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S:\PROJEKTY\2025\3335_v1_TnUAD_Dobudovanie univerzitného campusu Trenčín\4_RP\4E_Expedicia\VV a rozpočet\Celkový rozpočet_na kontrolu\VO\"/>
    </mc:Choice>
  </mc:AlternateContent>
  <xr:revisionPtr revIDLastSave="0" documentId="8_{139E83AF-EA46-4309-85AF-75ECFE2D0D2A}" xr6:coauthVersionLast="47" xr6:coauthVersionMax="47" xr10:uidLastSave="{00000000-0000-0000-0000-000000000000}"/>
  <bookViews>
    <workbookView xWindow="-120" yWindow="-120" windowWidth="29040" windowHeight="15720" tabRatio="929" xr2:uid="{00000000-000D-0000-FFFF-FFFF00000000}"/>
  </bookViews>
  <sheets>
    <sheet name="Rekapitulácia stavby" sheetId="1" r:id="rId1"/>
    <sheet name="SO 101.1" sheetId="31" r:id="rId2"/>
    <sheet name="SO 101.1._ASR - Architekt..." sheetId="75"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SO 101.2_EPS" sheetId="45" r:id="rId10"/>
    <sheet name="SO 101.1, SO 101.2_HSP" sheetId="44" r:id="rId11"/>
    <sheet name="MaR_101.1.DT1" sheetId="47" r:id="rId12"/>
    <sheet name="MaR_101.1.DT2" sheetId="48" r:id="rId13"/>
    <sheet name="MaR_101.1.DT3" sheetId="49" r:id="rId14"/>
    <sheet name="MaR_101.1.DT4" sheetId="50" r:id="rId15"/>
    <sheet name="MaR_101.1.DTZD" sheetId="51" r:id="rId16"/>
    <sheet name="MaR_101.2.DT1" sheetId="52" r:id="rId17"/>
    <sheet name="MaR_Priestorová regulácia" sheetId="53" r:id="rId18"/>
    <sheet name="MaR_Komunikácia Ethernet" sheetId="54" r:id="rId19"/>
    <sheet name="SO 101.2" sheetId="32" r:id="rId20"/>
    <sheet name="SO 101.2_ASR - Architekto..." sheetId="76" r:id="rId21"/>
    <sheet name="SO 101.2_STA - Statika" sheetId="72" r:id="rId22"/>
    <sheet name="SO 101.2_UK,CHL - Vykurov..." sheetId="64" r:id="rId23"/>
    <sheet name="SO 101.2_ZOTaSH - Zariade..." sheetId="46" r:id="rId24"/>
    <sheet name="-" sheetId="33" r:id="rId25"/>
    <sheet name="SO 200 - Príprava územia" sheetId="66" r:id="rId26"/>
    <sheet name="SO 311 - Rekonštrukcia vo..." sheetId="67" r:id="rId27"/>
    <sheet name="SO 321 - Preložka areálov..." sheetId="68" r:id="rId28"/>
    <sheet name="SO 322 Prípojka splaš..." sheetId="74" r:id="rId29"/>
    <sheet name="SO 323 - Areálová dažďová..." sheetId="38" r:id="rId30"/>
    <sheet name="SO 412 - Prípojka NN" sheetId="20" r:id="rId31"/>
    <sheet name="SO 413 - Vonkajšie osvetl..." sheetId="21" r:id="rId32"/>
    <sheet name="SO 421 - Prípojka slaboprúdu" sheetId="39" r:id="rId33"/>
    <sheet name="SO 501 - Komunikácie, par..." sheetId="73" r:id="rId34"/>
    <sheet name="SO 601 - Úprava oplotenia..." sheetId="55" r:id="rId35"/>
    <sheet name="SO 701 - Sadovnícke úpravy" sheetId="25" r:id="rId36"/>
    <sheet name="Prev.súbory" sheetId="34" r:id="rId37"/>
    <sheet name="PS 02 - Výťahy" sheetId="28" r:id="rId38"/>
  </sheets>
  <externalReferences>
    <externalReference r:id="rId39"/>
  </externalReference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7" hidden="1">'PS 02 - Výťahy'!$C$121:$K$126</definedName>
    <definedName name="_xlnm._FilterDatabase" localSheetId="7" hidden="1">'SO 101.1, SO 101.2_ELI'!$C$125:$K$307</definedName>
    <definedName name="_xlnm._FilterDatabase" localSheetId="9" hidden="1">'SO 101.1, SO 101.2_EPS'!$19:$248</definedName>
    <definedName name="_xlnm._FilterDatabase" localSheetId="10" hidden="1">'SO 101.1, SO 101.2_HSP'!$19:$251</definedName>
    <definedName name="_xlnm._FilterDatabase" localSheetId="8" hidden="1">'SO 101.1, SO 101.2_SLP'!$A$20:$HN$298</definedName>
    <definedName name="_xlnm._FilterDatabase" localSheetId="6" hidden="1">'SO 101.1, SO 101.2_VZT'!$A$10:$J$744</definedName>
    <definedName name="_xlnm._FilterDatabase" localSheetId="2" hidden="1">'SO 101.1._ASR - Architekt...'!$C$145:$K$522</definedName>
    <definedName name="_xlnm._FilterDatabase" localSheetId="3" hidden="1">'SO 101.1_STA - Statika'!$C$129:$K$234</definedName>
    <definedName name="_xlnm._FilterDatabase" localSheetId="20" hidden="1">'SO 101.2_ASR - Architekto...'!$C$143:$K$522</definedName>
    <definedName name="_xlnm._FilterDatabase" localSheetId="21" hidden="1">'SO 101.2_STA - Statika'!$C$125:$K$199</definedName>
    <definedName name="_xlnm._FilterDatabase" localSheetId="25" hidden="1">'SO 200 - Príprava územia'!$C$122:$K$162</definedName>
    <definedName name="_xlnm._FilterDatabase" localSheetId="26" hidden="1">'SO 311 - Rekonštrukcia vo...'!$C$122:$K$219</definedName>
    <definedName name="_xlnm._FilterDatabase" localSheetId="27" hidden="1">'SO 321 - Preložka areálov...'!$C$120:$K$215</definedName>
    <definedName name="_xlnm._FilterDatabase" localSheetId="28" hidden="1">'SO 322 Prípojka splaš...'!$C$125:$K$213</definedName>
    <definedName name="_xlnm._FilterDatabase" localSheetId="29" hidden="1">'SO 323 - Areálová dažďová...'!$C$121:$K$215</definedName>
    <definedName name="_xlnm._FilterDatabase" localSheetId="30" hidden="1">'SO 412 - Prípojka NN'!$C$123:$K$156</definedName>
    <definedName name="_xlnm._FilterDatabase" localSheetId="31" hidden="1">'SO 413 - Vonkajšie osvetl...'!$C$119:$K$154</definedName>
    <definedName name="_xlnm._FilterDatabase" localSheetId="32" hidden="1">'SO 421 - Prípojka slaboprúdu'!$A$20:$HN$75</definedName>
    <definedName name="_xlnm._FilterDatabase" localSheetId="33" hidden="1">'SO 501 - Komunikácie, par...'!$C$122:$K$282</definedName>
    <definedName name="_xlnm._FilterDatabase" localSheetId="34" hidden="1">'SO 601 - Úprava oplotenia...'!$C$121:$K$141</definedName>
    <definedName name="_xlnm._FilterDatabase" localSheetId="35"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#REF!</definedName>
    <definedName name="Excel_BuiltIn__FilterDatabase_1_1">#REF!</definedName>
    <definedName name="Excel_BuiltIn__FilterDatabase_2">#REF!</definedName>
    <definedName name="Excel_BuiltIn__FilterDatabase_3">#REF!</definedName>
    <definedName name="Excel_BuiltIn_Print_Area_1_1" localSheetId="6">#REF!</definedName>
    <definedName name="Excel_BuiltIn_Print_Area_1_1">#REF!</definedName>
    <definedName name="Excel_BuiltIn_Print_Area_1_1_1">"$#REF!.$A$1:$O$173"</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[0]!GoAssetChart</definedName>
    <definedName name="GoAssetChart">#REF!</definedName>
    <definedName name="GoBack" localSheetId="6">[0]!GoBack</definedName>
    <definedName name="GoBack">#REF!</definedName>
    <definedName name="GoBalanceSheet" localSheetId="6">[0]!GoBalanceSheet</definedName>
    <definedName name="GoBalanceSheet">#REF!</definedName>
    <definedName name="GoCashFlow" localSheetId="6">[0]!GoCashFlow</definedName>
    <definedName name="GoCashFlow">#REF!</definedName>
    <definedName name="GoData" localSheetId="6">[0]!GoData</definedName>
    <definedName name="GoData">#REF!</definedName>
    <definedName name="GoIncomeChart" localSheetId="6">[0]!GoIncomeChart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1">'MaR_101.1.DT1'!$1:$1</definedName>
    <definedName name="_xlnm.Print_Titles" localSheetId="12">'MaR_101.1.DT2'!$1:$1</definedName>
    <definedName name="_xlnm.Print_Titles" localSheetId="13">'MaR_101.1.DT3'!$1:$1</definedName>
    <definedName name="_xlnm.Print_Titles" localSheetId="14">'MaR_101.1.DT4'!$1:$1</definedName>
    <definedName name="_xlnm.Print_Titles" localSheetId="15">'MaR_101.1.DTZD'!$1:$1</definedName>
    <definedName name="_xlnm.Print_Titles" localSheetId="16">'MaR_101.2.DT1'!$1:$1</definedName>
    <definedName name="_xlnm.Print_Titles" localSheetId="18">'MaR_Komunikácia Ethernet'!$1:$1</definedName>
    <definedName name="_xlnm.Print_Titles" localSheetId="17">'MaR_Priestorová regulácia'!$1:$1</definedName>
    <definedName name="_xlnm.Print_Titles" localSheetId="37">'PS 02 - Výťahy'!$121:$121</definedName>
    <definedName name="_xlnm.Print_Titles" localSheetId="0">'Rekapitulácia stavby'!$92:$92</definedName>
    <definedName name="_xlnm.Print_Titles" localSheetId="7">'SO 101.1, SO 101.2_ELI'!$125:$125</definedName>
    <definedName name="_xlnm.Print_Titles" localSheetId="9">'SO 101.1, SO 101.2_EPS'!$1:$3</definedName>
    <definedName name="_xlnm.Print_Titles" localSheetId="10">'SO 101.1, SO 101.2_HSP'!$1:$3</definedName>
    <definedName name="_xlnm.Print_Titles" localSheetId="8">'SO 101.1, SO 101.2_SLP'!$1:$1</definedName>
    <definedName name="_xlnm.Print_Titles" localSheetId="4">'SO 101.1, SO 101.2_ZTI'!#REF!</definedName>
    <definedName name="_xlnm.Print_Titles" localSheetId="2">'SO 101.1._ASR - Architekt...'!$145:$145</definedName>
    <definedName name="_xlnm.Print_Titles" localSheetId="3">'SO 101.1_STA - Statika'!$129:$129</definedName>
    <definedName name="_xlnm.Print_Titles" localSheetId="20">'SO 101.2_ASR - Architekto...'!$143:$143</definedName>
    <definedName name="_xlnm.Print_Titles" localSheetId="21">'SO 101.2_STA - Statika'!$125:$125</definedName>
    <definedName name="_xlnm.Print_Titles" localSheetId="25">'SO 200 - Príprava územia'!$122:$122</definedName>
    <definedName name="_xlnm.Print_Titles" localSheetId="26">'SO 311 - Rekonštrukcia vo...'!$122:$122</definedName>
    <definedName name="_xlnm.Print_Titles" localSheetId="27">'SO 321 - Preložka areálov...'!$120:$120</definedName>
    <definedName name="_xlnm.Print_Titles" localSheetId="28">'SO 322 Prípojka splaš...'!$125:$125</definedName>
    <definedName name="_xlnm.Print_Titles" localSheetId="29">'SO 323 - Areálová dažďová...'!$121:$121</definedName>
    <definedName name="_xlnm.Print_Titles" localSheetId="30">'SO 412 - Prípojka NN'!$123:$123</definedName>
    <definedName name="_xlnm.Print_Titles" localSheetId="31">'SO 413 - Vonkajšie osvetl...'!$119:$119</definedName>
    <definedName name="_xlnm.Print_Titles" localSheetId="32">'SO 421 - Prípojka slaboprúdu'!$1:$1</definedName>
    <definedName name="_xlnm.Print_Titles" localSheetId="33">'SO 501 - Komunikácie, par...'!$122:$122</definedName>
    <definedName name="_xlnm.Print_Titles" localSheetId="34">'SO 601 - Úprava oplotenia...'!$121:$121</definedName>
    <definedName name="_xlnm.Print_Titles" localSheetId="35">'SO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1">'MaR_101.1.DT1'!$A$1:$K$96</definedName>
    <definedName name="_xlnm.Print_Area" localSheetId="12">'MaR_101.1.DT2'!$A$1:$K$97</definedName>
    <definedName name="_xlnm.Print_Area" localSheetId="13">'MaR_101.1.DT3'!$A$1:$K$97</definedName>
    <definedName name="_xlnm.Print_Area" localSheetId="14">'MaR_101.1.DT4'!$A$1:$K$114</definedName>
    <definedName name="_xlnm.Print_Area" localSheetId="15">'MaR_101.1.DTZD'!$A$1:$K$133</definedName>
    <definedName name="_xlnm.Print_Area" localSheetId="16">'MaR_101.2.DT1'!$A$1:$K$153</definedName>
    <definedName name="_xlnm.Print_Area" localSheetId="18">'MaR_Komunikácia Ethernet'!$A$1:$K$21</definedName>
    <definedName name="_xlnm.Print_Area" localSheetId="17">'MaR_Priestorová regulácia'!$A$1:$K$91</definedName>
    <definedName name="_xlnm.Print_Area" localSheetId="37">'PS 02 - Výťahy'!$C$4:$J$76,'PS 02 - Výťahy'!$C$82:$J$101,'PS 02 - Výťahy'!$C$107:$J$126</definedName>
    <definedName name="_xlnm.Print_Area" localSheetId="0">'Rekapitulácia stavby'!$D$4:$AO$76,'Rekapitulácia stavby'!$C$82:$AQ$124</definedName>
    <definedName name="_xlnm.Print_Area" localSheetId="7">'SO 101.1, SO 101.2_ELI'!$C$4:$J$76,'SO 101.1, SO 101.2_ELI'!$C$82:$J$105,'SO 101.1, SO 101.2_ELI'!$C$111:$J$307</definedName>
    <definedName name="_xlnm.Print_Area" localSheetId="9">'SO 101.1, SO 101.2_EPS'!$A$1:$J$60</definedName>
    <definedName name="_xlnm.Print_Area" localSheetId="10">'SO 101.1, SO 101.2_HSP'!$A$1:$J$59</definedName>
    <definedName name="_xlnm.Print_Area" localSheetId="8">'SO 101.1, SO 101.2_SLP'!$A$1:$I$303</definedName>
    <definedName name="_xlnm.Print_Area" localSheetId="6">'SO 101.1, SO 101.2_VZT'!$A$1:$J$752</definedName>
    <definedName name="_xlnm.Print_Area" localSheetId="4">'SO 101.1, SO 101.2_ZTI'!#REF!,'SO 101.1, SO 101.2_ZTI'!#REF!,'SO 101.1, SO 101.2_ZTI'!#REF!</definedName>
    <definedName name="_xlnm.Print_Area" localSheetId="2">'SO 101.1._ASR - Architekt...'!$C$4:$J$76,'SO 101.1._ASR - Architekt...'!$C$82:$J$125,'SO 101.1._ASR - Architekt...'!$C$131:$J$522</definedName>
    <definedName name="_xlnm.Print_Area" localSheetId="3">'SO 101.1_STA - Statika'!$C$4:$J$76,'SO 101.1_STA - Statika'!$C$82:$J$109,'SO 101.1_STA - Statika'!$C$115:$J$234</definedName>
    <definedName name="_xlnm.Print_Area" localSheetId="5">'SO 101.1_UK,CHL - Vykurov...'!$A$1:$F$109</definedName>
    <definedName name="_xlnm.Print_Area" localSheetId="20">'SO 101.2_ASR - Architekto...'!$C$4:$J$76,'SO 101.2_ASR - Architekto...'!$C$82:$J$123,'SO 101.2_ASR - Architekto...'!$C$129:$J$522</definedName>
    <definedName name="_xlnm.Print_Area" localSheetId="21">'SO 101.2_STA - Statika'!$C$4:$J$76,'SO 101.2_STA - Statika'!$C$82:$J$105,'SO 101.2_STA - Statika'!$C$111:$J$199</definedName>
    <definedName name="_xlnm.Print_Area" localSheetId="22">'SO 101.2_UK,CHL - Vykurov...'!$A$1:$F$52</definedName>
    <definedName name="_xlnm.Print_Area" localSheetId="23">'SO 101.2_ZOTaSH - Zariade...'!$A$1:$F$22</definedName>
    <definedName name="_xlnm.Print_Area" localSheetId="25">'SO 200 - Príprava územia'!$C$4:$J$76,'SO 200 - Príprava územia'!$C$82:$J$104,'SO 200 - Príprava územia'!$C$110:$J$162</definedName>
    <definedName name="_xlnm.Print_Area" localSheetId="26">'SO 311 - Rekonštrukcia vo...'!$C$4:$J$76,'SO 311 - Rekonštrukcia vo...'!$C$82:$J$104,'SO 311 - Rekonštrukcia vo...'!$C$110:$J$219</definedName>
    <definedName name="_xlnm.Print_Area" localSheetId="27">'SO 321 - Preložka areálov...'!$C$4:$J$76,'SO 321 - Preložka areálov...'!$C$82:$J$102,'SO 321 - Preložka areálov...'!$C$108:$J$215</definedName>
    <definedName name="_xlnm.Print_Area" localSheetId="28">'SO 322 Prípojka splaš...'!$C$4:$J$76,'SO 322 Prípojka splaš...'!$C$82:$J$107,'SO 322 Prípojka splaš...'!$C$113:$J$213</definedName>
    <definedName name="_xlnm.Print_Area" localSheetId="29">'SO 323 - Areálová dažďová...'!$C$4:$J$76,'SO 323 - Areálová dažďová...'!$C$82:$J$103,'SO 323 - Areálová dažďová...'!$C$109:$J$215</definedName>
    <definedName name="_xlnm.Print_Area" localSheetId="30">'SO 412 - Prípojka NN'!$C$4:$J$76,'SO 412 - Prípojka NN'!$C$82:$J$105,'SO 412 - Prípojka NN'!$C$111:$J$156</definedName>
    <definedName name="_xlnm.Print_Area" localSheetId="31">'SO 413 - Vonkajšie osvetl...'!$C$4:$J$76,'SO 413 - Vonkajšie osvetl...'!$C$82:$J$101,'SO 413 - Vonkajšie osvetl...'!$C$107:$J$154</definedName>
    <definedName name="_xlnm.Print_Area" localSheetId="32">'SO 421 - Prípojka slaboprúdu'!$A$1:$I$86</definedName>
    <definedName name="_xlnm.Print_Area" localSheetId="33">'SO 501 - Komunikácie, par...'!$C$4:$J$76,'SO 501 - Komunikácie, par...'!$C$82:$J$104,'SO 501 - Komunikácie, par...'!$C$110:$J$282</definedName>
    <definedName name="_xlnm.Print_Area" localSheetId="34">'SO 601 - Úprava oplotenia...'!$C$4:$J$76,'SO 601 - Úprava oplotenia...'!$C$82:$J$103,'SO 601 - Úprava oplotenia...'!$C$109:$J$141</definedName>
    <definedName name="_xlnm.Print_Area" localSheetId="35">'SO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1" i="75" l="1"/>
  <c r="J520" i="75"/>
  <c r="J519" i="75"/>
  <c r="A147" i="69"/>
  <c r="A148" i="69"/>
  <c r="A149" i="69"/>
  <c r="A150" i="69"/>
  <c r="A151" i="69"/>
  <c r="A152" i="69"/>
  <c r="A153" i="69"/>
  <c r="A154" i="69"/>
  <c r="A155" i="69"/>
  <c r="A156" i="69"/>
  <c r="A157" i="69"/>
  <c r="A158" i="69"/>
  <c r="A159" i="69"/>
  <c r="A160" i="69"/>
  <c r="A129" i="69"/>
  <c r="A130" i="69"/>
  <c r="A131" i="69"/>
  <c r="A132" i="69"/>
  <c r="A133" i="69"/>
  <c r="A134" i="69"/>
  <c r="A135" i="69"/>
  <c r="A136" i="69"/>
  <c r="A137" i="69"/>
  <c r="A138" i="69"/>
  <c r="A139" i="69"/>
  <c r="A140" i="69"/>
  <c r="A141" i="69"/>
  <c r="A142" i="69"/>
  <c r="A110" i="69"/>
  <c r="A111" i="69"/>
  <c r="A112" i="69"/>
  <c r="A113" i="69"/>
  <c r="A114" i="69"/>
  <c r="A115" i="69"/>
  <c r="A116" i="69"/>
  <c r="A117" i="69"/>
  <c r="A118" i="69"/>
  <c r="A119" i="69"/>
  <c r="A120" i="69"/>
  <c r="A121" i="69"/>
  <c r="A122" i="69"/>
  <c r="A123" i="69"/>
  <c r="A124" i="69"/>
  <c r="A91" i="69"/>
  <c r="A92" i="69"/>
  <c r="A93" i="69"/>
  <c r="A94" i="69"/>
  <c r="A95" i="69"/>
  <c r="A96" i="69"/>
  <c r="A97" i="69"/>
  <c r="A98" i="69"/>
  <c r="A99" i="69"/>
  <c r="A100" i="69"/>
  <c r="A101" i="69"/>
  <c r="A102" i="69"/>
  <c r="A103" i="69"/>
  <c r="A104" i="69"/>
  <c r="A105" i="69"/>
  <c r="A73" i="69"/>
  <c r="A74" i="69"/>
  <c r="A75" i="69"/>
  <c r="A76" i="69"/>
  <c r="A77" i="69"/>
  <c r="A78" i="69"/>
  <c r="A79" i="69"/>
  <c r="A80" i="69"/>
  <c r="A81" i="69"/>
  <c r="A82" i="69"/>
  <c r="A83" i="69"/>
  <c r="A84" i="69"/>
  <c r="A85" i="69"/>
  <c r="A86" i="69"/>
  <c r="A55" i="69"/>
  <c r="A56" i="69"/>
  <c r="A57" i="69"/>
  <c r="A58" i="69"/>
  <c r="A59" i="69"/>
  <c r="A60" i="69"/>
  <c r="A61" i="69"/>
  <c r="A62" i="69"/>
  <c r="A63" i="69"/>
  <c r="A64" i="69"/>
  <c r="A65" i="69"/>
  <c r="A66" i="69"/>
  <c r="A67" i="69"/>
  <c r="A68" i="69"/>
  <c r="A37" i="69"/>
  <c r="A38" i="69"/>
  <c r="A39" i="69"/>
  <c r="A40" i="69"/>
  <c r="A41" i="69"/>
  <c r="A42" i="69"/>
  <c r="A43" i="69"/>
  <c r="A44" i="69"/>
  <c r="A45" i="69"/>
  <c r="A46" i="69"/>
  <c r="A47" i="69"/>
  <c r="A48" i="69"/>
  <c r="A49" i="69"/>
  <c r="A50" i="69"/>
  <c r="E141" i="69"/>
  <c r="E137" i="69"/>
  <c r="E159" i="69"/>
  <c r="E155" i="69"/>
  <c r="P175" i="25"/>
  <c r="R175" i="25"/>
  <c r="T175" i="25"/>
  <c r="P176" i="25"/>
  <c r="R176" i="25"/>
  <c r="T176" i="25"/>
  <c r="P177" i="25"/>
  <c r="R177" i="25"/>
  <c r="T177" i="25"/>
  <c r="P178" i="25"/>
  <c r="R178" i="25"/>
  <c r="T178" i="25"/>
  <c r="P179" i="25"/>
  <c r="R179" i="25"/>
  <c r="T179" i="25"/>
  <c r="P180" i="25"/>
  <c r="R180" i="25"/>
  <c r="T180" i="25"/>
  <c r="BK147" i="76"/>
  <c r="BK148" i="76"/>
  <c r="BK149" i="76"/>
  <c r="BK150" i="76"/>
  <c r="BK151" i="76"/>
  <c r="BK152" i="76"/>
  <c r="BK153" i="76"/>
  <c r="BK154" i="76"/>
  <c r="BK155" i="76"/>
  <c r="BK146" i="76"/>
  <c r="BK157" i="76"/>
  <c r="BK158" i="76"/>
  <c r="BK159" i="76"/>
  <c r="BK160" i="76"/>
  <c r="BK161" i="76"/>
  <c r="BK162" i="76"/>
  <c r="BK156" i="76"/>
  <c r="BK164" i="76"/>
  <c r="BK165" i="76"/>
  <c r="BK166" i="76"/>
  <c r="BK167" i="76"/>
  <c r="BK168" i="76"/>
  <c r="BK169" i="76"/>
  <c r="BK170" i="76"/>
  <c r="BK171" i="76"/>
  <c r="BK172" i="76"/>
  <c r="BK173" i="76"/>
  <c r="BK174" i="76"/>
  <c r="BK175" i="76"/>
  <c r="BK176" i="76"/>
  <c r="BK177" i="76"/>
  <c r="BK178" i="76"/>
  <c r="BK179" i="76"/>
  <c r="BK180" i="76"/>
  <c r="BK181" i="76"/>
  <c r="BK182" i="76"/>
  <c r="BK183" i="76"/>
  <c r="BK184" i="76"/>
  <c r="BK185" i="76"/>
  <c r="BK186" i="76"/>
  <c r="BK187" i="76"/>
  <c r="BK188" i="76"/>
  <c r="BK189" i="76"/>
  <c r="BK190" i="76"/>
  <c r="BK191" i="76"/>
  <c r="BK192" i="76"/>
  <c r="BK193" i="76"/>
  <c r="BK194" i="76"/>
  <c r="BK195" i="76"/>
  <c r="BK196" i="76"/>
  <c r="BK197" i="76"/>
  <c r="BK198" i="76"/>
  <c r="BK163" i="76"/>
  <c r="BK200" i="76"/>
  <c r="BK201" i="76"/>
  <c r="BK202" i="76"/>
  <c r="BK203" i="76"/>
  <c r="BK204" i="76"/>
  <c r="BK199" i="76"/>
  <c r="BK145" i="76"/>
  <c r="BK207" i="76"/>
  <c r="BK208" i="76"/>
  <c r="BK209" i="76"/>
  <c r="BK210" i="76"/>
  <c r="BK211" i="76"/>
  <c r="BK212" i="76"/>
  <c r="BK213" i="76"/>
  <c r="BK214" i="76"/>
  <c r="BK215" i="76"/>
  <c r="BK216" i="76"/>
  <c r="BK217" i="76"/>
  <c r="BK218" i="76"/>
  <c r="BK219" i="76"/>
  <c r="BK220" i="76"/>
  <c r="BK221" i="76"/>
  <c r="BK222" i="76"/>
  <c r="BK223" i="76"/>
  <c r="BK224" i="76"/>
  <c r="BK225" i="76"/>
  <c r="BK226" i="76"/>
  <c r="BK206" i="76"/>
  <c r="BK228" i="76"/>
  <c r="BK229" i="76"/>
  <c r="BK230" i="76"/>
  <c r="BK231" i="76"/>
  <c r="BK232" i="76"/>
  <c r="BK233" i="76"/>
  <c r="BK234" i="76"/>
  <c r="BK235" i="76"/>
  <c r="BK236" i="76"/>
  <c r="BK237" i="76"/>
  <c r="BK238" i="76"/>
  <c r="BK239" i="76"/>
  <c r="BK240" i="76"/>
  <c r="BK241" i="76"/>
  <c r="BK242" i="76"/>
  <c r="BK243" i="76"/>
  <c r="BK244" i="76"/>
  <c r="BK245" i="76"/>
  <c r="BK246" i="76"/>
  <c r="BK247" i="76"/>
  <c r="BK248" i="76"/>
  <c r="BK249" i="76"/>
  <c r="BK250" i="76"/>
  <c r="BK251" i="76"/>
  <c r="BK252" i="76"/>
  <c r="BK253" i="76"/>
  <c r="BK227" i="76"/>
  <c r="BK255" i="76"/>
  <c r="BK256" i="76"/>
  <c r="BK257" i="76"/>
  <c r="BK258" i="76"/>
  <c r="BK259" i="76"/>
  <c r="BK260" i="76"/>
  <c r="BK261" i="76"/>
  <c r="BK262" i="76"/>
  <c r="BK263" i="76"/>
  <c r="BK264" i="76"/>
  <c r="BK265" i="76"/>
  <c r="BK266" i="76"/>
  <c r="BK267" i="76"/>
  <c r="BK268" i="76"/>
  <c r="BK269" i="76"/>
  <c r="BK270" i="76"/>
  <c r="BK271" i="76"/>
  <c r="BK272" i="76"/>
  <c r="BK273" i="76"/>
  <c r="BK274" i="76"/>
  <c r="BK275" i="76"/>
  <c r="BK276" i="76"/>
  <c r="BK277" i="76"/>
  <c r="BK278" i="76"/>
  <c r="BK279" i="76"/>
  <c r="BK280" i="76"/>
  <c r="BK281" i="76"/>
  <c r="BK282" i="76"/>
  <c r="BK283" i="76"/>
  <c r="BK284" i="76"/>
  <c r="BK285" i="76"/>
  <c r="BK286" i="76"/>
  <c r="BK287" i="76"/>
  <c r="BK288" i="76"/>
  <c r="BK289" i="76"/>
  <c r="BK290" i="76"/>
  <c r="BK291" i="76"/>
  <c r="BK292" i="76"/>
  <c r="BK293" i="76"/>
  <c r="BK254" i="76"/>
  <c r="BK295" i="76"/>
  <c r="BK296" i="76"/>
  <c r="BK297" i="76"/>
  <c r="BK298" i="76"/>
  <c r="BK299" i="76"/>
  <c r="BK300" i="76"/>
  <c r="BK294" i="76"/>
  <c r="BK302" i="76"/>
  <c r="BK303" i="76"/>
  <c r="BK304" i="76"/>
  <c r="BK305" i="76"/>
  <c r="BK301" i="76"/>
  <c r="BK307" i="76"/>
  <c r="BK308" i="76"/>
  <c r="BK309" i="76"/>
  <c r="BK310" i="76"/>
  <c r="BK311" i="76"/>
  <c r="BK312" i="76"/>
  <c r="BK313" i="76"/>
  <c r="BK314" i="76"/>
  <c r="BK315" i="76"/>
  <c r="BK316" i="76"/>
  <c r="BK317" i="76"/>
  <c r="BK318" i="76"/>
  <c r="BK319" i="76"/>
  <c r="BK320" i="76"/>
  <c r="BK321" i="76"/>
  <c r="BK322" i="76"/>
  <c r="BK323" i="76"/>
  <c r="BK324" i="76"/>
  <c r="BK325" i="76"/>
  <c r="BK326" i="76"/>
  <c r="BK327" i="76"/>
  <c r="BK328" i="76"/>
  <c r="BK329" i="76"/>
  <c r="BK330" i="76"/>
  <c r="BK331" i="76"/>
  <c r="BK332" i="76"/>
  <c r="BK333" i="76"/>
  <c r="BK334" i="76"/>
  <c r="BK335" i="76"/>
  <c r="BK336" i="76"/>
  <c r="BK337" i="76"/>
  <c r="BK338" i="76"/>
  <c r="BK339" i="76"/>
  <c r="BK340" i="76"/>
  <c r="BK341" i="76"/>
  <c r="BK342" i="76"/>
  <c r="BK343" i="76"/>
  <c r="BK344" i="76"/>
  <c r="BK345" i="76"/>
  <c r="BK346" i="76"/>
  <c r="BK347" i="76"/>
  <c r="BK348" i="76"/>
  <c r="BK349" i="76"/>
  <c r="BK350" i="76"/>
  <c r="BK351" i="76"/>
  <c r="BK352" i="76"/>
  <c r="BK353" i="76"/>
  <c r="BK354" i="76"/>
  <c r="BK355" i="76"/>
  <c r="BK356" i="76"/>
  <c r="BK357" i="76"/>
  <c r="BK358" i="76"/>
  <c r="BK359" i="76"/>
  <c r="BK360" i="76"/>
  <c r="BK361" i="76"/>
  <c r="BK362" i="76"/>
  <c r="BK306" i="76"/>
  <c r="BK364" i="76"/>
  <c r="BK365" i="76"/>
  <c r="BK363" i="76"/>
  <c r="BK367" i="76"/>
  <c r="BK368" i="76"/>
  <c r="BK366" i="76"/>
  <c r="BK370" i="76"/>
  <c r="BK371" i="76"/>
  <c r="BK372" i="76"/>
  <c r="BK373" i="76"/>
  <c r="BK374" i="76"/>
  <c r="BK375" i="76"/>
  <c r="BK376" i="76"/>
  <c r="BK377" i="76"/>
  <c r="BK378" i="76"/>
  <c r="BK379" i="76"/>
  <c r="BK380" i="76"/>
  <c r="BK381" i="76"/>
  <c r="BK382" i="76"/>
  <c r="BK383" i="76"/>
  <c r="BK384" i="76"/>
  <c r="BK385" i="76"/>
  <c r="BK386" i="76"/>
  <c r="BK387" i="76"/>
  <c r="BK388" i="76"/>
  <c r="BK389" i="76"/>
  <c r="BK390" i="76"/>
  <c r="BK391" i="76"/>
  <c r="BK392" i="76"/>
  <c r="BK393" i="76"/>
  <c r="BK394" i="76"/>
  <c r="BK395" i="76"/>
  <c r="BK396" i="76"/>
  <c r="BK397" i="76"/>
  <c r="BK398" i="76"/>
  <c r="BK369" i="76"/>
  <c r="BK400" i="76"/>
  <c r="BK401" i="76"/>
  <c r="BK402" i="76"/>
  <c r="BK403" i="76"/>
  <c r="BK404" i="76"/>
  <c r="BK405" i="76"/>
  <c r="BK399" i="76"/>
  <c r="BK407" i="76"/>
  <c r="BK408" i="76"/>
  <c r="BK409" i="76"/>
  <c r="BK410" i="76"/>
  <c r="BK411" i="76"/>
  <c r="BK412" i="76"/>
  <c r="BK413" i="76"/>
  <c r="BK414" i="76"/>
  <c r="BK415" i="76"/>
  <c r="BK416" i="76"/>
  <c r="BK417" i="76"/>
  <c r="BK418" i="76"/>
  <c r="BK406" i="76"/>
  <c r="BK420" i="76"/>
  <c r="BK421" i="76"/>
  <c r="BK422" i="76"/>
  <c r="BK423" i="76"/>
  <c r="BK424" i="76"/>
  <c r="BK425" i="76"/>
  <c r="BK419" i="76"/>
  <c r="BK427" i="76"/>
  <c r="BK428" i="76"/>
  <c r="BK429" i="76"/>
  <c r="BK430" i="76"/>
  <c r="BK431" i="76"/>
  <c r="BK432" i="76"/>
  <c r="BK433" i="76"/>
  <c r="BK434" i="76"/>
  <c r="BK435" i="76"/>
  <c r="BK436" i="76"/>
  <c r="BK437" i="76"/>
  <c r="BK438" i="76"/>
  <c r="BK439" i="76"/>
  <c r="BK440" i="76"/>
  <c r="BK441" i="76"/>
  <c r="BK442" i="76"/>
  <c r="BK443" i="76"/>
  <c r="BK444" i="76"/>
  <c r="BK445" i="76"/>
  <c r="BK446" i="76"/>
  <c r="BK447" i="76"/>
  <c r="BK448" i="76"/>
  <c r="BK449" i="76"/>
  <c r="BK450" i="76"/>
  <c r="BK451" i="76"/>
  <c r="BK452" i="76"/>
  <c r="BK453" i="76"/>
  <c r="BK454" i="76"/>
  <c r="BK455" i="76"/>
  <c r="BK456" i="76"/>
  <c r="BK426" i="76"/>
  <c r="BK458" i="76"/>
  <c r="BK459" i="76"/>
  <c r="BK460" i="76"/>
  <c r="BK461" i="76"/>
  <c r="BK462" i="76"/>
  <c r="BK463" i="76"/>
  <c r="BK464" i="76"/>
  <c r="BK465" i="76"/>
  <c r="BK466" i="76"/>
  <c r="BK467" i="76"/>
  <c r="BK468" i="76"/>
  <c r="BK469" i="76"/>
  <c r="BK470" i="76"/>
  <c r="BK471" i="76"/>
  <c r="BK472" i="76"/>
  <c r="BK473" i="76"/>
  <c r="BK474" i="76"/>
  <c r="BK475" i="76"/>
  <c r="BK476" i="76"/>
  <c r="BK477" i="76"/>
  <c r="BK478" i="76"/>
  <c r="BK479" i="76"/>
  <c r="BK480" i="76"/>
  <c r="BK481" i="76"/>
  <c r="BK482" i="76"/>
  <c r="BK483" i="76"/>
  <c r="BK457" i="76"/>
  <c r="BK485" i="76"/>
  <c r="BK486" i="76"/>
  <c r="BK487" i="76"/>
  <c r="BK488" i="76"/>
  <c r="BK489" i="76"/>
  <c r="BK490" i="76"/>
  <c r="BK491" i="76"/>
  <c r="BK492" i="76"/>
  <c r="BK493" i="76"/>
  <c r="BK494" i="76"/>
  <c r="BK495" i="76"/>
  <c r="BK496" i="76"/>
  <c r="BK497" i="76"/>
  <c r="BK498" i="76"/>
  <c r="BK499" i="76"/>
  <c r="BK500" i="76"/>
  <c r="BK501" i="76"/>
  <c r="BK502" i="76"/>
  <c r="BK503" i="76"/>
  <c r="BK504" i="76"/>
  <c r="BK505" i="76"/>
  <c r="BK506" i="76"/>
  <c r="BK507" i="76"/>
  <c r="BK508" i="76"/>
  <c r="BK509" i="76"/>
  <c r="BK484" i="76"/>
  <c r="BK511" i="76"/>
  <c r="BK512" i="76"/>
  <c r="BK513" i="76"/>
  <c r="BK514" i="76"/>
  <c r="BK515" i="76"/>
  <c r="BK516" i="76"/>
  <c r="BK510" i="76"/>
  <c r="BK518" i="76"/>
  <c r="BK519" i="76"/>
  <c r="BK517" i="76"/>
  <c r="BK521" i="76"/>
  <c r="BK522" i="76"/>
  <c r="BK520" i="76"/>
  <c r="BK205" i="76"/>
  <c r="BK144" i="76"/>
  <c r="J144" i="76"/>
  <c r="AG107" i="1"/>
  <c r="BI522" i="76"/>
  <c r="BH522" i="76"/>
  <c r="BG522" i="76"/>
  <c r="BE522" i="76"/>
  <c r="T522" i="76"/>
  <c r="R522" i="76"/>
  <c r="P522" i="76"/>
  <c r="J522" i="76"/>
  <c r="BF522" i="76"/>
  <c r="J520" i="76"/>
  <c r="J122" i="76"/>
  <c r="BI521" i="76"/>
  <c r="BH521" i="76"/>
  <c r="BG521" i="76"/>
  <c r="BE521" i="76"/>
  <c r="T521" i="76"/>
  <c r="R521" i="76"/>
  <c r="R520" i="76"/>
  <c r="P521" i="76"/>
  <c r="P520" i="76"/>
  <c r="J521" i="76"/>
  <c r="BF521" i="76"/>
  <c r="BI519" i="76"/>
  <c r="BH519" i="76"/>
  <c r="BG519" i="76"/>
  <c r="BE519" i="76"/>
  <c r="T519" i="76"/>
  <c r="R519" i="76"/>
  <c r="P519" i="76"/>
  <c r="J519" i="76"/>
  <c r="BF519" i="76"/>
  <c r="BI518" i="76"/>
  <c r="BH518" i="76"/>
  <c r="BG518" i="76"/>
  <c r="BE518" i="76"/>
  <c r="T518" i="76"/>
  <c r="T517" i="76"/>
  <c r="R518" i="76"/>
  <c r="P518" i="76"/>
  <c r="J518" i="76"/>
  <c r="BF518" i="76"/>
  <c r="R517" i="76"/>
  <c r="BI516" i="76"/>
  <c r="BH516" i="76"/>
  <c r="BG516" i="76"/>
  <c r="BE516" i="76"/>
  <c r="T516" i="76"/>
  <c r="R516" i="76"/>
  <c r="P516" i="76"/>
  <c r="J516" i="76"/>
  <c r="BF516" i="76"/>
  <c r="BI515" i="76"/>
  <c r="BH515" i="76"/>
  <c r="BG515" i="76"/>
  <c r="BE515" i="76"/>
  <c r="T515" i="76"/>
  <c r="R515" i="76"/>
  <c r="P515" i="76"/>
  <c r="J515" i="76"/>
  <c r="BF515" i="76"/>
  <c r="BI514" i="76"/>
  <c r="BH514" i="76"/>
  <c r="BG514" i="76"/>
  <c r="BE514" i="76"/>
  <c r="T514" i="76"/>
  <c r="R514" i="76"/>
  <c r="P514" i="76"/>
  <c r="J514" i="76"/>
  <c r="BF514" i="76"/>
  <c r="BI513" i="76"/>
  <c r="BH513" i="76"/>
  <c r="BG513" i="76"/>
  <c r="BE513" i="76"/>
  <c r="T513" i="76"/>
  <c r="R513" i="76"/>
  <c r="P513" i="76"/>
  <c r="J513" i="76"/>
  <c r="BF513" i="76"/>
  <c r="BI512" i="76"/>
  <c r="BH512" i="76"/>
  <c r="BG512" i="76"/>
  <c r="BE512" i="76"/>
  <c r="T512" i="76"/>
  <c r="R512" i="76"/>
  <c r="P512" i="76"/>
  <c r="J512" i="76"/>
  <c r="BF512" i="76"/>
  <c r="BI511" i="76"/>
  <c r="BH511" i="76"/>
  <c r="BG511" i="76"/>
  <c r="BE511" i="76"/>
  <c r="T511" i="76"/>
  <c r="R511" i="76"/>
  <c r="P511" i="76"/>
  <c r="J511" i="76"/>
  <c r="BF511" i="76"/>
  <c r="BI509" i="76"/>
  <c r="BH509" i="76"/>
  <c r="BG509" i="76"/>
  <c r="J509" i="76"/>
  <c r="BF509" i="76"/>
  <c r="BE509" i="76"/>
  <c r="T509" i="76"/>
  <c r="R509" i="76"/>
  <c r="P509" i="76"/>
  <c r="BI508" i="76"/>
  <c r="BH508" i="76"/>
  <c r="BG508" i="76"/>
  <c r="BE508" i="76"/>
  <c r="T508" i="76"/>
  <c r="R508" i="76"/>
  <c r="P508" i="76"/>
  <c r="J508" i="76"/>
  <c r="BF508" i="76"/>
  <c r="BI507" i="76"/>
  <c r="BH507" i="76"/>
  <c r="BG507" i="76"/>
  <c r="BE507" i="76"/>
  <c r="T507" i="76"/>
  <c r="R507" i="76"/>
  <c r="P507" i="76"/>
  <c r="J507" i="76"/>
  <c r="BF507" i="76"/>
  <c r="BI506" i="76"/>
  <c r="BH506" i="76"/>
  <c r="BG506" i="76"/>
  <c r="BE506" i="76"/>
  <c r="T506" i="76"/>
  <c r="R506" i="76"/>
  <c r="P506" i="76"/>
  <c r="J506" i="76"/>
  <c r="BF506" i="76"/>
  <c r="BI505" i="76"/>
  <c r="BH505" i="76"/>
  <c r="BG505" i="76"/>
  <c r="BE505" i="76"/>
  <c r="T505" i="76"/>
  <c r="R505" i="76"/>
  <c r="P505" i="76"/>
  <c r="J505" i="76"/>
  <c r="BF505" i="76"/>
  <c r="BI504" i="76"/>
  <c r="BH504" i="76"/>
  <c r="BG504" i="76"/>
  <c r="BE504" i="76"/>
  <c r="T504" i="76"/>
  <c r="R504" i="76"/>
  <c r="P504" i="76"/>
  <c r="J504" i="76"/>
  <c r="BF504" i="76"/>
  <c r="BI503" i="76"/>
  <c r="BH503" i="76"/>
  <c r="BG503" i="76"/>
  <c r="BE503" i="76"/>
  <c r="T503" i="76"/>
  <c r="R503" i="76"/>
  <c r="P503" i="76"/>
  <c r="J503" i="76"/>
  <c r="BF503" i="76"/>
  <c r="BI502" i="76"/>
  <c r="BH502" i="76"/>
  <c r="BG502" i="76"/>
  <c r="BE502" i="76"/>
  <c r="T502" i="76"/>
  <c r="R502" i="76"/>
  <c r="P502" i="76"/>
  <c r="J502" i="76"/>
  <c r="BF502" i="76"/>
  <c r="BI501" i="76"/>
  <c r="BH501" i="76"/>
  <c r="BG501" i="76"/>
  <c r="BE501" i="76"/>
  <c r="T501" i="76"/>
  <c r="R501" i="76"/>
  <c r="P501" i="76"/>
  <c r="J501" i="76"/>
  <c r="BF501" i="76"/>
  <c r="BI500" i="76"/>
  <c r="BH500" i="76"/>
  <c r="BG500" i="76"/>
  <c r="BE500" i="76"/>
  <c r="T500" i="76"/>
  <c r="R500" i="76"/>
  <c r="P500" i="76"/>
  <c r="J500" i="76"/>
  <c r="BF500" i="76"/>
  <c r="BI499" i="76"/>
  <c r="BH499" i="76"/>
  <c r="BG499" i="76"/>
  <c r="BE499" i="76"/>
  <c r="T499" i="76"/>
  <c r="R499" i="76"/>
  <c r="P499" i="76"/>
  <c r="J499" i="76"/>
  <c r="BF499" i="76"/>
  <c r="BI498" i="76"/>
  <c r="BH498" i="76"/>
  <c r="BG498" i="76"/>
  <c r="BE498" i="76"/>
  <c r="T498" i="76"/>
  <c r="R498" i="76"/>
  <c r="P498" i="76"/>
  <c r="J498" i="76"/>
  <c r="BF498" i="76"/>
  <c r="BI497" i="76"/>
  <c r="BH497" i="76"/>
  <c r="BG497" i="76"/>
  <c r="BE497" i="76"/>
  <c r="T497" i="76"/>
  <c r="R497" i="76"/>
  <c r="P497" i="76"/>
  <c r="J497" i="76"/>
  <c r="BF497" i="76"/>
  <c r="BI496" i="76"/>
  <c r="BH496" i="76"/>
  <c r="BG496" i="76"/>
  <c r="BE496" i="76"/>
  <c r="T496" i="76"/>
  <c r="R496" i="76"/>
  <c r="P496" i="76"/>
  <c r="J496" i="76"/>
  <c r="BF496" i="76"/>
  <c r="BI495" i="76"/>
  <c r="BH495" i="76"/>
  <c r="BG495" i="76"/>
  <c r="BE495" i="76"/>
  <c r="T495" i="76"/>
  <c r="R495" i="76"/>
  <c r="P495" i="76"/>
  <c r="J495" i="76"/>
  <c r="BF495" i="76"/>
  <c r="BI494" i="76"/>
  <c r="BH494" i="76"/>
  <c r="BG494" i="76"/>
  <c r="BE494" i="76"/>
  <c r="T494" i="76"/>
  <c r="R494" i="76"/>
  <c r="P494" i="76"/>
  <c r="J494" i="76"/>
  <c r="BF494" i="76"/>
  <c r="BI493" i="76"/>
  <c r="BH493" i="76"/>
  <c r="BG493" i="76"/>
  <c r="BE493" i="76"/>
  <c r="T493" i="76"/>
  <c r="R493" i="76"/>
  <c r="P493" i="76"/>
  <c r="J493" i="76"/>
  <c r="BF493" i="76"/>
  <c r="BI492" i="76"/>
  <c r="BH492" i="76"/>
  <c r="BG492" i="76"/>
  <c r="BE492" i="76"/>
  <c r="T492" i="76"/>
  <c r="R492" i="76"/>
  <c r="P492" i="76"/>
  <c r="J492" i="76"/>
  <c r="BF492" i="76"/>
  <c r="BI491" i="76"/>
  <c r="BH491" i="76"/>
  <c r="BG491" i="76"/>
  <c r="BE491" i="76"/>
  <c r="T491" i="76"/>
  <c r="R491" i="76"/>
  <c r="P491" i="76"/>
  <c r="J491" i="76"/>
  <c r="BF491" i="76"/>
  <c r="BI490" i="76"/>
  <c r="BH490" i="76"/>
  <c r="BG490" i="76"/>
  <c r="BE490" i="76"/>
  <c r="T490" i="76"/>
  <c r="R490" i="76"/>
  <c r="P490" i="76"/>
  <c r="J490" i="76"/>
  <c r="BF490" i="76"/>
  <c r="BI489" i="76"/>
  <c r="BH489" i="76"/>
  <c r="BG489" i="76"/>
  <c r="BE489" i="76"/>
  <c r="T489" i="76"/>
  <c r="R489" i="76"/>
  <c r="P489" i="76"/>
  <c r="J489" i="76"/>
  <c r="BF489" i="76"/>
  <c r="BI488" i="76"/>
  <c r="BH488" i="76"/>
  <c r="BG488" i="76"/>
  <c r="BE488" i="76"/>
  <c r="T488" i="76"/>
  <c r="R488" i="76"/>
  <c r="P488" i="76"/>
  <c r="J488" i="76"/>
  <c r="BF488" i="76"/>
  <c r="BI487" i="76"/>
  <c r="BH487" i="76"/>
  <c r="BG487" i="76"/>
  <c r="BE487" i="76"/>
  <c r="T487" i="76"/>
  <c r="R487" i="76"/>
  <c r="P487" i="76"/>
  <c r="J487" i="76"/>
  <c r="BF487" i="76"/>
  <c r="BI486" i="76"/>
  <c r="BH486" i="76"/>
  <c r="BG486" i="76"/>
  <c r="BE486" i="76"/>
  <c r="T486" i="76"/>
  <c r="R486" i="76"/>
  <c r="P486" i="76"/>
  <c r="J486" i="76"/>
  <c r="BF486" i="76"/>
  <c r="BI485" i="76"/>
  <c r="BH485" i="76"/>
  <c r="BG485" i="76"/>
  <c r="BE485" i="76"/>
  <c r="T485" i="76"/>
  <c r="R485" i="76"/>
  <c r="P485" i="76"/>
  <c r="J485" i="76"/>
  <c r="BF485" i="76"/>
  <c r="BI483" i="76"/>
  <c r="BH483" i="76"/>
  <c r="BG483" i="76"/>
  <c r="BE483" i="76"/>
  <c r="T483" i="76"/>
  <c r="R483" i="76"/>
  <c r="P483" i="76"/>
  <c r="J483" i="76"/>
  <c r="BF483" i="76"/>
  <c r="BI482" i="76"/>
  <c r="BH482" i="76"/>
  <c r="BG482" i="76"/>
  <c r="BE482" i="76"/>
  <c r="T482" i="76"/>
  <c r="R482" i="76"/>
  <c r="P482" i="76"/>
  <c r="J482" i="76"/>
  <c r="BF482" i="76"/>
  <c r="BI481" i="76"/>
  <c r="BH481" i="76"/>
  <c r="BG481" i="76"/>
  <c r="BE481" i="76"/>
  <c r="T481" i="76"/>
  <c r="R481" i="76"/>
  <c r="P481" i="76"/>
  <c r="J481" i="76"/>
  <c r="BF481" i="76"/>
  <c r="BI480" i="76"/>
  <c r="BH480" i="76"/>
  <c r="BG480" i="76"/>
  <c r="BE480" i="76"/>
  <c r="T480" i="76"/>
  <c r="R480" i="76"/>
  <c r="P480" i="76"/>
  <c r="J480" i="76"/>
  <c r="BF480" i="76"/>
  <c r="BI479" i="76"/>
  <c r="BH479" i="76"/>
  <c r="BG479" i="76"/>
  <c r="BE479" i="76"/>
  <c r="T479" i="76"/>
  <c r="R479" i="76"/>
  <c r="P479" i="76"/>
  <c r="J479" i="76"/>
  <c r="BF479" i="76"/>
  <c r="BI478" i="76"/>
  <c r="BH478" i="76"/>
  <c r="BG478" i="76"/>
  <c r="BE478" i="76"/>
  <c r="T478" i="76"/>
  <c r="R478" i="76"/>
  <c r="P478" i="76"/>
  <c r="J478" i="76"/>
  <c r="BF478" i="76"/>
  <c r="BI477" i="76"/>
  <c r="BH477" i="76"/>
  <c r="BG477" i="76"/>
  <c r="BE477" i="76"/>
  <c r="T477" i="76"/>
  <c r="R477" i="76"/>
  <c r="P477" i="76"/>
  <c r="J477" i="76"/>
  <c r="BF477" i="76"/>
  <c r="BI476" i="76"/>
  <c r="BH476" i="76"/>
  <c r="BG476" i="76"/>
  <c r="BE476" i="76"/>
  <c r="T476" i="76"/>
  <c r="R476" i="76"/>
  <c r="P476" i="76"/>
  <c r="J476" i="76"/>
  <c r="BF476" i="76"/>
  <c r="BI475" i="76"/>
  <c r="BH475" i="76"/>
  <c r="BG475" i="76"/>
  <c r="BE475" i="76"/>
  <c r="T475" i="76"/>
  <c r="R475" i="76"/>
  <c r="P475" i="76"/>
  <c r="J475" i="76"/>
  <c r="BF475" i="76"/>
  <c r="BI474" i="76"/>
  <c r="BH474" i="76"/>
  <c r="BG474" i="76"/>
  <c r="BE474" i="76"/>
  <c r="T474" i="76"/>
  <c r="R474" i="76"/>
  <c r="P474" i="76"/>
  <c r="J474" i="76"/>
  <c r="BF474" i="76"/>
  <c r="BI473" i="76"/>
  <c r="BH473" i="76"/>
  <c r="BG473" i="76"/>
  <c r="BE473" i="76"/>
  <c r="T473" i="76"/>
  <c r="R473" i="76"/>
  <c r="P473" i="76"/>
  <c r="J473" i="76"/>
  <c r="BF473" i="76"/>
  <c r="BI472" i="76"/>
  <c r="BH472" i="76"/>
  <c r="BG472" i="76"/>
  <c r="BE472" i="76"/>
  <c r="T472" i="76"/>
  <c r="R472" i="76"/>
  <c r="P472" i="76"/>
  <c r="J472" i="76"/>
  <c r="BF472" i="76"/>
  <c r="BI471" i="76"/>
  <c r="BH471" i="76"/>
  <c r="BG471" i="76"/>
  <c r="BE471" i="76"/>
  <c r="T471" i="76"/>
  <c r="R471" i="76"/>
  <c r="P471" i="76"/>
  <c r="J471" i="76"/>
  <c r="BF471" i="76"/>
  <c r="BI470" i="76"/>
  <c r="BH470" i="76"/>
  <c r="BG470" i="76"/>
  <c r="BE470" i="76"/>
  <c r="T470" i="76"/>
  <c r="R470" i="76"/>
  <c r="P470" i="76"/>
  <c r="J470" i="76"/>
  <c r="BF470" i="76"/>
  <c r="BI469" i="76"/>
  <c r="BH469" i="76"/>
  <c r="BG469" i="76"/>
  <c r="BE469" i="76"/>
  <c r="T469" i="76"/>
  <c r="R469" i="76"/>
  <c r="P469" i="76"/>
  <c r="J469" i="76"/>
  <c r="BF469" i="76"/>
  <c r="BI468" i="76"/>
  <c r="BH468" i="76"/>
  <c r="BG468" i="76"/>
  <c r="BE468" i="76"/>
  <c r="T468" i="76"/>
  <c r="R468" i="76"/>
  <c r="P468" i="76"/>
  <c r="J468" i="76"/>
  <c r="BF468" i="76"/>
  <c r="BI467" i="76"/>
  <c r="BH467" i="76"/>
  <c r="BG467" i="76"/>
  <c r="BE467" i="76"/>
  <c r="T467" i="76"/>
  <c r="R467" i="76"/>
  <c r="P467" i="76"/>
  <c r="J467" i="76"/>
  <c r="BF467" i="76"/>
  <c r="BI466" i="76"/>
  <c r="BH466" i="76"/>
  <c r="BG466" i="76"/>
  <c r="BE466" i="76"/>
  <c r="T466" i="76"/>
  <c r="R466" i="76"/>
  <c r="P466" i="76"/>
  <c r="J466" i="76"/>
  <c r="BF466" i="76"/>
  <c r="BI465" i="76"/>
  <c r="BH465" i="76"/>
  <c r="BG465" i="76"/>
  <c r="BE465" i="76"/>
  <c r="T465" i="76"/>
  <c r="R465" i="76"/>
  <c r="P465" i="76"/>
  <c r="J465" i="76"/>
  <c r="BF465" i="76"/>
  <c r="BI464" i="76"/>
  <c r="BH464" i="76"/>
  <c r="BG464" i="76"/>
  <c r="BE464" i="76"/>
  <c r="T464" i="76"/>
  <c r="R464" i="76"/>
  <c r="P464" i="76"/>
  <c r="J464" i="76"/>
  <c r="BF464" i="76"/>
  <c r="BI463" i="76"/>
  <c r="BH463" i="76"/>
  <c r="BG463" i="76"/>
  <c r="BE463" i="76"/>
  <c r="T463" i="76"/>
  <c r="R463" i="76"/>
  <c r="P463" i="76"/>
  <c r="J463" i="76"/>
  <c r="BF463" i="76"/>
  <c r="BI462" i="76"/>
  <c r="BH462" i="76"/>
  <c r="BG462" i="76"/>
  <c r="BE462" i="76"/>
  <c r="T462" i="76"/>
  <c r="R462" i="76"/>
  <c r="P462" i="76"/>
  <c r="J462" i="76"/>
  <c r="BF462" i="76"/>
  <c r="BI461" i="76"/>
  <c r="BH461" i="76"/>
  <c r="BG461" i="76"/>
  <c r="BE461" i="76"/>
  <c r="T461" i="76"/>
  <c r="R461" i="76"/>
  <c r="P461" i="76"/>
  <c r="J461" i="76"/>
  <c r="BF461" i="76"/>
  <c r="BI460" i="76"/>
  <c r="BH460" i="76"/>
  <c r="BG460" i="76"/>
  <c r="BE460" i="76"/>
  <c r="T460" i="76"/>
  <c r="R460" i="76"/>
  <c r="P460" i="76"/>
  <c r="J460" i="76"/>
  <c r="BF460" i="76"/>
  <c r="BI459" i="76"/>
  <c r="BH459" i="76"/>
  <c r="BG459" i="76"/>
  <c r="BE459" i="76"/>
  <c r="T459" i="76"/>
  <c r="R459" i="76"/>
  <c r="P459" i="76"/>
  <c r="J459" i="76"/>
  <c r="BF459" i="76"/>
  <c r="BI458" i="76"/>
  <c r="BH458" i="76"/>
  <c r="BG458" i="76"/>
  <c r="BE458" i="76"/>
  <c r="T458" i="76"/>
  <c r="R458" i="76"/>
  <c r="P458" i="76"/>
  <c r="J458" i="76"/>
  <c r="BF458" i="76"/>
  <c r="BI456" i="76"/>
  <c r="BH456" i="76"/>
  <c r="BG456" i="76"/>
  <c r="BE456" i="76"/>
  <c r="T456" i="76"/>
  <c r="R456" i="76"/>
  <c r="P456" i="76"/>
  <c r="J456" i="76"/>
  <c r="BF456" i="76"/>
  <c r="BI455" i="76"/>
  <c r="BH455" i="76"/>
  <c r="BG455" i="76"/>
  <c r="BE455" i="76"/>
  <c r="T455" i="76"/>
  <c r="R455" i="76"/>
  <c r="P455" i="76"/>
  <c r="J455" i="76"/>
  <c r="BF455" i="76"/>
  <c r="BI454" i="76"/>
  <c r="BH454" i="76"/>
  <c r="BG454" i="76"/>
  <c r="BE454" i="76"/>
  <c r="T454" i="76"/>
  <c r="R454" i="76"/>
  <c r="P454" i="76"/>
  <c r="J454" i="76"/>
  <c r="BF454" i="76"/>
  <c r="BI453" i="76"/>
  <c r="BH453" i="76"/>
  <c r="BG453" i="76"/>
  <c r="BE453" i="76"/>
  <c r="T453" i="76"/>
  <c r="R453" i="76"/>
  <c r="P453" i="76"/>
  <c r="J453" i="76"/>
  <c r="BF453" i="76"/>
  <c r="BI452" i="76"/>
  <c r="BH452" i="76"/>
  <c r="BG452" i="76"/>
  <c r="BE452" i="76"/>
  <c r="T452" i="76"/>
  <c r="R452" i="76"/>
  <c r="P452" i="76"/>
  <c r="J452" i="76"/>
  <c r="BF452" i="76"/>
  <c r="BI451" i="76"/>
  <c r="BH451" i="76"/>
  <c r="BG451" i="76"/>
  <c r="BE451" i="76"/>
  <c r="T451" i="76"/>
  <c r="R451" i="76"/>
  <c r="P451" i="76"/>
  <c r="J451" i="76"/>
  <c r="BF451" i="76"/>
  <c r="BI450" i="76"/>
  <c r="BH450" i="76"/>
  <c r="BG450" i="76"/>
  <c r="BE450" i="76"/>
  <c r="T450" i="76"/>
  <c r="R450" i="76"/>
  <c r="P450" i="76"/>
  <c r="J450" i="76"/>
  <c r="BF450" i="76"/>
  <c r="BI449" i="76"/>
  <c r="BH449" i="76"/>
  <c r="BG449" i="76"/>
  <c r="BE449" i="76"/>
  <c r="T449" i="76"/>
  <c r="R449" i="76"/>
  <c r="P449" i="76"/>
  <c r="J449" i="76"/>
  <c r="BF449" i="76"/>
  <c r="BI448" i="76"/>
  <c r="BH448" i="76"/>
  <c r="BG448" i="76"/>
  <c r="BE448" i="76"/>
  <c r="T448" i="76"/>
  <c r="R448" i="76"/>
  <c r="P448" i="76"/>
  <c r="J448" i="76"/>
  <c r="BF448" i="76"/>
  <c r="BI447" i="76"/>
  <c r="BH447" i="76"/>
  <c r="BG447" i="76"/>
  <c r="BE447" i="76"/>
  <c r="T447" i="76"/>
  <c r="R447" i="76"/>
  <c r="P447" i="76"/>
  <c r="J447" i="76"/>
  <c r="BF447" i="76"/>
  <c r="BI446" i="76"/>
  <c r="BH446" i="76"/>
  <c r="BG446" i="76"/>
  <c r="BE446" i="76"/>
  <c r="T446" i="76"/>
  <c r="R446" i="76"/>
  <c r="P446" i="76"/>
  <c r="J446" i="76"/>
  <c r="BF446" i="76"/>
  <c r="BI445" i="76"/>
  <c r="BH445" i="76"/>
  <c r="BG445" i="76"/>
  <c r="BE445" i="76"/>
  <c r="T445" i="76"/>
  <c r="R445" i="76"/>
  <c r="P445" i="76"/>
  <c r="J445" i="76"/>
  <c r="BF445" i="76"/>
  <c r="BI444" i="76"/>
  <c r="BH444" i="76"/>
  <c r="BG444" i="76"/>
  <c r="BE444" i="76"/>
  <c r="T444" i="76"/>
  <c r="R444" i="76"/>
  <c r="P444" i="76"/>
  <c r="J444" i="76"/>
  <c r="BF444" i="76"/>
  <c r="BI443" i="76"/>
  <c r="BH443" i="76"/>
  <c r="BG443" i="76"/>
  <c r="BE443" i="76"/>
  <c r="T443" i="76"/>
  <c r="R443" i="76"/>
  <c r="P443" i="76"/>
  <c r="J443" i="76"/>
  <c r="BF443" i="76"/>
  <c r="BI442" i="76"/>
  <c r="BH442" i="76"/>
  <c r="BG442" i="76"/>
  <c r="BE442" i="76"/>
  <c r="T442" i="76"/>
  <c r="R442" i="76"/>
  <c r="P442" i="76"/>
  <c r="J442" i="76"/>
  <c r="BF442" i="76"/>
  <c r="BI441" i="76"/>
  <c r="BH441" i="76"/>
  <c r="BG441" i="76"/>
  <c r="BE441" i="76"/>
  <c r="T441" i="76"/>
  <c r="R441" i="76"/>
  <c r="P441" i="76"/>
  <c r="J441" i="76"/>
  <c r="BF441" i="76"/>
  <c r="BI440" i="76"/>
  <c r="BH440" i="76"/>
  <c r="BG440" i="76"/>
  <c r="BE440" i="76"/>
  <c r="T440" i="76"/>
  <c r="R440" i="76"/>
  <c r="P440" i="76"/>
  <c r="J440" i="76"/>
  <c r="BF440" i="76"/>
  <c r="BI439" i="76"/>
  <c r="BH439" i="76"/>
  <c r="BG439" i="76"/>
  <c r="BE439" i="76"/>
  <c r="T439" i="76"/>
  <c r="R439" i="76"/>
  <c r="P439" i="76"/>
  <c r="J439" i="76"/>
  <c r="BF439" i="76"/>
  <c r="BI438" i="76"/>
  <c r="BH438" i="76"/>
  <c r="BG438" i="76"/>
  <c r="BE438" i="76"/>
  <c r="T438" i="76"/>
  <c r="R438" i="76"/>
  <c r="P438" i="76"/>
  <c r="J438" i="76"/>
  <c r="BF438" i="76"/>
  <c r="BI437" i="76"/>
  <c r="BH437" i="76"/>
  <c r="BG437" i="76"/>
  <c r="BE437" i="76"/>
  <c r="T437" i="76"/>
  <c r="R437" i="76"/>
  <c r="P437" i="76"/>
  <c r="J437" i="76"/>
  <c r="BF437" i="76"/>
  <c r="BI436" i="76"/>
  <c r="BH436" i="76"/>
  <c r="BG436" i="76"/>
  <c r="BE436" i="76"/>
  <c r="T436" i="76"/>
  <c r="R436" i="76"/>
  <c r="P436" i="76"/>
  <c r="J436" i="76"/>
  <c r="BF436" i="76"/>
  <c r="BI435" i="76"/>
  <c r="BH435" i="76"/>
  <c r="BG435" i="76"/>
  <c r="BE435" i="76"/>
  <c r="T435" i="76"/>
  <c r="R435" i="76"/>
  <c r="P435" i="76"/>
  <c r="J435" i="76"/>
  <c r="BF435" i="76"/>
  <c r="BI434" i="76"/>
  <c r="BH434" i="76"/>
  <c r="BG434" i="76"/>
  <c r="BE434" i="76"/>
  <c r="T434" i="76"/>
  <c r="R434" i="76"/>
  <c r="P434" i="76"/>
  <c r="J434" i="76"/>
  <c r="BF434" i="76"/>
  <c r="BI433" i="76"/>
  <c r="BH433" i="76"/>
  <c r="BG433" i="76"/>
  <c r="BE433" i="76"/>
  <c r="T433" i="76"/>
  <c r="R433" i="76"/>
  <c r="P433" i="76"/>
  <c r="J433" i="76"/>
  <c r="BF433" i="76"/>
  <c r="BI432" i="76"/>
  <c r="BH432" i="76"/>
  <c r="BG432" i="76"/>
  <c r="BE432" i="76"/>
  <c r="T432" i="76"/>
  <c r="R432" i="76"/>
  <c r="P432" i="76"/>
  <c r="J432" i="76"/>
  <c r="BF432" i="76"/>
  <c r="BI431" i="76"/>
  <c r="BH431" i="76"/>
  <c r="BG431" i="76"/>
  <c r="BE431" i="76"/>
  <c r="T431" i="76"/>
  <c r="R431" i="76"/>
  <c r="P431" i="76"/>
  <c r="J431" i="76"/>
  <c r="BF431" i="76"/>
  <c r="BI430" i="76"/>
  <c r="BH430" i="76"/>
  <c r="BG430" i="76"/>
  <c r="BE430" i="76"/>
  <c r="T430" i="76"/>
  <c r="R430" i="76"/>
  <c r="P430" i="76"/>
  <c r="J430" i="76"/>
  <c r="BF430" i="76"/>
  <c r="BI429" i="76"/>
  <c r="BH429" i="76"/>
  <c r="BG429" i="76"/>
  <c r="BE429" i="76"/>
  <c r="T429" i="76"/>
  <c r="R429" i="76"/>
  <c r="P429" i="76"/>
  <c r="J429" i="76"/>
  <c r="BF429" i="76"/>
  <c r="BI428" i="76"/>
  <c r="BH428" i="76"/>
  <c r="BG428" i="76"/>
  <c r="BE428" i="76"/>
  <c r="T428" i="76"/>
  <c r="R428" i="76"/>
  <c r="P428" i="76"/>
  <c r="J428" i="76"/>
  <c r="BF428" i="76"/>
  <c r="BI427" i="76"/>
  <c r="BH427" i="76"/>
  <c r="BG427" i="76"/>
  <c r="BE427" i="76"/>
  <c r="T427" i="76"/>
  <c r="R427" i="76"/>
  <c r="P427" i="76"/>
  <c r="J427" i="76"/>
  <c r="BF427" i="76"/>
  <c r="BI425" i="76"/>
  <c r="BH425" i="76"/>
  <c r="BG425" i="76"/>
  <c r="BE425" i="76"/>
  <c r="T425" i="76"/>
  <c r="R425" i="76"/>
  <c r="P425" i="76"/>
  <c r="J425" i="76"/>
  <c r="BF425" i="76"/>
  <c r="BI424" i="76"/>
  <c r="BH424" i="76"/>
  <c r="BG424" i="76"/>
  <c r="BE424" i="76"/>
  <c r="T424" i="76"/>
  <c r="R424" i="76"/>
  <c r="P424" i="76"/>
  <c r="J424" i="76"/>
  <c r="BF424" i="76"/>
  <c r="BI423" i="76"/>
  <c r="BH423" i="76"/>
  <c r="BG423" i="76"/>
  <c r="BE423" i="76"/>
  <c r="T423" i="76"/>
  <c r="R423" i="76"/>
  <c r="P423" i="76"/>
  <c r="J423" i="76"/>
  <c r="BF423" i="76"/>
  <c r="BI422" i="76"/>
  <c r="BH422" i="76"/>
  <c r="BG422" i="76"/>
  <c r="BE422" i="76"/>
  <c r="T422" i="76"/>
  <c r="R422" i="76"/>
  <c r="P422" i="76"/>
  <c r="J422" i="76"/>
  <c r="BF422" i="76"/>
  <c r="BI421" i="76"/>
  <c r="BH421" i="76"/>
  <c r="BG421" i="76"/>
  <c r="BE421" i="76"/>
  <c r="T421" i="76"/>
  <c r="R421" i="76"/>
  <c r="P421" i="76"/>
  <c r="J421" i="76"/>
  <c r="BF421" i="76"/>
  <c r="BI420" i="76"/>
  <c r="BH420" i="76"/>
  <c r="BG420" i="76"/>
  <c r="BE420" i="76"/>
  <c r="T420" i="76"/>
  <c r="R420" i="76"/>
  <c r="P420" i="76"/>
  <c r="J420" i="76"/>
  <c r="BF420" i="76"/>
  <c r="BI418" i="76"/>
  <c r="BH418" i="76"/>
  <c r="BG418" i="76"/>
  <c r="BE418" i="76"/>
  <c r="T418" i="76"/>
  <c r="R418" i="76"/>
  <c r="P418" i="76"/>
  <c r="J418" i="76"/>
  <c r="BF418" i="76"/>
  <c r="BI417" i="76"/>
  <c r="BH417" i="76"/>
  <c r="BG417" i="76"/>
  <c r="BE417" i="76"/>
  <c r="T417" i="76"/>
  <c r="R417" i="76"/>
  <c r="P417" i="76"/>
  <c r="J417" i="76"/>
  <c r="BF417" i="76"/>
  <c r="BI416" i="76"/>
  <c r="BH416" i="76"/>
  <c r="BG416" i="76"/>
  <c r="BE416" i="76"/>
  <c r="T416" i="76"/>
  <c r="R416" i="76"/>
  <c r="P416" i="76"/>
  <c r="J416" i="76"/>
  <c r="BF416" i="76"/>
  <c r="BI415" i="76"/>
  <c r="BH415" i="76"/>
  <c r="BG415" i="76"/>
  <c r="BE415" i="76"/>
  <c r="T415" i="76"/>
  <c r="R415" i="76"/>
  <c r="P415" i="76"/>
  <c r="J415" i="76"/>
  <c r="BF415" i="76"/>
  <c r="BI414" i="76"/>
  <c r="BH414" i="76"/>
  <c r="BG414" i="76"/>
  <c r="BE414" i="76"/>
  <c r="T414" i="76"/>
  <c r="R414" i="76"/>
  <c r="P414" i="76"/>
  <c r="J414" i="76"/>
  <c r="BF414" i="76"/>
  <c r="BI413" i="76"/>
  <c r="BH413" i="76"/>
  <c r="BG413" i="76"/>
  <c r="BE413" i="76"/>
  <c r="T413" i="76"/>
  <c r="R413" i="76"/>
  <c r="P413" i="76"/>
  <c r="J413" i="76"/>
  <c r="BF413" i="76"/>
  <c r="BI412" i="76"/>
  <c r="BH412" i="76"/>
  <c r="BG412" i="76"/>
  <c r="BE412" i="76"/>
  <c r="T412" i="76"/>
  <c r="R412" i="76"/>
  <c r="P412" i="76"/>
  <c r="J412" i="76"/>
  <c r="BF412" i="76"/>
  <c r="BI411" i="76"/>
  <c r="BH411" i="76"/>
  <c r="BG411" i="76"/>
  <c r="BE411" i="76"/>
  <c r="T411" i="76"/>
  <c r="R411" i="76"/>
  <c r="P411" i="76"/>
  <c r="J411" i="76"/>
  <c r="BF411" i="76"/>
  <c r="BI410" i="76"/>
  <c r="BH410" i="76"/>
  <c r="BG410" i="76"/>
  <c r="BE410" i="76"/>
  <c r="T410" i="76"/>
  <c r="R410" i="76"/>
  <c r="P410" i="76"/>
  <c r="J410" i="76"/>
  <c r="BF410" i="76"/>
  <c r="BI409" i="76"/>
  <c r="BH409" i="76"/>
  <c r="BG409" i="76"/>
  <c r="BE409" i="76"/>
  <c r="T409" i="76"/>
  <c r="R409" i="76"/>
  <c r="P409" i="76"/>
  <c r="J409" i="76"/>
  <c r="BF409" i="76"/>
  <c r="BI408" i="76"/>
  <c r="BH408" i="76"/>
  <c r="BG408" i="76"/>
  <c r="BE408" i="76"/>
  <c r="T408" i="76"/>
  <c r="R408" i="76"/>
  <c r="P408" i="76"/>
  <c r="J408" i="76"/>
  <c r="BF408" i="76"/>
  <c r="BI407" i="76"/>
  <c r="BH407" i="76"/>
  <c r="BG407" i="76"/>
  <c r="BE407" i="76"/>
  <c r="T407" i="76"/>
  <c r="R407" i="76"/>
  <c r="P407" i="76"/>
  <c r="J407" i="76"/>
  <c r="BF407" i="76"/>
  <c r="BI405" i="76"/>
  <c r="BH405" i="76"/>
  <c r="BG405" i="76"/>
  <c r="BE405" i="76"/>
  <c r="T405" i="76"/>
  <c r="R405" i="76"/>
  <c r="P405" i="76"/>
  <c r="J405" i="76"/>
  <c r="BF405" i="76"/>
  <c r="BI404" i="76"/>
  <c r="BH404" i="76"/>
  <c r="BG404" i="76"/>
  <c r="BE404" i="76"/>
  <c r="T404" i="76"/>
  <c r="R404" i="76"/>
  <c r="P404" i="76"/>
  <c r="J404" i="76"/>
  <c r="BF404" i="76"/>
  <c r="BI403" i="76"/>
  <c r="BH403" i="76"/>
  <c r="BG403" i="76"/>
  <c r="BE403" i="76"/>
  <c r="T403" i="76"/>
  <c r="R403" i="76"/>
  <c r="P403" i="76"/>
  <c r="J403" i="76"/>
  <c r="BF403" i="76"/>
  <c r="BI402" i="76"/>
  <c r="BH402" i="76"/>
  <c r="BG402" i="76"/>
  <c r="BE402" i="76"/>
  <c r="T402" i="76"/>
  <c r="R402" i="76"/>
  <c r="P402" i="76"/>
  <c r="J402" i="76"/>
  <c r="BF402" i="76"/>
  <c r="BI401" i="76"/>
  <c r="BH401" i="76"/>
  <c r="BG401" i="76"/>
  <c r="BE401" i="76"/>
  <c r="T401" i="76"/>
  <c r="R401" i="76"/>
  <c r="P401" i="76"/>
  <c r="J401" i="76"/>
  <c r="BF401" i="76"/>
  <c r="BI400" i="76"/>
  <c r="BH400" i="76"/>
  <c r="BG400" i="76"/>
  <c r="BE400" i="76"/>
  <c r="T400" i="76"/>
  <c r="R400" i="76"/>
  <c r="P400" i="76"/>
  <c r="J400" i="76"/>
  <c r="BF400" i="76"/>
  <c r="BI398" i="76"/>
  <c r="BH398" i="76"/>
  <c r="BG398" i="76"/>
  <c r="BE398" i="76"/>
  <c r="T398" i="76"/>
  <c r="R398" i="76"/>
  <c r="P398" i="76"/>
  <c r="J398" i="76"/>
  <c r="BF398" i="76"/>
  <c r="BI397" i="76"/>
  <c r="BH397" i="76"/>
  <c r="BG397" i="76"/>
  <c r="BE397" i="76"/>
  <c r="T397" i="76"/>
  <c r="R397" i="76"/>
  <c r="P397" i="76"/>
  <c r="J397" i="76"/>
  <c r="BF397" i="76"/>
  <c r="BI396" i="76"/>
  <c r="BH396" i="76"/>
  <c r="BG396" i="76"/>
  <c r="BE396" i="76"/>
  <c r="T396" i="76"/>
  <c r="R396" i="76"/>
  <c r="P396" i="76"/>
  <c r="J396" i="76"/>
  <c r="BF396" i="76"/>
  <c r="BI395" i="76"/>
  <c r="BH395" i="76"/>
  <c r="BG395" i="76"/>
  <c r="BE395" i="76"/>
  <c r="T395" i="76"/>
  <c r="R395" i="76"/>
  <c r="P395" i="76"/>
  <c r="J395" i="76"/>
  <c r="BF395" i="76"/>
  <c r="BI394" i="76"/>
  <c r="BH394" i="76"/>
  <c r="BG394" i="76"/>
  <c r="BE394" i="76"/>
  <c r="T394" i="76"/>
  <c r="R394" i="76"/>
  <c r="P394" i="76"/>
  <c r="J394" i="76"/>
  <c r="BF394" i="76"/>
  <c r="BI393" i="76"/>
  <c r="BH393" i="76"/>
  <c r="BG393" i="76"/>
  <c r="BE393" i="76"/>
  <c r="T393" i="76"/>
  <c r="R393" i="76"/>
  <c r="P393" i="76"/>
  <c r="J393" i="76"/>
  <c r="BF393" i="76"/>
  <c r="BI392" i="76"/>
  <c r="BH392" i="76"/>
  <c r="BG392" i="76"/>
  <c r="BE392" i="76"/>
  <c r="T392" i="76"/>
  <c r="R392" i="76"/>
  <c r="P392" i="76"/>
  <c r="J392" i="76"/>
  <c r="BF392" i="76"/>
  <c r="BI391" i="76"/>
  <c r="BH391" i="76"/>
  <c r="BG391" i="76"/>
  <c r="BE391" i="76"/>
  <c r="T391" i="76"/>
  <c r="R391" i="76"/>
  <c r="P391" i="76"/>
  <c r="J391" i="76"/>
  <c r="BF391" i="76"/>
  <c r="BI390" i="76"/>
  <c r="BH390" i="76"/>
  <c r="BG390" i="76"/>
  <c r="BE390" i="76"/>
  <c r="T390" i="76"/>
  <c r="R390" i="76"/>
  <c r="P390" i="76"/>
  <c r="J390" i="76"/>
  <c r="BF390" i="76"/>
  <c r="BI389" i="76"/>
  <c r="BH389" i="76"/>
  <c r="BG389" i="76"/>
  <c r="BE389" i="76"/>
  <c r="T389" i="76"/>
  <c r="R389" i="76"/>
  <c r="P389" i="76"/>
  <c r="J389" i="76"/>
  <c r="BF389" i="76"/>
  <c r="BI388" i="76"/>
  <c r="BH388" i="76"/>
  <c r="BG388" i="76"/>
  <c r="BE388" i="76"/>
  <c r="T388" i="76"/>
  <c r="R388" i="76"/>
  <c r="P388" i="76"/>
  <c r="J388" i="76"/>
  <c r="BF388" i="76"/>
  <c r="BI387" i="76"/>
  <c r="BH387" i="76"/>
  <c r="BG387" i="76"/>
  <c r="BE387" i="76"/>
  <c r="T387" i="76"/>
  <c r="R387" i="76"/>
  <c r="P387" i="76"/>
  <c r="J387" i="76"/>
  <c r="BF387" i="76"/>
  <c r="BI386" i="76"/>
  <c r="BH386" i="76"/>
  <c r="BG386" i="76"/>
  <c r="BE386" i="76"/>
  <c r="T386" i="76"/>
  <c r="R386" i="76"/>
  <c r="P386" i="76"/>
  <c r="J386" i="76"/>
  <c r="BF386" i="76"/>
  <c r="BI385" i="76"/>
  <c r="BH385" i="76"/>
  <c r="BG385" i="76"/>
  <c r="BE385" i="76"/>
  <c r="T385" i="76"/>
  <c r="R385" i="76"/>
  <c r="P385" i="76"/>
  <c r="J385" i="76"/>
  <c r="BF385" i="76"/>
  <c r="BI384" i="76"/>
  <c r="BH384" i="76"/>
  <c r="BG384" i="76"/>
  <c r="BE384" i="76"/>
  <c r="T384" i="76"/>
  <c r="R384" i="76"/>
  <c r="P384" i="76"/>
  <c r="J384" i="76"/>
  <c r="BF384" i="76"/>
  <c r="BI383" i="76"/>
  <c r="BH383" i="76"/>
  <c r="BG383" i="76"/>
  <c r="BE383" i="76"/>
  <c r="T383" i="76"/>
  <c r="R383" i="76"/>
  <c r="P383" i="76"/>
  <c r="J383" i="76"/>
  <c r="BF383" i="76"/>
  <c r="BI382" i="76"/>
  <c r="BH382" i="76"/>
  <c r="BG382" i="76"/>
  <c r="BE382" i="76"/>
  <c r="T382" i="76"/>
  <c r="R382" i="76"/>
  <c r="P382" i="76"/>
  <c r="J382" i="76"/>
  <c r="BF382" i="76"/>
  <c r="BI381" i="76"/>
  <c r="BH381" i="76"/>
  <c r="BG381" i="76"/>
  <c r="BE381" i="76"/>
  <c r="T381" i="76"/>
  <c r="R381" i="76"/>
  <c r="P381" i="76"/>
  <c r="J381" i="76"/>
  <c r="BF381" i="76"/>
  <c r="BI380" i="76"/>
  <c r="BH380" i="76"/>
  <c r="BG380" i="76"/>
  <c r="BE380" i="76"/>
  <c r="T380" i="76"/>
  <c r="R380" i="76"/>
  <c r="P380" i="76"/>
  <c r="J380" i="76"/>
  <c r="BF380" i="76"/>
  <c r="BI379" i="76"/>
  <c r="BH379" i="76"/>
  <c r="BG379" i="76"/>
  <c r="BE379" i="76"/>
  <c r="T379" i="76"/>
  <c r="R379" i="76"/>
  <c r="P379" i="76"/>
  <c r="J379" i="76"/>
  <c r="BF379" i="76"/>
  <c r="BI378" i="76"/>
  <c r="BH378" i="76"/>
  <c r="BG378" i="76"/>
  <c r="BE378" i="76"/>
  <c r="T378" i="76"/>
  <c r="R378" i="76"/>
  <c r="P378" i="76"/>
  <c r="J378" i="76"/>
  <c r="BF378" i="76"/>
  <c r="BI377" i="76"/>
  <c r="BH377" i="76"/>
  <c r="BG377" i="76"/>
  <c r="BE377" i="76"/>
  <c r="T377" i="76"/>
  <c r="R377" i="76"/>
  <c r="P377" i="76"/>
  <c r="J377" i="76"/>
  <c r="BF377" i="76"/>
  <c r="BI376" i="76"/>
  <c r="BH376" i="76"/>
  <c r="BG376" i="76"/>
  <c r="BE376" i="76"/>
  <c r="T376" i="76"/>
  <c r="R376" i="76"/>
  <c r="P376" i="76"/>
  <c r="J376" i="76"/>
  <c r="BF376" i="76"/>
  <c r="BI375" i="76"/>
  <c r="BH375" i="76"/>
  <c r="BG375" i="76"/>
  <c r="BE375" i="76"/>
  <c r="T375" i="76"/>
  <c r="R375" i="76"/>
  <c r="P375" i="76"/>
  <c r="J375" i="76"/>
  <c r="BF375" i="76"/>
  <c r="BI374" i="76"/>
  <c r="BH374" i="76"/>
  <c r="BG374" i="76"/>
  <c r="BE374" i="76"/>
  <c r="T374" i="76"/>
  <c r="R374" i="76"/>
  <c r="P374" i="76"/>
  <c r="J374" i="76"/>
  <c r="BF374" i="76"/>
  <c r="BI373" i="76"/>
  <c r="BH373" i="76"/>
  <c r="BG373" i="76"/>
  <c r="BE373" i="76"/>
  <c r="T373" i="76"/>
  <c r="R373" i="76"/>
  <c r="P373" i="76"/>
  <c r="J373" i="76"/>
  <c r="BF373" i="76"/>
  <c r="BI372" i="76"/>
  <c r="BH372" i="76"/>
  <c r="BG372" i="76"/>
  <c r="BE372" i="76"/>
  <c r="T372" i="76"/>
  <c r="R372" i="76"/>
  <c r="P372" i="76"/>
  <c r="J372" i="76"/>
  <c r="BF372" i="76"/>
  <c r="BI371" i="76"/>
  <c r="BH371" i="76"/>
  <c r="BG371" i="76"/>
  <c r="BE371" i="76"/>
  <c r="T371" i="76"/>
  <c r="R371" i="76"/>
  <c r="P371" i="76"/>
  <c r="J371" i="76"/>
  <c r="BF371" i="76"/>
  <c r="BI370" i="76"/>
  <c r="BH370" i="76"/>
  <c r="BG370" i="76"/>
  <c r="BE370" i="76"/>
  <c r="T370" i="76"/>
  <c r="R370" i="76"/>
  <c r="P370" i="76"/>
  <c r="J370" i="76"/>
  <c r="BF370" i="76"/>
  <c r="J366" i="76"/>
  <c r="J112" i="76"/>
  <c r="BI368" i="76"/>
  <c r="BH368" i="76"/>
  <c r="BG368" i="76"/>
  <c r="BE368" i="76"/>
  <c r="T368" i="76"/>
  <c r="R368" i="76"/>
  <c r="P368" i="76"/>
  <c r="J368" i="76"/>
  <c r="BF368" i="76"/>
  <c r="BI367" i="76"/>
  <c r="BH367" i="76"/>
  <c r="BG367" i="76"/>
  <c r="BE367" i="76"/>
  <c r="T367" i="76"/>
  <c r="T366" i="76"/>
  <c r="R367" i="76"/>
  <c r="P367" i="76"/>
  <c r="J367" i="76"/>
  <c r="BF367" i="76"/>
  <c r="J363" i="76"/>
  <c r="J111" i="76"/>
  <c r="BI365" i="76"/>
  <c r="BH365" i="76"/>
  <c r="BG365" i="76"/>
  <c r="BE365" i="76"/>
  <c r="T365" i="76"/>
  <c r="R365" i="76"/>
  <c r="P365" i="76"/>
  <c r="J365" i="76"/>
  <c r="BF365" i="76"/>
  <c r="BI364" i="76"/>
  <c r="BH364" i="76"/>
  <c r="BG364" i="76"/>
  <c r="BE364" i="76"/>
  <c r="T364" i="76"/>
  <c r="T363" i="76"/>
  <c r="R364" i="76"/>
  <c r="R363" i="76"/>
  <c r="P364" i="76"/>
  <c r="P363" i="76"/>
  <c r="J364" i="76"/>
  <c r="BF364" i="76"/>
  <c r="BI362" i="76"/>
  <c r="BH362" i="76"/>
  <c r="BG362" i="76"/>
  <c r="BE362" i="76"/>
  <c r="T362" i="76"/>
  <c r="R362" i="76"/>
  <c r="P362" i="76"/>
  <c r="J362" i="76"/>
  <c r="BF362" i="76"/>
  <c r="BI361" i="76"/>
  <c r="BH361" i="76"/>
  <c r="BG361" i="76"/>
  <c r="BE361" i="76"/>
  <c r="T361" i="76"/>
  <c r="R361" i="76"/>
  <c r="P361" i="76"/>
  <c r="J361" i="76"/>
  <c r="BF361" i="76"/>
  <c r="BI360" i="76"/>
  <c r="BH360" i="76"/>
  <c r="BG360" i="76"/>
  <c r="BE360" i="76"/>
  <c r="T360" i="76"/>
  <c r="R360" i="76"/>
  <c r="P360" i="76"/>
  <c r="J360" i="76"/>
  <c r="BF360" i="76"/>
  <c r="BI359" i="76"/>
  <c r="BH359" i="76"/>
  <c r="BG359" i="76"/>
  <c r="BE359" i="76"/>
  <c r="T359" i="76"/>
  <c r="R359" i="76"/>
  <c r="P359" i="76"/>
  <c r="J359" i="76"/>
  <c r="BF359" i="76"/>
  <c r="BI358" i="76"/>
  <c r="BH358" i="76"/>
  <c r="BG358" i="76"/>
  <c r="BE358" i="76"/>
  <c r="T358" i="76"/>
  <c r="R358" i="76"/>
  <c r="P358" i="76"/>
  <c r="J358" i="76"/>
  <c r="BF358" i="76"/>
  <c r="BI357" i="76"/>
  <c r="BH357" i="76"/>
  <c r="BG357" i="76"/>
  <c r="BE357" i="76"/>
  <c r="T357" i="76"/>
  <c r="R357" i="76"/>
  <c r="P357" i="76"/>
  <c r="J357" i="76"/>
  <c r="BF357" i="76"/>
  <c r="BI356" i="76"/>
  <c r="BH356" i="76"/>
  <c r="BG356" i="76"/>
  <c r="BE356" i="76"/>
  <c r="T356" i="76"/>
  <c r="R356" i="76"/>
  <c r="P356" i="76"/>
  <c r="J356" i="76"/>
  <c r="BF356" i="76"/>
  <c r="BI355" i="76"/>
  <c r="BH355" i="76"/>
  <c r="BG355" i="76"/>
  <c r="BE355" i="76"/>
  <c r="T355" i="76"/>
  <c r="R355" i="76"/>
  <c r="P355" i="76"/>
  <c r="J355" i="76"/>
  <c r="BF355" i="76"/>
  <c r="BI354" i="76"/>
  <c r="BH354" i="76"/>
  <c r="BG354" i="76"/>
  <c r="BE354" i="76"/>
  <c r="T354" i="76"/>
  <c r="R354" i="76"/>
  <c r="P354" i="76"/>
  <c r="J354" i="76"/>
  <c r="BF354" i="76"/>
  <c r="BI353" i="76"/>
  <c r="BH353" i="76"/>
  <c r="BG353" i="76"/>
  <c r="BE353" i="76"/>
  <c r="T353" i="76"/>
  <c r="R353" i="76"/>
  <c r="P353" i="76"/>
  <c r="J353" i="76"/>
  <c r="BF353" i="76"/>
  <c r="BI352" i="76"/>
  <c r="BH352" i="76"/>
  <c r="BG352" i="76"/>
  <c r="BE352" i="76"/>
  <c r="T352" i="76"/>
  <c r="R352" i="76"/>
  <c r="P352" i="76"/>
  <c r="J352" i="76"/>
  <c r="BF352" i="76"/>
  <c r="BI351" i="76"/>
  <c r="BH351" i="76"/>
  <c r="BG351" i="76"/>
  <c r="BE351" i="76"/>
  <c r="T351" i="76"/>
  <c r="R351" i="76"/>
  <c r="P351" i="76"/>
  <c r="J351" i="76"/>
  <c r="BF351" i="76"/>
  <c r="BI350" i="76"/>
  <c r="BH350" i="76"/>
  <c r="BG350" i="76"/>
  <c r="BE350" i="76"/>
  <c r="T350" i="76"/>
  <c r="R350" i="76"/>
  <c r="P350" i="76"/>
  <c r="J350" i="76"/>
  <c r="BF350" i="76"/>
  <c r="BI349" i="76"/>
  <c r="BH349" i="76"/>
  <c r="BG349" i="76"/>
  <c r="BE349" i="76"/>
  <c r="T349" i="76"/>
  <c r="R349" i="76"/>
  <c r="P349" i="76"/>
  <c r="J349" i="76"/>
  <c r="BF349" i="76"/>
  <c r="BI348" i="76"/>
  <c r="BH348" i="76"/>
  <c r="BG348" i="76"/>
  <c r="BE348" i="76"/>
  <c r="T348" i="76"/>
  <c r="R348" i="76"/>
  <c r="P348" i="76"/>
  <c r="J348" i="76"/>
  <c r="BF348" i="76"/>
  <c r="BI347" i="76"/>
  <c r="BH347" i="76"/>
  <c r="BG347" i="76"/>
  <c r="BE347" i="76"/>
  <c r="T347" i="76"/>
  <c r="R347" i="76"/>
  <c r="P347" i="76"/>
  <c r="J347" i="76"/>
  <c r="BF347" i="76"/>
  <c r="BI346" i="76"/>
  <c r="BH346" i="76"/>
  <c r="BG346" i="76"/>
  <c r="BE346" i="76"/>
  <c r="T346" i="76"/>
  <c r="R346" i="76"/>
  <c r="P346" i="76"/>
  <c r="J346" i="76"/>
  <c r="BF346" i="76"/>
  <c r="BI345" i="76"/>
  <c r="BH345" i="76"/>
  <c r="BG345" i="76"/>
  <c r="BE345" i="76"/>
  <c r="T345" i="76"/>
  <c r="R345" i="76"/>
  <c r="P345" i="76"/>
  <c r="J345" i="76"/>
  <c r="BF345" i="76"/>
  <c r="BI344" i="76"/>
  <c r="BH344" i="76"/>
  <c r="BG344" i="76"/>
  <c r="BE344" i="76"/>
  <c r="T344" i="76"/>
  <c r="R344" i="76"/>
  <c r="P344" i="76"/>
  <c r="J344" i="76"/>
  <c r="BF344" i="76"/>
  <c r="BI343" i="76"/>
  <c r="BH343" i="76"/>
  <c r="BG343" i="76"/>
  <c r="BE343" i="76"/>
  <c r="T343" i="76"/>
  <c r="R343" i="76"/>
  <c r="P343" i="76"/>
  <c r="J343" i="76"/>
  <c r="BF343" i="76"/>
  <c r="BI342" i="76"/>
  <c r="BH342" i="76"/>
  <c r="BG342" i="76"/>
  <c r="BE342" i="76"/>
  <c r="T342" i="76"/>
  <c r="R342" i="76"/>
  <c r="P342" i="76"/>
  <c r="J342" i="76"/>
  <c r="BF342" i="76"/>
  <c r="BI341" i="76"/>
  <c r="BH341" i="76"/>
  <c r="BG341" i="76"/>
  <c r="BE341" i="76"/>
  <c r="T341" i="76"/>
  <c r="R341" i="76"/>
  <c r="P341" i="76"/>
  <c r="J341" i="76"/>
  <c r="BF341" i="76"/>
  <c r="BI340" i="76"/>
  <c r="BH340" i="76"/>
  <c r="BG340" i="76"/>
  <c r="BE340" i="76"/>
  <c r="T340" i="76"/>
  <c r="R340" i="76"/>
  <c r="P340" i="76"/>
  <c r="J340" i="76"/>
  <c r="BF340" i="76"/>
  <c r="BI339" i="76"/>
  <c r="BH339" i="76"/>
  <c r="BG339" i="76"/>
  <c r="BE339" i="76"/>
  <c r="T339" i="76"/>
  <c r="R339" i="76"/>
  <c r="P339" i="76"/>
  <c r="J339" i="76"/>
  <c r="BF339" i="76"/>
  <c r="BI338" i="76"/>
  <c r="BH338" i="76"/>
  <c r="BG338" i="76"/>
  <c r="BE338" i="76"/>
  <c r="T338" i="76"/>
  <c r="R338" i="76"/>
  <c r="P338" i="76"/>
  <c r="J338" i="76"/>
  <c r="BF338" i="76"/>
  <c r="BI337" i="76"/>
  <c r="BH337" i="76"/>
  <c r="BG337" i="76"/>
  <c r="BE337" i="76"/>
  <c r="T337" i="76"/>
  <c r="R337" i="76"/>
  <c r="P337" i="76"/>
  <c r="J337" i="76"/>
  <c r="BF337" i="76"/>
  <c r="BI336" i="76"/>
  <c r="BH336" i="76"/>
  <c r="BG336" i="76"/>
  <c r="BE336" i="76"/>
  <c r="T336" i="76"/>
  <c r="R336" i="76"/>
  <c r="P336" i="76"/>
  <c r="J336" i="76"/>
  <c r="BF336" i="76"/>
  <c r="BI335" i="76"/>
  <c r="BH335" i="76"/>
  <c r="BG335" i="76"/>
  <c r="BE335" i="76"/>
  <c r="T335" i="76"/>
  <c r="R335" i="76"/>
  <c r="P335" i="76"/>
  <c r="J335" i="76"/>
  <c r="BF335" i="76"/>
  <c r="BI334" i="76"/>
  <c r="BH334" i="76"/>
  <c r="BG334" i="76"/>
  <c r="BE334" i="76"/>
  <c r="T334" i="76"/>
  <c r="R334" i="76"/>
  <c r="P334" i="76"/>
  <c r="J334" i="76"/>
  <c r="BF334" i="76"/>
  <c r="BI333" i="76"/>
  <c r="BH333" i="76"/>
  <c r="BG333" i="76"/>
  <c r="BE333" i="76"/>
  <c r="T333" i="76"/>
  <c r="R333" i="76"/>
  <c r="P333" i="76"/>
  <c r="J333" i="76"/>
  <c r="BF333" i="76"/>
  <c r="BI332" i="76"/>
  <c r="BH332" i="76"/>
  <c r="BG332" i="76"/>
  <c r="BE332" i="76"/>
  <c r="T332" i="76"/>
  <c r="R332" i="76"/>
  <c r="P332" i="76"/>
  <c r="J332" i="76"/>
  <c r="BF332" i="76"/>
  <c r="BI331" i="76"/>
  <c r="BH331" i="76"/>
  <c r="BG331" i="76"/>
  <c r="BE331" i="76"/>
  <c r="T331" i="76"/>
  <c r="R331" i="76"/>
  <c r="P331" i="76"/>
  <c r="J331" i="76"/>
  <c r="BF331" i="76"/>
  <c r="BI330" i="76"/>
  <c r="BH330" i="76"/>
  <c r="BG330" i="76"/>
  <c r="BE330" i="76"/>
  <c r="T330" i="76"/>
  <c r="R330" i="76"/>
  <c r="P330" i="76"/>
  <c r="J330" i="76"/>
  <c r="BF330" i="76"/>
  <c r="BI329" i="76"/>
  <c r="BH329" i="76"/>
  <c r="BG329" i="76"/>
  <c r="BE329" i="76"/>
  <c r="T329" i="76"/>
  <c r="R329" i="76"/>
  <c r="P329" i="76"/>
  <c r="J329" i="76"/>
  <c r="BF329" i="76"/>
  <c r="BI328" i="76"/>
  <c r="BH328" i="76"/>
  <c r="BG328" i="76"/>
  <c r="BE328" i="76"/>
  <c r="T328" i="76"/>
  <c r="R328" i="76"/>
  <c r="P328" i="76"/>
  <c r="J328" i="76"/>
  <c r="BF328" i="76"/>
  <c r="BI327" i="76"/>
  <c r="BH327" i="76"/>
  <c r="BG327" i="76"/>
  <c r="BE327" i="76"/>
  <c r="T327" i="76"/>
  <c r="R327" i="76"/>
  <c r="P327" i="76"/>
  <c r="J327" i="76"/>
  <c r="BF327" i="76"/>
  <c r="BI326" i="76"/>
  <c r="BH326" i="76"/>
  <c r="BG326" i="76"/>
  <c r="BE326" i="76"/>
  <c r="T326" i="76"/>
  <c r="R326" i="76"/>
  <c r="P326" i="76"/>
  <c r="J326" i="76"/>
  <c r="BF326" i="76"/>
  <c r="BI325" i="76"/>
  <c r="BH325" i="76"/>
  <c r="BG325" i="76"/>
  <c r="BE325" i="76"/>
  <c r="T325" i="76"/>
  <c r="R325" i="76"/>
  <c r="P325" i="76"/>
  <c r="J325" i="76"/>
  <c r="BF325" i="76"/>
  <c r="BI324" i="76"/>
  <c r="BH324" i="76"/>
  <c r="BG324" i="76"/>
  <c r="BE324" i="76"/>
  <c r="T324" i="76"/>
  <c r="R324" i="76"/>
  <c r="P324" i="76"/>
  <c r="J324" i="76"/>
  <c r="BF324" i="76"/>
  <c r="BI323" i="76"/>
  <c r="BH323" i="76"/>
  <c r="BG323" i="76"/>
  <c r="BE323" i="76"/>
  <c r="T323" i="76"/>
  <c r="R323" i="76"/>
  <c r="P323" i="76"/>
  <c r="J323" i="76"/>
  <c r="BF323" i="76"/>
  <c r="BI322" i="76"/>
  <c r="BH322" i="76"/>
  <c r="BG322" i="76"/>
  <c r="BE322" i="76"/>
  <c r="T322" i="76"/>
  <c r="R322" i="76"/>
  <c r="P322" i="76"/>
  <c r="J322" i="76"/>
  <c r="BF322" i="76"/>
  <c r="BI321" i="76"/>
  <c r="BH321" i="76"/>
  <c r="BG321" i="76"/>
  <c r="BE321" i="76"/>
  <c r="T321" i="76"/>
  <c r="R321" i="76"/>
  <c r="P321" i="76"/>
  <c r="J321" i="76"/>
  <c r="BF321" i="76"/>
  <c r="BI320" i="76"/>
  <c r="BH320" i="76"/>
  <c r="BG320" i="76"/>
  <c r="BE320" i="76"/>
  <c r="T320" i="76"/>
  <c r="R320" i="76"/>
  <c r="P320" i="76"/>
  <c r="J320" i="76"/>
  <c r="BF320" i="76"/>
  <c r="BI319" i="76"/>
  <c r="BH319" i="76"/>
  <c r="BG319" i="76"/>
  <c r="BE319" i="76"/>
  <c r="T319" i="76"/>
  <c r="R319" i="76"/>
  <c r="P319" i="76"/>
  <c r="J319" i="76"/>
  <c r="BF319" i="76"/>
  <c r="BI318" i="76"/>
  <c r="BH318" i="76"/>
  <c r="BG318" i="76"/>
  <c r="BE318" i="76"/>
  <c r="T318" i="76"/>
  <c r="R318" i="76"/>
  <c r="P318" i="76"/>
  <c r="J318" i="76"/>
  <c r="BF318" i="76"/>
  <c r="BI317" i="76"/>
  <c r="BH317" i="76"/>
  <c r="BG317" i="76"/>
  <c r="BE317" i="76"/>
  <c r="T317" i="76"/>
  <c r="R317" i="76"/>
  <c r="P317" i="76"/>
  <c r="J317" i="76"/>
  <c r="BF317" i="76"/>
  <c r="BI316" i="76"/>
  <c r="BH316" i="76"/>
  <c r="BG316" i="76"/>
  <c r="BE316" i="76"/>
  <c r="T316" i="76"/>
  <c r="R316" i="76"/>
  <c r="P316" i="76"/>
  <c r="J316" i="76"/>
  <c r="BF316" i="76"/>
  <c r="BI315" i="76"/>
  <c r="BH315" i="76"/>
  <c r="BG315" i="76"/>
  <c r="BE315" i="76"/>
  <c r="T315" i="76"/>
  <c r="R315" i="76"/>
  <c r="P315" i="76"/>
  <c r="J315" i="76"/>
  <c r="BF315" i="76"/>
  <c r="BI314" i="76"/>
  <c r="BH314" i="76"/>
  <c r="BG314" i="76"/>
  <c r="BE314" i="76"/>
  <c r="T314" i="76"/>
  <c r="R314" i="76"/>
  <c r="P314" i="76"/>
  <c r="J314" i="76"/>
  <c r="BF314" i="76"/>
  <c r="BI313" i="76"/>
  <c r="BH313" i="76"/>
  <c r="BG313" i="76"/>
  <c r="BE313" i="76"/>
  <c r="T313" i="76"/>
  <c r="R313" i="76"/>
  <c r="P313" i="76"/>
  <c r="J313" i="76"/>
  <c r="BF313" i="76"/>
  <c r="BI312" i="76"/>
  <c r="BH312" i="76"/>
  <c r="BG312" i="76"/>
  <c r="BE312" i="76"/>
  <c r="T312" i="76"/>
  <c r="R312" i="76"/>
  <c r="P312" i="76"/>
  <c r="J312" i="76"/>
  <c r="BF312" i="76"/>
  <c r="BI311" i="76"/>
  <c r="BH311" i="76"/>
  <c r="BG311" i="76"/>
  <c r="BE311" i="76"/>
  <c r="T311" i="76"/>
  <c r="R311" i="76"/>
  <c r="P311" i="76"/>
  <c r="J311" i="76"/>
  <c r="BF311" i="76"/>
  <c r="BI310" i="76"/>
  <c r="BH310" i="76"/>
  <c r="BG310" i="76"/>
  <c r="BE310" i="76"/>
  <c r="T310" i="76"/>
  <c r="R310" i="76"/>
  <c r="P310" i="76"/>
  <c r="J310" i="76"/>
  <c r="BF310" i="76"/>
  <c r="BI309" i="76"/>
  <c r="BH309" i="76"/>
  <c r="BG309" i="76"/>
  <c r="BE309" i="76"/>
  <c r="T309" i="76"/>
  <c r="R309" i="76"/>
  <c r="P309" i="76"/>
  <c r="J309" i="76"/>
  <c r="BF309" i="76"/>
  <c r="BI308" i="76"/>
  <c r="BH308" i="76"/>
  <c r="BG308" i="76"/>
  <c r="BE308" i="76"/>
  <c r="T308" i="76"/>
  <c r="R308" i="76"/>
  <c r="P308" i="76"/>
  <c r="J308" i="76"/>
  <c r="BF308" i="76"/>
  <c r="BI307" i="76"/>
  <c r="BH307" i="76"/>
  <c r="BG307" i="76"/>
  <c r="BE307" i="76"/>
  <c r="T307" i="76"/>
  <c r="R307" i="76"/>
  <c r="P307" i="76"/>
  <c r="J307" i="76"/>
  <c r="BF307" i="76"/>
  <c r="BI305" i="76"/>
  <c r="BH305" i="76"/>
  <c r="BG305" i="76"/>
  <c r="BE305" i="76"/>
  <c r="T305" i="76"/>
  <c r="R305" i="76"/>
  <c r="P305" i="76"/>
  <c r="J305" i="76"/>
  <c r="BF305" i="76"/>
  <c r="BI304" i="76"/>
  <c r="BH304" i="76"/>
  <c r="BG304" i="76"/>
  <c r="BE304" i="76"/>
  <c r="T304" i="76"/>
  <c r="R304" i="76"/>
  <c r="P304" i="76"/>
  <c r="J304" i="76"/>
  <c r="BF304" i="76"/>
  <c r="BI303" i="76"/>
  <c r="BH303" i="76"/>
  <c r="BG303" i="76"/>
  <c r="BE303" i="76"/>
  <c r="T303" i="76"/>
  <c r="R303" i="76"/>
  <c r="P303" i="76"/>
  <c r="J303" i="76"/>
  <c r="BF303" i="76"/>
  <c r="BI302" i="76"/>
  <c r="BH302" i="76"/>
  <c r="BG302" i="76"/>
  <c r="BE302" i="76"/>
  <c r="T302" i="76"/>
  <c r="R302" i="76"/>
  <c r="P302" i="76"/>
  <c r="J302" i="76"/>
  <c r="BF302" i="76"/>
  <c r="BI300" i="76"/>
  <c r="BH300" i="76"/>
  <c r="BG300" i="76"/>
  <c r="BE300" i="76"/>
  <c r="T300" i="76"/>
  <c r="R300" i="76"/>
  <c r="P300" i="76"/>
  <c r="J300" i="76"/>
  <c r="BF300" i="76"/>
  <c r="BI299" i="76"/>
  <c r="BH299" i="76"/>
  <c r="BG299" i="76"/>
  <c r="BE299" i="76"/>
  <c r="T299" i="76"/>
  <c r="R299" i="76"/>
  <c r="P299" i="76"/>
  <c r="J299" i="76"/>
  <c r="BF299" i="76"/>
  <c r="BI298" i="76"/>
  <c r="BH298" i="76"/>
  <c r="BG298" i="76"/>
  <c r="BE298" i="76"/>
  <c r="T298" i="76"/>
  <c r="R298" i="76"/>
  <c r="P298" i="76"/>
  <c r="J298" i="76"/>
  <c r="BF298" i="76"/>
  <c r="BI297" i="76"/>
  <c r="BH297" i="76"/>
  <c r="BG297" i="76"/>
  <c r="BE297" i="76"/>
  <c r="T297" i="76"/>
  <c r="R297" i="76"/>
  <c r="P297" i="76"/>
  <c r="J297" i="76"/>
  <c r="BF297" i="76"/>
  <c r="BI296" i="76"/>
  <c r="BH296" i="76"/>
  <c r="BG296" i="76"/>
  <c r="BE296" i="76"/>
  <c r="T296" i="76"/>
  <c r="R296" i="76"/>
  <c r="P296" i="76"/>
  <c r="J296" i="76"/>
  <c r="BF296" i="76"/>
  <c r="BI295" i="76"/>
  <c r="BH295" i="76"/>
  <c r="BG295" i="76"/>
  <c r="BE295" i="76"/>
  <c r="T295" i="76"/>
  <c r="R295" i="76"/>
  <c r="P295" i="76"/>
  <c r="J295" i="76"/>
  <c r="BF295" i="76"/>
  <c r="BI293" i="76"/>
  <c r="BH293" i="76"/>
  <c r="BG293" i="76"/>
  <c r="BE293" i="76"/>
  <c r="T293" i="76"/>
  <c r="R293" i="76"/>
  <c r="P293" i="76"/>
  <c r="J293" i="76"/>
  <c r="BF293" i="76"/>
  <c r="BI292" i="76"/>
  <c r="BH292" i="76"/>
  <c r="BG292" i="76"/>
  <c r="BE292" i="76"/>
  <c r="T292" i="76"/>
  <c r="R292" i="76"/>
  <c r="P292" i="76"/>
  <c r="J292" i="76"/>
  <c r="BF292" i="76"/>
  <c r="BI291" i="76"/>
  <c r="BH291" i="76"/>
  <c r="BG291" i="76"/>
  <c r="BE291" i="76"/>
  <c r="T291" i="76"/>
  <c r="R291" i="76"/>
  <c r="P291" i="76"/>
  <c r="J291" i="76"/>
  <c r="BF291" i="76"/>
  <c r="BI290" i="76"/>
  <c r="BH290" i="76"/>
  <c r="BG290" i="76"/>
  <c r="BE290" i="76"/>
  <c r="T290" i="76"/>
  <c r="R290" i="76"/>
  <c r="P290" i="76"/>
  <c r="J290" i="76"/>
  <c r="BF290" i="76"/>
  <c r="BI289" i="76"/>
  <c r="BH289" i="76"/>
  <c r="BG289" i="76"/>
  <c r="BE289" i="76"/>
  <c r="T289" i="76"/>
  <c r="R289" i="76"/>
  <c r="P289" i="76"/>
  <c r="J289" i="76"/>
  <c r="BF289" i="76"/>
  <c r="BI288" i="76"/>
  <c r="BH288" i="76"/>
  <c r="BG288" i="76"/>
  <c r="BE288" i="76"/>
  <c r="T288" i="76"/>
  <c r="R288" i="76"/>
  <c r="P288" i="76"/>
  <c r="J288" i="76"/>
  <c r="BF288" i="76"/>
  <c r="BI287" i="76"/>
  <c r="BH287" i="76"/>
  <c r="BG287" i="76"/>
  <c r="BE287" i="76"/>
  <c r="T287" i="76"/>
  <c r="R287" i="76"/>
  <c r="P287" i="76"/>
  <c r="J287" i="76"/>
  <c r="BF287" i="76"/>
  <c r="BI286" i="76"/>
  <c r="BH286" i="76"/>
  <c r="BG286" i="76"/>
  <c r="BE286" i="76"/>
  <c r="T286" i="76"/>
  <c r="R286" i="76"/>
  <c r="P286" i="76"/>
  <c r="J286" i="76"/>
  <c r="BF286" i="76"/>
  <c r="BI285" i="76"/>
  <c r="BH285" i="76"/>
  <c r="BG285" i="76"/>
  <c r="BE285" i="76"/>
  <c r="T285" i="76"/>
  <c r="R285" i="76"/>
  <c r="P285" i="76"/>
  <c r="J285" i="76"/>
  <c r="BF285" i="76"/>
  <c r="BI284" i="76"/>
  <c r="BH284" i="76"/>
  <c r="BG284" i="76"/>
  <c r="BE284" i="76"/>
  <c r="T284" i="76"/>
  <c r="R284" i="76"/>
  <c r="P284" i="76"/>
  <c r="J284" i="76"/>
  <c r="BF284" i="76"/>
  <c r="BI283" i="76"/>
  <c r="BH283" i="76"/>
  <c r="BG283" i="76"/>
  <c r="BE283" i="76"/>
  <c r="T283" i="76"/>
  <c r="R283" i="76"/>
  <c r="P283" i="76"/>
  <c r="J283" i="76"/>
  <c r="BF283" i="76"/>
  <c r="BI282" i="76"/>
  <c r="BH282" i="76"/>
  <c r="BG282" i="76"/>
  <c r="BE282" i="76"/>
  <c r="T282" i="76"/>
  <c r="R282" i="76"/>
  <c r="P282" i="76"/>
  <c r="J282" i="76"/>
  <c r="BF282" i="76"/>
  <c r="BI281" i="76"/>
  <c r="BH281" i="76"/>
  <c r="BG281" i="76"/>
  <c r="BE281" i="76"/>
  <c r="T281" i="76"/>
  <c r="R281" i="76"/>
  <c r="P281" i="76"/>
  <c r="J281" i="76"/>
  <c r="BF281" i="76"/>
  <c r="BI280" i="76"/>
  <c r="BH280" i="76"/>
  <c r="BG280" i="76"/>
  <c r="BE280" i="76"/>
  <c r="T280" i="76"/>
  <c r="R280" i="76"/>
  <c r="P280" i="76"/>
  <c r="J280" i="76"/>
  <c r="BF280" i="76"/>
  <c r="BI279" i="76"/>
  <c r="BH279" i="76"/>
  <c r="BG279" i="76"/>
  <c r="BE279" i="76"/>
  <c r="T279" i="76"/>
  <c r="R279" i="76"/>
  <c r="P279" i="76"/>
  <c r="J279" i="76"/>
  <c r="BF279" i="76"/>
  <c r="BI278" i="76"/>
  <c r="BH278" i="76"/>
  <c r="BG278" i="76"/>
  <c r="BE278" i="76"/>
  <c r="T278" i="76"/>
  <c r="R278" i="76"/>
  <c r="P278" i="76"/>
  <c r="J278" i="76"/>
  <c r="BF278" i="76"/>
  <c r="BI277" i="76"/>
  <c r="BH277" i="76"/>
  <c r="BG277" i="76"/>
  <c r="BE277" i="76"/>
  <c r="T277" i="76"/>
  <c r="R277" i="76"/>
  <c r="P277" i="76"/>
  <c r="J277" i="76"/>
  <c r="BF277" i="76"/>
  <c r="BI276" i="76"/>
  <c r="BH276" i="76"/>
  <c r="BG276" i="76"/>
  <c r="BE276" i="76"/>
  <c r="T276" i="76"/>
  <c r="R276" i="76"/>
  <c r="P276" i="76"/>
  <c r="J276" i="76"/>
  <c r="BF276" i="76"/>
  <c r="BI275" i="76"/>
  <c r="BH275" i="76"/>
  <c r="BG275" i="76"/>
  <c r="BE275" i="76"/>
  <c r="T275" i="76"/>
  <c r="R275" i="76"/>
  <c r="P275" i="76"/>
  <c r="J275" i="76"/>
  <c r="BF275" i="76"/>
  <c r="BI274" i="76"/>
  <c r="BH274" i="76"/>
  <c r="BG274" i="76"/>
  <c r="BE274" i="76"/>
  <c r="T274" i="76"/>
  <c r="R274" i="76"/>
  <c r="P274" i="76"/>
  <c r="J274" i="76"/>
  <c r="BF274" i="76"/>
  <c r="BI273" i="76"/>
  <c r="BH273" i="76"/>
  <c r="BG273" i="76"/>
  <c r="BE273" i="76"/>
  <c r="T273" i="76"/>
  <c r="R273" i="76"/>
  <c r="P273" i="76"/>
  <c r="J273" i="76"/>
  <c r="BF273" i="76"/>
  <c r="BI272" i="76"/>
  <c r="BH272" i="76"/>
  <c r="BG272" i="76"/>
  <c r="BE272" i="76"/>
  <c r="T272" i="76"/>
  <c r="R272" i="76"/>
  <c r="P272" i="76"/>
  <c r="J272" i="76"/>
  <c r="BF272" i="76"/>
  <c r="BI271" i="76"/>
  <c r="BH271" i="76"/>
  <c r="BG271" i="76"/>
  <c r="BE271" i="76"/>
  <c r="T271" i="76"/>
  <c r="R271" i="76"/>
  <c r="P271" i="76"/>
  <c r="J271" i="76"/>
  <c r="BF271" i="76"/>
  <c r="BI270" i="76"/>
  <c r="BH270" i="76"/>
  <c r="BG270" i="76"/>
  <c r="BE270" i="76"/>
  <c r="T270" i="76"/>
  <c r="R270" i="76"/>
  <c r="P270" i="76"/>
  <c r="J270" i="76"/>
  <c r="BF270" i="76"/>
  <c r="BI269" i="76"/>
  <c r="BH269" i="76"/>
  <c r="BG269" i="76"/>
  <c r="BE269" i="76"/>
  <c r="T269" i="76"/>
  <c r="R269" i="76"/>
  <c r="P269" i="76"/>
  <c r="J269" i="76"/>
  <c r="BF269" i="76"/>
  <c r="BI268" i="76"/>
  <c r="BH268" i="76"/>
  <c r="BG268" i="76"/>
  <c r="BE268" i="76"/>
  <c r="T268" i="76"/>
  <c r="R268" i="76"/>
  <c r="P268" i="76"/>
  <c r="J268" i="76"/>
  <c r="BF268" i="76"/>
  <c r="BI267" i="76"/>
  <c r="BH267" i="76"/>
  <c r="BG267" i="76"/>
  <c r="BE267" i="76"/>
  <c r="T267" i="76"/>
  <c r="R267" i="76"/>
  <c r="P267" i="76"/>
  <c r="J267" i="76"/>
  <c r="BF267" i="76"/>
  <c r="BI266" i="76"/>
  <c r="BH266" i="76"/>
  <c r="BG266" i="76"/>
  <c r="BE266" i="76"/>
  <c r="T266" i="76"/>
  <c r="R266" i="76"/>
  <c r="P266" i="76"/>
  <c r="J266" i="76"/>
  <c r="BF266" i="76"/>
  <c r="BI265" i="76"/>
  <c r="BH265" i="76"/>
  <c r="BG265" i="76"/>
  <c r="BE265" i="76"/>
  <c r="T265" i="76"/>
  <c r="R265" i="76"/>
  <c r="P265" i="76"/>
  <c r="J265" i="76"/>
  <c r="BF265" i="76"/>
  <c r="BI264" i="76"/>
  <c r="BH264" i="76"/>
  <c r="BG264" i="76"/>
  <c r="BE264" i="76"/>
  <c r="T264" i="76"/>
  <c r="R264" i="76"/>
  <c r="P264" i="76"/>
  <c r="J264" i="76"/>
  <c r="BF264" i="76"/>
  <c r="BI263" i="76"/>
  <c r="BH263" i="76"/>
  <c r="BG263" i="76"/>
  <c r="BE263" i="76"/>
  <c r="T263" i="76"/>
  <c r="R263" i="76"/>
  <c r="P263" i="76"/>
  <c r="J263" i="76"/>
  <c r="BF263" i="76"/>
  <c r="BI262" i="76"/>
  <c r="BH262" i="76"/>
  <c r="BG262" i="76"/>
  <c r="BE262" i="76"/>
  <c r="T262" i="76"/>
  <c r="R262" i="76"/>
  <c r="P262" i="76"/>
  <c r="J262" i="76"/>
  <c r="BF262" i="76"/>
  <c r="BI261" i="76"/>
  <c r="BH261" i="76"/>
  <c r="BG261" i="76"/>
  <c r="BE261" i="76"/>
  <c r="T261" i="76"/>
  <c r="R261" i="76"/>
  <c r="P261" i="76"/>
  <c r="J261" i="76"/>
  <c r="BF261" i="76"/>
  <c r="BI260" i="76"/>
  <c r="BH260" i="76"/>
  <c r="BG260" i="76"/>
  <c r="BE260" i="76"/>
  <c r="T260" i="76"/>
  <c r="R260" i="76"/>
  <c r="P260" i="76"/>
  <c r="J260" i="76"/>
  <c r="BF260" i="76"/>
  <c r="BI259" i="76"/>
  <c r="BH259" i="76"/>
  <c r="BG259" i="76"/>
  <c r="BE259" i="76"/>
  <c r="T259" i="76"/>
  <c r="R259" i="76"/>
  <c r="P259" i="76"/>
  <c r="J259" i="76"/>
  <c r="BF259" i="76"/>
  <c r="BI258" i="76"/>
  <c r="BH258" i="76"/>
  <c r="BG258" i="76"/>
  <c r="BE258" i="76"/>
  <c r="T258" i="76"/>
  <c r="R258" i="76"/>
  <c r="P258" i="76"/>
  <c r="J258" i="76"/>
  <c r="BF258" i="76"/>
  <c r="BI257" i="76"/>
  <c r="BH257" i="76"/>
  <c r="BG257" i="76"/>
  <c r="BE257" i="76"/>
  <c r="T257" i="76"/>
  <c r="R257" i="76"/>
  <c r="P257" i="76"/>
  <c r="J257" i="76"/>
  <c r="BF257" i="76"/>
  <c r="BI256" i="76"/>
  <c r="BH256" i="76"/>
  <c r="BG256" i="76"/>
  <c r="BE256" i="76"/>
  <c r="T256" i="76"/>
  <c r="R256" i="76"/>
  <c r="P256" i="76"/>
  <c r="J256" i="76"/>
  <c r="BF256" i="76"/>
  <c r="BI255" i="76"/>
  <c r="BH255" i="76"/>
  <c r="BG255" i="76"/>
  <c r="BE255" i="76"/>
  <c r="T255" i="76"/>
  <c r="R255" i="76"/>
  <c r="P255" i="76"/>
  <c r="J255" i="76"/>
  <c r="BF255" i="76"/>
  <c r="BI253" i="76"/>
  <c r="BH253" i="76"/>
  <c r="BG253" i="76"/>
  <c r="BE253" i="76"/>
  <c r="T253" i="76"/>
  <c r="R253" i="76"/>
  <c r="P253" i="76"/>
  <c r="J253" i="76"/>
  <c r="BF253" i="76"/>
  <c r="BI252" i="76"/>
  <c r="BH252" i="76"/>
  <c r="BG252" i="76"/>
  <c r="BE252" i="76"/>
  <c r="T252" i="76"/>
  <c r="R252" i="76"/>
  <c r="P252" i="76"/>
  <c r="J252" i="76"/>
  <c r="BF252" i="76"/>
  <c r="BI251" i="76"/>
  <c r="BH251" i="76"/>
  <c r="BG251" i="76"/>
  <c r="BE251" i="76"/>
  <c r="T251" i="76"/>
  <c r="R251" i="76"/>
  <c r="P251" i="76"/>
  <c r="J251" i="76"/>
  <c r="BF251" i="76"/>
  <c r="BI250" i="76"/>
  <c r="BH250" i="76"/>
  <c r="BG250" i="76"/>
  <c r="BE250" i="76"/>
  <c r="T250" i="76"/>
  <c r="R250" i="76"/>
  <c r="P250" i="76"/>
  <c r="J250" i="76"/>
  <c r="BF250" i="76"/>
  <c r="BI249" i="76"/>
  <c r="BH249" i="76"/>
  <c r="BG249" i="76"/>
  <c r="BE249" i="76"/>
  <c r="T249" i="76"/>
  <c r="R249" i="76"/>
  <c r="P249" i="76"/>
  <c r="J249" i="76"/>
  <c r="BF249" i="76"/>
  <c r="BI248" i="76"/>
  <c r="BH248" i="76"/>
  <c r="BG248" i="76"/>
  <c r="BE248" i="76"/>
  <c r="T248" i="76"/>
  <c r="R248" i="76"/>
  <c r="P248" i="76"/>
  <c r="J248" i="76"/>
  <c r="BF248" i="76"/>
  <c r="BI247" i="76"/>
  <c r="BH247" i="76"/>
  <c r="BG247" i="76"/>
  <c r="BE247" i="76"/>
  <c r="T247" i="76"/>
  <c r="R247" i="76"/>
  <c r="P247" i="76"/>
  <c r="J247" i="76"/>
  <c r="BF247" i="76"/>
  <c r="BI246" i="76"/>
  <c r="BH246" i="76"/>
  <c r="BG246" i="76"/>
  <c r="BE246" i="76"/>
  <c r="T246" i="76"/>
  <c r="R246" i="76"/>
  <c r="P246" i="76"/>
  <c r="J246" i="76"/>
  <c r="BF246" i="76"/>
  <c r="BI245" i="76"/>
  <c r="BH245" i="76"/>
  <c r="BG245" i="76"/>
  <c r="BE245" i="76"/>
  <c r="T245" i="76"/>
  <c r="R245" i="76"/>
  <c r="P245" i="76"/>
  <c r="J245" i="76"/>
  <c r="BF245" i="76"/>
  <c r="BI244" i="76"/>
  <c r="BH244" i="76"/>
  <c r="BG244" i="76"/>
  <c r="BE244" i="76"/>
  <c r="T244" i="76"/>
  <c r="R244" i="76"/>
  <c r="P244" i="76"/>
  <c r="J244" i="76"/>
  <c r="BF244" i="76"/>
  <c r="BI243" i="76"/>
  <c r="BH243" i="76"/>
  <c r="BG243" i="76"/>
  <c r="BE243" i="76"/>
  <c r="T243" i="76"/>
  <c r="R243" i="76"/>
  <c r="P243" i="76"/>
  <c r="J243" i="76"/>
  <c r="BF243" i="76"/>
  <c r="BI242" i="76"/>
  <c r="BH242" i="76"/>
  <c r="BG242" i="76"/>
  <c r="BE242" i="76"/>
  <c r="T242" i="76"/>
  <c r="R242" i="76"/>
  <c r="P242" i="76"/>
  <c r="J242" i="76"/>
  <c r="BF242" i="76"/>
  <c r="BI241" i="76"/>
  <c r="BH241" i="76"/>
  <c r="BG241" i="76"/>
  <c r="BE241" i="76"/>
  <c r="T241" i="76"/>
  <c r="R241" i="76"/>
  <c r="P241" i="76"/>
  <c r="J241" i="76"/>
  <c r="BF241" i="76"/>
  <c r="BI240" i="76"/>
  <c r="BH240" i="76"/>
  <c r="BG240" i="76"/>
  <c r="BE240" i="76"/>
  <c r="T240" i="76"/>
  <c r="R240" i="76"/>
  <c r="P240" i="76"/>
  <c r="J240" i="76"/>
  <c r="BF240" i="76"/>
  <c r="BI239" i="76"/>
  <c r="BH239" i="76"/>
  <c r="BG239" i="76"/>
  <c r="BE239" i="76"/>
  <c r="T239" i="76"/>
  <c r="R239" i="76"/>
  <c r="P239" i="76"/>
  <c r="J239" i="76"/>
  <c r="BF239" i="76"/>
  <c r="BI238" i="76"/>
  <c r="BH238" i="76"/>
  <c r="BG238" i="76"/>
  <c r="BE238" i="76"/>
  <c r="T238" i="76"/>
  <c r="R238" i="76"/>
  <c r="P238" i="76"/>
  <c r="J238" i="76"/>
  <c r="BF238" i="76"/>
  <c r="BI237" i="76"/>
  <c r="BH237" i="76"/>
  <c r="BG237" i="76"/>
  <c r="BE237" i="76"/>
  <c r="T237" i="76"/>
  <c r="R237" i="76"/>
  <c r="P237" i="76"/>
  <c r="J237" i="76"/>
  <c r="BF237" i="76"/>
  <c r="BI236" i="76"/>
  <c r="BH236" i="76"/>
  <c r="BG236" i="76"/>
  <c r="BE236" i="76"/>
  <c r="T236" i="76"/>
  <c r="R236" i="76"/>
  <c r="P236" i="76"/>
  <c r="J236" i="76"/>
  <c r="BF236" i="76"/>
  <c r="BI235" i="76"/>
  <c r="BH235" i="76"/>
  <c r="BG235" i="76"/>
  <c r="BE235" i="76"/>
  <c r="T235" i="76"/>
  <c r="R235" i="76"/>
  <c r="P235" i="76"/>
  <c r="J235" i="76"/>
  <c r="BF235" i="76"/>
  <c r="BI234" i="76"/>
  <c r="BH234" i="76"/>
  <c r="BG234" i="76"/>
  <c r="BE234" i="76"/>
  <c r="T234" i="76"/>
  <c r="R234" i="76"/>
  <c r="P234" i="76"/>
  <c r="J234" i="76"/>
  <c r="BF234" i="76"/>
  <c r="BI233" i="76"/>
  <c r="BH233" i="76"/>
  <c r="BG233" i="76"/>
  <c r="BE233" i="76"/>
  <c r="T233" i="76"/>
  <c r="R233" i="76"/>
  <c r="P233" i="76"/>
  <c r="J233" i="76"/>
  <c r="BF233" i="76"/>
  <c r="BI232" i="76"/>
  <c r="BH232" i="76"/>
  <c r="BG232" i="76"/>
  <c r="BE232" i="76"/>
  <c r="T232" i="76"/>
  <c r="R232" i="76"/>
  <c r="P232" i="76"/>
  <c r="J232" i="76"/>
  <c r="BF232" i="76"/>
  <c r="BI231" i="76"/>
  <c r="BH231" i="76"/>
  <c r="BG231" i="76"/>
  <c r="BE231" i="76"/>
  <c r="T231" i="76"/>
  <c r="R231" i="76"/>
  <c r="P231" i="76"/>
  <c r="J231" i="76"/>
  <c r="BF231" i="76"/>
  <c r="BI230" i="76"/>
  <c r="BH230" i="76"/>
  <c r="BG230" i="76"/>
  <c r="BE230" i="76"/>
  <c r="T230" i="76"/>
  <c r="R230" i="76"/>
  <c r="P230" i="76"/>
  <c r="J230" i="76"/>
  <c r="BF230" i="76"/>
  <c r="BI229" i="76"/>
  <c r="BH229" i="76"/>
  <c r="BG229" i="76"/>
  <c r="BE229" i="76"/>
  <c r="T229" i="76"/>
  <c r="R229" i="76"/>
  <c r="P229" i="76"/>
  <c r="J229" i="76"/>
  <c r="BF229" i="76"/>
  <c r="BI228" i="76"/>
  <c r="BH228" i="76"/>
  <c r="BG228" i="76"/>
  <c r="BE228" i="76"/>
  <c r="T228" i="76"/>
  <c r="R228" i="76"/>
  <c r="P228" i="76"/>
  <c r="J228" i="76"/>
  <c r="BF228" i="76"/>
  <c r="BI226" i="76"/>
  <c r="BH226" i="76"/>
  <c r="BG226" i="76"/>
  <c r="BE226" i="76"/>
  <c r="T226" i="76"/>
  <c r="R226" i="76"/>
  <c r="P226" i="76"/>
  <c r="J226" i="76"/>
  <c r="BF226" i="76"/>
  <c r="BI225" i="76"/>
  <c r="BH225" i="76"/>
  <c r="BG225" i="76"/>
  <c r="BE225" i="76"/>
  <c r="T225" i="76"/>
  <c r="R225" i="76"/>
  <c r="P225" i="76"/>
  <c r="J225" i="76"/>
  <c r="BF225" i="76"/>
  <c r="BI224" i="76"/>
  <c r="BH224" i="76"/>
  <c r="BG224" i="76"/>
  <c r="BE224" i="76"/>
  <c r="T224" i="76"/>
  <c r="R224" i="76"/>
  <c r="P224" i="76"/>
  <c r="J224" i="76"/>
  <c r="BF224" i="76"/>
  <c r="BI223" i="76"/>
  <c r="BH223" i="76"/>
  <c r="BG223" i="76"/>
  <c r="BE223" i="76"/>
  <c r="T223" i="76"/>
  <c r="R223" i="76"/>
  <c r="P223" i="76"/>
  <c r="J223" i="76"/>
  <c r="BF223" i="76"/>
  <c r="BI222" i="76"/>
  <c r="BH222" i="76"/>
  <c r="BG222" i="76"/>
  <c r="BE222" i="76"/>
  <c r="T222" i="76"/>
  <c r="R222" i="76"/>
  <c r="P222" i="76"/>
  <c r="J222" i="76"/>
  <c r="BF222" i="76"/>
  <c r="BI221" i="76"/>
  <c r="BH221" i="76"/>
  <c r="BG221" i="76"/>
  <c r="BE221" i="76"/>
  <c r="T221" i="76"/>
  <c r="R221" i="76"/>
  <c r="P221" i="76"/>
  <c r="J221" i="76"/>
  <c r="BF221" i="76"/>
  <c r="BI220" i="76"/>
  <c r="BH220" i="76"/>
  <c r="BG220" i="76"/>
  <c r="BE220" i="76"/>
  <c r="T220" i="76"/>
  <c r="R220" i="76"/>
  <c r="P220" i="76"/>
  <c r="J220" i="76"/>
  <c r="BF220" i="76"/>
  <c r="BI219" i="76"/>
  <c r="BH219" i="76"/>
  <c r="BG219" i="76"/>
  <c r="BE219" i="76"/>
  <c r="T219" i="76"/>
  <c r="R219" i="76"/>
  <c r="P219" i="76"/>
  <c r="J219" i="76"/>
  <c r="BF219" i="76"/>
  <c r="BI218" i="76"/>
  <c r="BH218" i="76"/>
  <c r="BG218" i="76"/>
  <c r="BE218" i="76"/>
  <c r="T218" i="76"/>
  <c r="R218" i="76"/>
  <c r="P218" i="76"/>
  <c r="J218" i="76"/>
  <c r="BF218" i="76"/>
  <c r="BI217" i="76"/>
  <c r="BH217" i="76"/>
  <c r="BG217" i="76"/>
  <c r="BE217" i="76"/>
  <c r="T217" i="76"/>
  <c r="R217" i="76"/>
  <c r="P217" i="76"/>
  <c r="J217" i="76"/>
  <c r="BF217" i="76"/>
  <c r="BI216" i="76"/>
  <c r="BH216" i="76"/>
  <c r="BG216" i="76"/>
  <c r="BE216" i="76"/>
  <c r="T216" i="76"/>
  <c r="R216" i="76"/>
  <c r="P216" i="76"/>
  <c r="J216" i="76"/>
  <c r="BF216" i="76"/>
  <c r="BI215" i="76"/>
  <c r="BH215" i="76"/>
  <c r="BG215" i="76"/>
  <c r="BE215" i="76"/>
  <c r="T215" i="76"/>
  <c r="R215" i="76"/>
  <c r="P215" i="76"/>
  <c r="J215" i="76"/>
  <c r="BF215" i="76"/>
  <c r="BI214" i="76"/>
  <c r="BH214" i="76"/>
  <c r="BG214" i="76"/>
  <c r="BE214" i="76"/>
  <c r="T214" i="76"/>
  <c r="R214" i="76"/>
  <c r="P214" i="76"/>
  <c r="J214" i="76"/>
  <c r="BF214" i="76"/>
  <c r="BI213" i="76"/>
  <c r="BH213" i="76"/>
  <c r="BG213" i="76"/>
  <c r="BE213" i="76"/>
  <c r="T213" i="76"/>
  <c r="R213" i="76"/>
  <c r="P213" i="76"/>
  <c r="J213" i="76"/>
  <c r="BF213" i="76"/>
  <c r="BI212" i="76"/>
  <c r="BH212" i="76"/>
  <c r="BG212" i="76"/>
  <c r="BE212" i="76"/>
  <c r="T212" i="76"/>
  <c r="R212" i="76"/>
  <c r="P212" i="76"/>
  <c r="J212" i="76"/>
  <c r="BF212" i="76"/>
  <c r="BI211" i="76"/>
  <c r="BH211" i="76"/>
  <c r="BG211" i="76"/>
  <c r="BE211" i="76"/>
  <c r="T211" i="76"/>
  <c r="R211" i="76"/>
  <c r="P211" i="76"/>
  <c r="J211" i="76"/>
  <c r="BF211" i="76"/>
  <c r="BI210" i="76"/>
  <c r="BH210" i="76"/>
  <c r="BG210" i="76"/>
  <c r="BE210" i="76"/>
  <c r="T210" i="76"/>
  <c r="R210" i="76"/>
  <c r="P210" i="76"/>
  <c r="J210" i="76"/>
  <c r="BF210" i="76"/>
  <c r="BI209" i="76"/>
  <c r="BH209" i="76"/>
  <c r="BG209" i="76"/>
  <c r="BE209" i="76"/>
  <c r="T209" i="76"/>
  <c r="R209" i="76"/>
  <c r="P209" i="76"/>
  <c r="J209" i="76"/>
  <c r="BF209" i="76"/>
  <c r="BI208" i="76"/>
  <c r="BH208" i="76"/>
  <c r="BG208" i="76"/>
  <c r="BE208" i="76"/>
  <c r="T208" i="76"/>
  <c r="R208" i="76"/>
  <c r="P208" i="76"/>
  <c r="J208" i="76"/>
  <c r="BF208" i="76"/>
  <c r="BI207" i="76"/>
  <c r="BH207" i="76"/>
  <c r="BG207" i="76"/>
  <c r="BE207" i="76"/>
  <c r="T207" i="76"/>
  <c r="R207" i="76"/>
  <c r="P207" i="76"/>
  <c r="J207" i="76"/>
  <c r="BF207" i="76"/>
  <c r="BI204" i="76"/>
  <c r="BH204" i="76"/>
  <c r="BG204" i="76"/>
  <c r="BE204" i="76"/>
  <c r="T204" i="76"/>
  <c r="R204" i="76"/>
  <c r="P204" i="76"/>
  <c r="J204" i="76"/>
  <c r="BF204" i="76"/>
  <c r="BI203" i="76"/>
  <c r="BH203" i="76"/>
  <c r="BG203" i="76"/>
  <c r="BE203" i="76"/>
  <c r="T203" i="76"/>
  <c r="R203" i="76"/>
  <c r="P203" i="76"/>
  <c r="J203" i="76"/>
  <c r="BF203" i="76"/>
  <c r="BI202" i="76"/>
  <c r="BH202" i="76"/>
  <c r="BG202" i="76"/>
  <c r="BE202" i="76"/>
  <c r="T202" i="76"/>
  <c r="R202" i="76"/>
  <c r="P202" i="76"/>
  <c r="J202" i="76"/>
  <c r="BF202" i="76"/>
  <c r="BI201" i="76"/>
  <c r="BH201" i="76"/>
  <c r="BG201" i="76"/>
  <c r="BE201" i="76"/>
  <c r="T201" i="76"/>
  <c r="R201" i="76"/>
  <c r="P201" i="76"/>
  <c r="J201" i="76"/>
  <c r="BF201" i="76"/>
  <c r="BI200" i="76"/>
  <c r="BH200" i="76"/>
  <c r="BG200" i="76"/>
  <c r="BE200" i="76"/>
  <c r="T200" i="76"/>
  <c r="R200" i="76"/>
  <c r="P200" i="76"/>
  <c r="J200" i="76"/>
  <c r="BF200" i="76"/>
  <c r="BI198" i="76"/>
  <c r="BH198" i="76"/>
  <c r="BG198" i="76"/>
  <c r="BE198" i="76"/>
  <c r="T198" i="76"/>
  <c r="R198" i="76"/>
  <c r="P198" i="76"/>
  <c r="J198" i="76"/>
  <c r="BF198" i="76"/>
  <c r="BI197" i="76"/>
  <c r="BH197" i="76"/>
  <c r="BG197" i="76"/>
  <c r="BE197" i="76"/>
  <c r="T197" i="76"/>
  <c r="R197" i="76"/>
  <c r="P197" i="76"/>
  <c r="J197" i="76"/>
  <c r="BF197" i="76"/>
  <c r="BI196" i="76"/>
  <c r="BH196" i="76"/>
  <c r="BG196" i="76"/>
  <c r="BE196" i="76"/>
  <c r="T196" i="76"/>
  <c r="R196" i="76"/>
  <c r="P196" i="76"/>
  <c r="J196" i="76"/>
  <c r="BF196" i="76"/>
  <c r="BI195" i="76"/>
  <c r="BH195" i="76"/>
  <c r="BG195" i="76"/>
  <c r="BE195" i="76"/>
  <c r="T195" i="76"/>
  <c r="R195" i="76"/>
  <c r="P195" i="76"/>
  <c r="J195" i="76"/>
  <c r="BF195" i="76"/>
  <c r="BI194" i="76"/>
  <c r="BH194" i="76"/>
  <c r="BG194" i="76"/>
  <c r="BE194" i="76"/>
  <c r="T194" i="76"/>
  <c r="R194" i="76"/>
  <c r="P194" i="76"/>
  <c r="J194" i="76"/>
  <c r="BF194" i="76"/>
  <c r="BI193" i="76"/>
  <c r="BH193" i="76"/>
  <c r="BG193" i="76"/>
  <c r="BE193" i="76"/>
  <c r="T193" i="76"/>
  <c r="R193" i="76"/>
  <c r="P193" i="76"/>
  <c r="J193" i="76"/>
  <c r="BF193" i="76"/>
  <c r="BI192" i="76"/>
  <c r="BH192" i="76"/>
  <c r="BG192" i="76"/>
  <c r="BE192" i="76"/>
  <c r="T192" i="76"/>
  <c r="R192" i="76"/>
  <c r="P192" i="76"/>
  <c r="J192" i="76"/>
  <c r="BF192" i="76"/>
  <c r="BI191" i="76"/>
  <c r="BH191" i="76"/>
  <c r="BG191" i="76"/>
  <c r="BE191" i="76"/>
  <c r="T191" i="76"/>
  <c r="R191" i="76"/>
  <c r="P191" i="76"/>
  <c r="J191" i="76"/>
  <c r="BF191" i="76"/>
  <c r="BI190" i="76"/>
  <c r="BH190" i="76"/>
  <c r="BG190" i="76"/>
  <c r="BE190" i="76"/>
  <c r="T190" i="76"/>
  <c r="R190" i="76"/>
  <c r="P190" i="76"/>
  <c r="J190" i="76"/>
  <c r="BF190" i="76"/>
  <c r="BI189" i="76"/>
  <c r="BH189" i="76"/>
  <c r="BG189" i="76"/>
  <c r="BE189" i="76"/>
  <c r="T189" i="76"/>
  <c r="R189" i="76"/>
  <c r="P189" i="76"/>
  <c r="J189" i="76"/>
  <c r="BF189" i="76"/>
  <c r="BI188" i="76"/>
  <c r="BH188" i="76"/>
  <c r="BG188" i="76"/>
  <c r="BE188" i="76"/>
  <c r="T188" i="76"/>
  <c r="R188" i="76"/>
  <c r="P188" i="76"/>
  <c r="J188" i="76"/>
  <c r="BF188" i="76"/>
  <c r="BI187" i="76"/>
  <c r="BH187" i="76"/>
  <c r="BG187" i="76"/>
  <c r="BE187" i="76"/>
  <c r="T187" i="76"/>
  <c r="R187" i="76"/>
  <c r="P187" i="76"/>
  <c r="J187" i="76"/>
  <c r="BF187" i="76"/>
  <c r="BI186" i="76"/>
  <c r="BH186" i="76"/>
  <c r="BG186" i="76"/>
  <c r="BE186" i="76"/>
  <c r="T186" i="76"/>
  <c r="R186" i="76"/>
  <c r="P186" i="76"/>
  <c r="J186" i="76"/>
  <c r="BF186" i="76"/>
  <c r="BI185" i="76"/>
  <c r="BH185" i="76"/>
  <c r="BG185" i="76"/>
  <c r="BE185" i="76"/>
  <c r="T185" i="76"/>
  <c r="R185" i="76"/>
  <c r="P185" i="76"/>
  <c r="J185" i="76"/>
  <c r="BF185" i="76"/>
  <c r="BI184" i="76"/>
  <c r="BH184" i="76"/>
  <c r="BG184" i="76"/>
  <c r="BE184" i="76"/>
  <c r="T184" i="76"/>
  <c r="R184" i="76"/>
  <c r="P184" i="76"/>
  <c r="J184" i="76"/>
  <c r="BF184" i="76"/>
  <c r="BI183" i="76"/>
  <c r="BH183" i="76"/>
  <c r="BG183" i="76"/>
  <c r="BE183" i="76"/>
  <c r="T183" i="76"/>
  <c r="R183" i="76"/>
  <c r="P183" i="76"/>
  <c r="J183" i="76"/>
  <c r="BF183" i="76"/>
  <c r="BI182" i="76"/>
  <c r="BH182" i="76"/>
  <c r="BG182" i="76"/>
  <c r="BE182" i="76"/>
  <c r="T182" i="76"/>
  <c r="R182" i="76"/>
  <c r="P182" i="76"/>
  <c r="J182" i="76"/>
  <c r="BF182" i="76"/>
  <c r="BI181" i="76"/>
  <c r="BH181" i="76"/>
  <c r="BG181" i="76"/>
  <c r="BE181" i="76"/>
  <c r="T181" i="76"/>
  <c r="R181" i="76"/>
  <c r="P181" i="76"/>
  <c r="J181" i="76"/>
  <c r="BF181" i="76"/>
  <c r="BI180" i="76"/>
  <c r="BH180" i="76"/>
  <c r="BG180" i="76"/>
  <c r="BE180" i="76"/>
  <c r="T180" i="76"/>
  <c r="R180" i="76"/>
  <c r="P180" i="76"/>
  <c r="J180" i="76"/>
  <c r="BF180" i="76"/>
  <c r="BI179" i="76"/>
  <c r="BH179" i="76"/>
  <c r="BG179" i="76"/>
  <c r="BE179" i="76"/>
  <c r="T179" i="76"/>
  <c r="R179" i="76"/>
  <c r="P179" i="76"/>
  <c r="J179" i="76"/>
  <c r="BF179" i="76"/>
  <c r="BI178" i="76"/>
  <c r="BH178" i="76"/>
  <c r="BG178" i="76"/>
  <c r="BE178" i="76"/>
  <c r="T178" i="76"/>
  <c r="R178" i="76"/>
  <c r="P178" i="76"/>
  <c r="J178" i="76"/>
  <c r="BF178" i="76"/>
  <c r="BI177" i="76"/>
  <c r="BH177" i="76"/>
  <c r="BG177" i="76"/>
  <c r="BE177" i="76"/>
  <c r="T177" i="76"/>
  <c r="R177" i="76"/>
  <c r="P177" i="76"/>
  <c r="J177" i="76"/>
  <c r="BF177" i="76"/>
  <c r="BI176" i="76"/>
  <c r="BH176" i="76"/>
  <c r="BG176" i="76"/>
  <c r="BE176" i="76"/>
  <c r="T176" i="76"/>
  <c r="R176" i="76"/>
  <c r="P176" i="76"/>
  <c r="J176" i="76"/>
  <c r="BF176" i="76"/>
  <c r="BI175" i="76"/>
  <c r="BH175" i="76"/>
  <c r="BG175" i="76"/>
  <c r="BE175" i="76"/>
  <c r="T175" i="76"/>
  <c r="R175" i="76"/>
  <c r="P175" i="76"/>
  <c r="J175" i="76"/>
  <c r="BF175" i="76"/>
  <c r="BI174" i="76"/>
  <c r="BH174" i="76"/>
  <c r="BG174" i="76"/>
  <c r="BE174" i="76"/>
  <c r="T174" i="76"/>
  <c r="R174" i="76"/>
  <c r="P174" i="76"/>
  <c r="J174" i="76"/>
  <c r="BF174" i="76"/>
  <c r="BI173" i="76"/>
  <c r="BH173" i="76"/>
  <c r="BG173" i="76"/>
  <c r="BE173" i="76"/>
  <c r="T173" i="76"/>
  <c r="R173" i="76"/>
  <c r="P173" i="76"/>
  <c r="J173" i="76"/>
  <c r="BF173" i="76"/>
  <c r="BI172" i="76"/>
  <c r="BH172" i="76"/>
  <c r="BG172" i="76"/>
  <c r="BE172" i="76"/>
  <c r="T172" i="76"/>
  <c r="R172" i="76"/>
  <c r="P172" i="76"/>
  <c r="J172" i="76"/>
  <c r="BF172" i="76"/>
  <c r="BI171" i="76"/>
  <c r="BH171" i="76"/>
  <c r="BG171" i="76"/>
  <c r="BE171" i="76"/>
  <c r="T171" i="76"/>
  <c r="R171" i="76"/>
  <c r="P171" i="76"/>
  <c r="J171" i="76"/>
  <c r="BF171" i="76"/>
  <c r="BI170" i="76"/>
  <c r="BH170" i="76"/>
  <c r="BG170" i="76"/>
  <c r="BE170" i="76"/>
  <c r="T170" i="76"/>
  <c r="R170" i="76"/>
  <c r="P170" i="76"/>
  <c r="J170" i="76"/>
  <c r="BF170" i="76"/>
  <c r="BI169" i="76"/>
  <c r="BH169" i="76"/>
  <c r="BG169" i="76"/>
  <c r="BE169" i="76"/>
  <c r="T169" i="76"/>
  <c r="R169" i="76"/>
  <c r="P169" i="76"/>
  <c r="J169" i="76"/>
  <c r="BF169" i="76"/>
  <c r="BI168" i="76"/>
  <c r="BH168" i="76"/>
  <c r="BG168" i="76"/>
  <c r="BE168" i="76"/>
  <c r="T168" i="76"/>
  <c r="R168" i="76"/>
  <c r="P168" i="76"/>
  <c r="J168" i="76"/>
  <c r="BF168" i="76"/>
  <c r="BI167" i="76"/>
  <c r="BH167" i="76"/>
  <c r="BG167" i="76"/>
  <c r="BE167" i="76"/>
  <c r="T167" i="76"/>
  <c r="R167" i="76"/>
  <c r="P167" i="76"/>
  <c r="J167" i="76"/>
  <c r="BF167" i="76"/>
  <c r="BI166" i="76"/>
  <c r="BH166" i="76"/>
  <c r="BG166" i="76"/>
  <c r="BE166" i="76"/>
  <c r="T166" i="76"/>
  <c r="R166" i="76"/>
  <c r="P166" i="76"/>
  <c r="J166" i="76"/>
  <c r="BF166" i="76"/>
  <c r="BI165" i="76"/>
  <c r="BH165" i="76"/>
  <c r="BG165" i="76"/>
  <c r="BE165" i="76"/>
  <c r="T165" i="76"/>
  <c r="R165" i="76"/>
  <c r="P165" i="76"/>
  <c r="J165" i="76"/>
  <c r="BF165" i="76"/>
  <c r="BI164" i="76"/>
  <c r="BH164" i="76"/>
  <c r="BG164" i="76"/>
  <c r="BE164" i="76"/>
  <c r="T164" i="76"/>
  <c r="R164" i="76"/>
  <c r="P164" i="76"/>
  <c r="J164" i="76"/>
  <c r="BF164" i="76"/>
  <c r="BI162" i="76"/>
  <c r="BH162" i="76"/>
  <c r="BG162" i="76"/>
  <c r="BE162" i="76"/>
  <c r="T162" i="76"/>
  <c r="R162" i="76"/>
  <c r="P162" i="76"/>
  <c r="J162" i="76"/>
  <c r="BF162" i="76"/>
  <c r="BI161" i="76"/>
  <c r="BH161" i="76"/>
  <c r="BG161" i="76"/>
  <c r="BE161" i="76"/>
  <c r="T161" i="76"/>
  <c r="R161" i="76"/>
  <c r="P161" i="76"/>
  <c r="J161" i="76"/>
  <c r="BF161" i="76"/>
  <c r="BI160" i="76"/>
  <c r="BH160" i="76"/>
  <c r="BG160" i="76"/>
  <c r="BE160" i="76"/>
  <c r="T160" i="76"/>
  <c r="R160" i="76"/>
  <c r="P160" i="76"/>
  <c r="J160" i="76"/>
  <c r="BF160" i="76"/>
  <c r="BI159" i="76"/>
  <c r="BH159" i="76"/>
  <c r="BG159" i="76"/>
  <c r="BE159" i="76"/>
  <c r="T159" i="76"/>
  <c r="R159" i="76"/>
  <c r="P159" i="76"/>
  <c r="J159" i="76"/>
  <c r="BF159" i="76"/>
  <c r="BI158" i="76"/>
  <c r="BH158" i="76"/>
  <c r="BG158" i="76"/>
  <c r="BE158" i="76"/>
  <c r="T158" i="76"/>
  <c r="R158" i="76"/>
  <c r="P158" i="76"/>
  <c r="J158" i="76"/>
  <c r="BF158" i="76"/>
  <c r="BI157" i="76"/>
  <c r="BH157" i="76"/>
  <c r="BG157" i="76"/>
  <c r="BE157" i="76"/>
  <c r="T157" i="76"/>
  <c r="R157" i="76"/>
  <c r="P157" i="76"/>
  <c r="J157" i="76"/>
  <c r="BF157" i="76"/>
  <c r="BI155" i="76"/>
  <c r="BH155" i="76"/>
  <c r="BG155" i="76"/>
  <c r="BE155" i="76"/>
  <c r="T155" i="76"/>
  <c r="R155" i="76"/>
  <c r="P155" i="76"/>
  <c r="J155" i="76"/>
  <c r="BF155" i="76"/>
  <c r="BI154" i="76"/>
  <c r="BH154" i="76"/>
  <c r="BG154" i="76"/>
  <c r="BE154" i="76"/>
  <c r="T154" i="76"/>
  <c r="R154" i="76"/>
  <c r="P154" i="76"/>
  <c r="J154" i="76"/>
  <c r="BF154" i="76"/>
  <c r="BI153" i="76"/>
  <c r="BH153" i="76"/>
  <c r="BG153" i="76"/>
  <c r="BE153" i="76"/>
  <c r="T153" i="76"/>
  <c r="R153" i="76"/>
  <c r="P153" i="76"/>
  <c r="J153" i="76"/>
  <c r="BF153" i="76"/>
  <c r="BI152" i="76"/>
  <c r="BH152" i="76"/>
  <c r="BG152" i="76"/>
  <c r="BE152" i="76"/>
  <c r="T152" i="76"/>
  <c r="R152" i="76"/>
  <c r="P152" i="76"/>
  <c r="J152" i="76"/>
  <c r="BF152" i="76"/>
  <c r="BI151" i="76"/>
  <c r="BH151" i="76"/>
  <c r="BG151" i="76"/>
  <c r="BE151" i="76"/>
  <c r="T151" i="76"/>
  <c r="R151" i="76"/>
  <c r="P151" i="76"/>
  <c r="J151" i="76"/>
  <c r="BF151" i="76"/>
  <c r="BI150" i="76"/>
  <c r="BH150" i="76"/>
  <c r="BG150" i="76"/>
  <c r="BE150" i="76"/>
  <c r="T150" i="76"/>
  <c r="R150" i="76"/>
  <c r="P150" i="76"/>
  <c r="J150" i="76"/>
  <c r="BF150" i="76"/>
  <c r="BI149" i="76"/>
  <c r="BH149" i="76"/>
  <c r="BG149" i="76"/>
  <c r="BE149" i="76"/>
  <c r="T149" i="76"/>
  <c r="R149" i="76"/>
  <c r="P149" i="76"/>
  <c r="J149" i="76"/>
  <c r="BF149" i="76"/>
  <c r="BI148" i="76"/>
  <c r="BH148" i="76"/>
  <c r="BG148" i="76"/>
  <c r="BE148" i="76"/>
  <c r="T148" i="76"/>
  <c r="R148" i="76"/>
  <c r="P148" i="76"/>
  <c r="J148" i="76"/>
  <c r="BF148" i="76"/>
  <c r="BI147" i="76"/>
  <c r="BH147" i="76"/>
  <c r="BG147" i="76"/>
  <c r="BE147" i="76"/>
  <c r="T147" i="76"/>
  <c r="R147" i="76"/>
  <c r="P147" i="76"/>
  <c r="J147" i="76"/>
  <c r="BF147" i="76"/>
  <c r="J141" i="76"/>
  <c r="J140" i="76"/>
  <c r="F138" i="76"/>
  <c r="E136" i="76"/>
  <c r="E7" i="76"/>
  <c r="E132" i="76"/>
  <c r="J94" i="76"/>
  <c r="J93" i="76"/>
  <c r="F91" i="76"/>
  <c r="E89" i="76"/>
  <c r="J39" i="76"/>
  <c r="J38" i="76"/>
  <c r="J37" i="76"/>
  <c r="J20" i="76"/>
  <c r="E20" i="76"/>
  <c r="F141" i="76"/>
  <c r="J19" i="76"/>
  <c r="J17" i="76"/>
  <c r="E17" i="76"/>
  <c r="F93" i="76"/>
  <c r="J16" i="76"/>
  <c r="J14" i="76"/>
  <c r="J91" i="76"/>
  <c r="E85" i="76"/>
  <c r="BK522" i="75"/>
  <c r="BI522" i="75"/>
  <c r="BH522" i="75"/>
  <c r="BG522" i="75"/>
  <c r="BE522" i="75"/>
  <c r="T522" i="75"/>
  <c r="R522" i="75"/>
  <c r="P522" i="75"/>
  <c r="J522" i="75"/>
  <c r="BF522" i="75"/>
  <c r="BK518" i="75"/>
  <c r="BI518" i="75"/>
  <c r="BH518" i="75"/>
  <c r="BG518" i="75"/>
  <c r="BE518" i="75"/>
  <c r="T518" i="75"/>
  <c r="R518" i="75"/>
  <c r="P518" i="75"/>
  <c r="J518" i="75"/>
  <c r="BF518" i="75"/>
  <c r="BK516" i="75"/>
  <c r="BI516" i="75"/>
  <c r="BH516" i="75"/>
  <c r="BG516" i="75"/>
  <c r="BE516" i="75"/>
  <c r="T516" i="75"/>
  <c r="R516" i="75"/>
  <c r="P516" i="75"/>
  <c r="J516" i="75"/>
  <c r="BF516" i="75"/>
  <c r="BK515" i="75"/>
  <c r="BI515" i="75"/>
  <c r="BH515" i="75"/>
  <c r="BG515" i="75"/>
  <c r="BE515" i="75"/>
  <c r="T515" i="75"/>
  <c r="R515" i="75"/>
  <c r="P515" i="75"/>
  <c r="J515" i="75"/>
  <c r="BF515" i="75"/>
  <c r="BK514" i="75"/>
  <c r="BI514" i="75"/>
  <c r="BH514" i="75"/>
  <c r="BG514" i="75"/>
  <c r="BE514" i="75"/>
  <c r="T514" i="75"/>
  <c r="R514" i="75"/>
  <c r="P514" i="75"/>
  <c r="J514" i="75"/>
  <c r="BF514" i="75"/>
  <c r="BK512" i="75"/>
  <c r="BI512" i="75"/>
  <c r="BH512" i="75"/>
  <c r="BG512" i="75"/>
  <c r="BE512" i="75"/>
  <c r="T512" i="75"/>
  <c r="R512" i="75"/>
  <c r="P512" i="75"/>
  <c r="J512" i="75"/>
  <c r="BF512" i="75"/>
  <c r="BK511" i="75"/>
  <c r="BI511" i="75"/>
  <c r="BH511" i="75"/>
  <c r="BG511" i="75"/>
  <c r="BE511" i="75"/>
  <c r="T511" i="75"/>
  <c r="R511" i="75"/>
  <c r="P511" i="75"/>
  <c r="J511" i="75"/>
  <c r="BF511" i="75"/>
  <c r="BK510" i="75"/>
  <c r="BI510" i="75"/>
  <c r="BH510" i="75"/>
  <c r="BG510" i="75"/>
  <c r="BE510" i="75"/>
  <c r="T510" i="75"/>
  <c r="R510" i="75"/>
  <c r="P510" i="75"/>
  <c r="J510" i="75"/>
  <c r="BF510" i="75"/>
  <c r="BK509" i="75"/>
  <c r="BI509" i="75"/>
  <c r="BH509" i="75"/>
  <c r="BG509" i="75"/>
  <c r="BE509" i="75"/>
  <c r="T509" i="75"/>
  <c r="R509" i="75"/>
  <c r="P509" i="75"/>
  <c r="J509" i="75"/>
  <c r="BF509" i="75"/>
  <c r="BK508" i="75"/>
  <c r="BI508" i="75"/>
  <c r="BH508" i="75"/>
  <c r="BG508" i="75"/>
  <c r="BE508" i="75"/>
  <c r="T508" i="75"/>
  <c r="R508" i="75"/>
  <c r="P508" i="75"/>
  <c r="J508" i="75"/>
  <c r="BF508" i="75"/>
  <c r="BK507" i="75"/>
  <c r="BI507" i="75"/>
  <c r="BH507" i="75"/>
  <c r="BG507" i="75"/>
  <c r="BE507" i="75"/>
  <c r="T507" i="75"/>
  <c r="R507" i="75"/>
  <c r="P507" i="75"/>
  <c r="J507" i="75"/>
  <c r="BF507" i="75"/>
  <c r="BK506" i="75"/>
  <c r="BI506" i="75"/>
  <c r="BH506" i="75"/>
  <c r="BG506" i="75"/>
  <c r="BE506" i="75"/>
  <c r="T506" i="75"/>
  <c r="R506" i="75"/>
  <c r="P506" i="75"/>
  <c r="J506" i="75"/>
  <c r="BF506" i="75"/>
  <c r="BK505" i="75"/>
  <c r="BI505" i="75"/>
  <c r="BH505" i="75"/>
  <c r="BG505" i="75"/>
  <c r="BE505" i="75"/>
  <c r="T505" i="75"/>
  <c r="R505" i="75"/>
  <c r="P505" i="75"/>
  <c r="J505" i="75"/>
  <c r="BF505" i="75"/>
  <c r="BK504" i="75"/>
  <c r="BI504" i="75"/>
  <c r="BH504" i="75"/>
  <c r="BG504" i="75"/>
  <c r="BE504" i="75"/>
  <c r="T504" i="75"/>
  <c r="R504" i="75"/>
  <c r="P504" i="75"/>
  <c r="J504" i="75"/>
  <c r="BF504" i="75"/>
  <c r="BK503" i="75"/>
  <c r="BI503" i="75"/>
  <c r="BH503" i="75"/>
  <c r="BG503" i="75"/>
  <c r="BE503" i="75"/>
  <c r="T503" i="75"/>
  <c r="R503" i="75"/>
  <c r="P503" i="75"/>
  <c r="J503" i="75"/>
  <c r="BF503" i="75"/>
  <c r="BK501" i="75"/>
  <c r="BI501" i="75"/>
  <c r="BH501" i="75"/>
  <c r="BG501" i="75"/>
  <c r="BE501" i="75"/>
  <c r="T501" i="75"/>
  <c r="R501" i="75"/>
  <c r="P501" i="75"/>
  <c r="J501" i="75"/>
  <c r="BF501" i="75"/>
  <c r="BK500" i="75"/>
  <c r="BI500" i="75"/>
  <c r="BH500" i="75"/>
  <c r="BG500" i="75"/>
  <c r="BE500" i="75"/>
  <c r="T500" i="75"/>
  <c r="R500" i="75"/>
  <c r="P500" i="75"/>
  <c r="J500" i="75"/>
  <c r="BF500" i="75"/>
  <c r="BK499" i="75"/>
  <c r="BI499" i="75"/>
  <c r="BH499" i="75"/>
  <c r="BG499" i="75"/>
  <c r="BE499" i="75"/>
  <c r="T499" i="75"/>
  <c r="R499" i="75"/>
  <c r="P499" i="75"/>
  <c r="J499" i="75"/>
  <c r="BF499" i="75"/>
  <c r="BK498" i="75"/>
  <c r="BI498" i="75"/>
  <c r="BH498" i="75"/>
  <c r="BG498" i="75"/>
  <c r="BE498" i="75"/>
  <c r="T498" i="75"/>
  <c r="R498" i="75"/>
  <c r="P498" i="75"/>
  <c r="J498" i="75"/>
  <c r="BF498" i="75"/>
  <c r="BK497" i="75"/>
  <c r="BI497" i="75"/>
  <c r="BH497" i="75"/>
  <c r="BG497" i="75"/>
  <c r="BE497" i="75"/>
  <c r="T497" i="75"/>
  <c r="R497" i="75"/>
  <c r="P497" i="75"/>
  <c r="J497" i="75"/>
  <c r="BF497" i="75"/>
  <c r="BK496" i="75"/>
  <c r="BI496" i="75"/>
  <c r="BH496" i="75"/>
  <c r="BG496" i="75"/>
  <c r="BE496" i="75"/>
  <c r="T496" i="75"/>
  <c r="R496" i="75"/>
  <c r="P496" i="75"/>
  <c r="J496" i="75"/>
  <c r="BF496" i="75"/>
  <c r="BK495" i="75"/>
  <c r="BI495" i="75"/>
  <c r="BH495" i="75"/>
  <c r="BG495" i="75"/>
  <c r="BE495" i="75"/>
  <c r="T495" i="75"/>
  <c r="R495" i="75"/>
  <c r="P495" i="75"/>
  <c r="J495" i="75"/>
  <c r="BF495" i="75"/>
  <c r="BK494" i="75"/>
  <c r="BI494" i="75"/>
  <c r="BH494" i="75"/>
  <c r="BG494" i="75"/>
  <c r="BE494" i="75"/>
  <c r="T494" i="75"/>
  <c r="R494" i="75"/>
  <c r="P494" i="75"/>
  <c r="J494" i="75"/>
  <c r="BF494" i="75"/>
  <c r="BK493" i="75"/>
  <c r="BI493" i="75"/>
  <c r="BH493" i="75"/>
  <c r="BG493" i="75"/>
  <c r="BE493" i="75"/>
  <c r="T493" i="75"/>
  <c r="R493" i="75"/>
  <c r="P493" i="75"/>
  <c r="J493" i="75"/>
  <c r="BF493" i="75"/>
  <c r="BK492" i="75"/>
  <c r="BI492" i="75"/>
  <c r="BH492" i="75"/>
  <c r="BG492" i="75"/>
  <c r="BE492" i="75"/>
  <c r="T492" i="75"/>
  <c r="R492" i="75"/>
  <c r="P492" i="75"/>
  <c r="J492" i="75"/>
  <c r="BF492" i="75"/>
  <c r="BK491" i="75"/>
  <c r="BI491" i="75"/>
  <c r="BH491" i="75"/>
  <c r="BG491" i="75"/>
  <c r="BE491" i="75"/>
  <c r="T491" i="75"/>
  <c r="R491" i="75"/>
  <c r="P491" i="75"/>
  <c r="J491" i="75"/>
  <c r="BF491" i="75"/>
  <c r="BK490" i="75"/>
  <c r="BI490" i="75"/>
  <c r="BH490" i="75"/>
  <c r="BG490" i="75"/>
  <c r="BE490" i="75"/>
  <c r="T490" i="75"/>
  <c r="R490" i="75"/>
  <c r="P490" i="75"/>
  <c r="J490" i="75"/>
  <c r="BF490" i="75"/>
  <c r="BK489" i="75"/>
  <c r="BI489" i="75"/>
  <c r="BH489" i="75"/>
  <c r="BG489" i="75"/>
  <c r="BE489" i="75"/>
  <c r="T489" i="75"/>
  <c r="R489" i="75"/>
  <c r="P489" i="75"/>
  <c r="J489" i="75"/>
  <c r="BF489" i="75"/>
  <c r="BK488" i="75"/>
  <c r="BI488" i="75"/>
  <c r="BH488" i="75"/>
  <c r="BG488" i="75"/>
  <c r="BE488" i="75"/>
  <c r="T488" i="75"/>
  <c r="R488" i="75"/>
  <c r="P488" i="75"/>
  <c r="J488" i="75"/>
  <c r="BF488" i="75"/>
  <c r="BK487" i="75"/>
  <c r="BI487" i="75"/>
  <c r="BH487" i="75"/>
  <c r="BG487" i="75"/>
  <c r="BE487" i="75"/>
  <c r="T487" i="75"/>
  <c r="R487" i="75"/>
  <c r="P487" i="75"/>
  <c r="J487" i="75"/>
  <c r="BF487" i="75"/>
  <c r="BK486" i="75"/>
  <c r="BI486" i="75"/>
  <c r="BH486" i="75"/>
  <c r="BG486" i="75"/>
  <c r="BE486" i="75"/>
  <c r="T486" i="75"/>
  <c r="R486" i="75"/>
  <c r="P486" i="75"/>
  <c r="J486" i="75"/>
  <c r="BF486" i="75"/>
  <c r="BK485" i="75"/>
  <c r="BI485" i="75"/>
  <c r="BH485" i="75"/>
  <c r="BG485" i="75"/>
  <c r="BE485" i="75"/>
  <c r="T485" i="75"/>
  <c r="R485" i="75"/>
  <c r="P485" i="75"/>
  <c r="J485" i="75"/>
  <c r="BF485" i="75"/>
  <c r="BK484" i="75"/>
  <c r="BI484" i="75"/>
  <c r="BH484" i="75"/>
  <c r="BG484" i="75"/>
  <c r="BE484" i="75"/>
  <c r="T484" i="75"/>
  <c r="R484" i="75"/>
  <c r="P484" i="75"/>
  <c r="J484" i="75"/>
  <c r="BF484" i="75"/>
  <c r="BK483" i="75"/>
  <c r="BI483" i="75"/>
  <c r="BH483" i="75"/>
  <c r="BG483" i="75"/>
  <c r="BE483" i="75"/>
  <c r="T483" i="75"/>
  <c r="R483" i="75"/>
  <c r="P483" i="75"/>
  <c r="J483" i="75"/>
  <c r="BF483" i="75"/>
  <c r="BK482" i="75"/>
  <c r="BI482" i="75"/>
  <c r="BH482" i="75"/>
  <c r="BG482" i="75"/>
  <c r="BE482" i="75"/>
  <c r="T482" i="75"/>
  <c r="R482" i="75"/>
  <c r="P482" i="75"/>
  <c r="J482" i="75"/>
  <c r="BF482" i="75"/>
  <c r="BK481" i="75"/>
  <c r="BI481" i="75"/>
  <c r="BH481" i="75"/>
  <c r="BG481" i="75"/>
  <c r="BE481" i="75"/>
  <c r="T481" i="75"/>
  <c r="R481" i="75"/>
  <c r="P481" i="75"/>
  <c r="J481" i="75"/>
  <c r="BF481" i="75"/>
  <c r="BK480" i="75"/>
  <c r="BI480" i="75"/>
  <c r="BH480" i="75"/>
  <c r="BG480" i="75"/>
  <c r="BE480" i="75"/>
  <c r="T480" i="75"/>
  <c r="R480" i="75"/>
  <c r="P480" i="75"/>
  <c r="J480" i="75"/>
  <c r="BF480" i="75"/>
  <c r="BK479" i="75"/>
  <c r="BI479" i="75"/>
  <c r="BH479" i="75"/>
  <c r="BG479" i="75"/>
  <c r="BE479" i="75"/>
  <c r="T479" i="75"/>
  <c r="R479" i="75"/>
  <c r="P479" i="75"/>
  <c r="J479" i="75"/>
  <c r="BF479" i="75"/>
  <c r="BK478" i="75"/>
  <c r="BI478" i="75"/>
  <c r="BH478" i="75"/>
  <c r="BG478" i="75"/>
  <c r="BE478" i="75"/>
  <c r="T478" i="75"/>
  <c r="R478" i="75"/>
  <c r="P478" i="75"/>
  <c r="J478" i="75"/>
  <c r="BF478" i="75"/>
  <c r="BK477" i="75"/>
  <c r="BI477" i="75"/>
  <c r="BH477" i="75"/>
  <c r="BG477" i="75"/>
  <c r="BE477" i="75"/>
  <c r="T477" i="75"/>
  <c r="R477" i="75"/>
  <c r="P477" i="75"/>
  <c r="J477" i="75"/>
  <c r="BF477" i="75"/>
  <c r="BK476" i="75"/>
  <c r="BI476" i="75"/>
  <c r="BH476" i="75"/>
  <c r="BG476" i="75"/>
  <c r="BE476" i="75"/>
  <c r="T476" i="75"/>
  <c r="R476" i="75"/>
  <c r="P476" i="75"/>
  <c r="J476" i="75"/>
  <c r="BF476" i="75"/>
  <c r="BK474" i="75"/>
  <c r="BI474" i="75"/>
  <c r="BH474" i="75"/>
  <c r="BG474" i="75"/>
  <c r="BE474" i="75"/>
  <c r="T474" i="75"/>
  <c r="R474" i="75"/>
  <c r="P474" i="75"/>
  <c r="J474" i="75"/>
  <c r="BF474" i="75"/>
  <c r="BK473" i="75"/>
  <c r="BI473" i="75"/>
  <c r="BH473" i="75"/>
  <c r="BG473" i="75"/>
  <c r="BE473" i="75"/>
  <c r="T473" i="75"/>
  <c r="R473" i="75"/>
  <c r="P473" i="75"/>
  <c r="J473" i="75"/>
  <c r="BF473" i="75"/>
  <c r="BK472" i="75"/>
  <c r="BI472" i="75"/>
  <c r="BH472" i="75"/>
  <c r="BG472" i="75"/>
  <c r="BE472" i="75"/>
  <c r="T472" i="75"/>
  <c r="R472" i="75"/>
  <c r="P472" i="75"/>
  <c r="J472" i="75"/>
  <c r="BF472" i="75"/>
  <c r="BK471" i="75"/>
  <c r="BI471" i="75"/>
  <c r="BH471" i="75"/>
  <c r="BG471" i="75"/>
  <c r="BE471" i="75"/>
  <c r="T471" i="75"/>
  <c r="R471" i="75"/>
  <c r="P471" i="75"/>
  <c r="J471" i="75"/>
  <c r="BF471" i="75"/>
  <c r="BK470" i="75"/>
  <c r="BI470" i="75"/>
  <c r="BH470" i="75"/>
  <c r="BG470" i="75"/>
  <c r="BE470" i="75"/>
  <c r="T470" i="75"/>
  <c r="R470" i="75"/>
  <c r="P470" i="75"/>
  <c r="J470" i="75"/>
  <c r="BF470" i="75"/>
  <c r="BK469" i="75"/>
  <c r="BI469" i="75"/>
  <c r="BH469" i="75"/>
  <c r="BG469" i="75"/>
  <c r="BE469" i="75"/>
  <c r="T469" i="75"/>
  <c r="R469" i="75"/>
  <c r="P469" i="75"/>
  <c r="J469" i="75"/>
  <c r="BF469" i="75"/>
  <c r="BK468" i="75"/>
  <c r="BI468" i="75"/>
  <c r="BH468" i="75"/>
  <c r="BG468" i="75"/>
  <c r="BE468" i="75"/>
  <c r="T468" i="75"/>
  <c r="R468" i="75"/>
  <c r="P468" i="75"/>
  <c r="J468" i="75"/>
  <c r="BF468" i="75"/>
  <c r="BK467" i="75"/>
  <c r="BI467" i="75"/>
  <c r="BH467" i="75"/>
  <c r="BG467" i="75"/>
  <c r="BE467" i="75"/>
  <c r="T467" i="75"/>
  <c r="R467" i="75"/>
  <c r="P467" i="75"/>
  <c r="J467" i="75"/>
  <c r="BF467" i="75"/>
  <c r="BK466" i="75"/>
  <c r="BI466" i="75"/>
  <c r="BH466" i="75"/>
  <c r="BG466" i="75"/>
  <c r="BE466" i="75"/>
  <c r="T466" i="75"/>
  <c r="R466" i="75"/>
  <c r="P466" i="75"/>
  <c r="J466" i="75"/>
  <c r="BF466" i="75"/>
  <c r="BK465" i="75"/>
  <c r="BI465" i="75"/>
  <c r="BH465" i="75"/>
  <c r="BG465" i="75"/>
  <c r="BE465" i="75"/>
  <c r="T465" i="75"/>
  <c r="R465" i="75"/>
  <c r="P465" i="75"/>
  <c r="J465" i="75"/>
  <c r="BF465" i="75"/>
  <c r="BK464" i="75"/>
  <c r="BI464" i="75"/>
  <c r="BH464" i="75"/>
  <c r="BG464" i="75"/>
  <c r="BE464" i="75"/>
  <c r="T464" i="75"/>
  <c r="R464" i="75"/>
  <c r="P464" i="75"/>
  <c r="J464" i="75"/>
  <c r="BF464" i="75"/>
  <c r="BK463" i="75"/>
  <c r="BI463" i="75"/>
  <c r="BH463" i="75"/>
  <c r="BG463" i="75"/>
  <c r="BE463" i="75"/>
  <c r="T463" i="75"/>
  <c r="R463" i="75"/>
  <c r="P463" i="75"/>
  <c r="J463" i="75"/>
  <c r="BF463" i="75"/>
  <c r="BK462" i="75"/>
  <c r="BI462" i="75"/>
  <c r="BH462" i="75"/>
  <c r="BG462" i="75"/>
  <c r="BE462" i="75"/>
  <c r="T462" i="75"/>
  <c r="R462" i="75"/>
  <c r="P462" i="75"/>
  <c r="J462" i="75"/>
  <c r="BF462" i="75"/>
  <c r="BK461" i="75"/>
  <c r="BI461" i="75"/>
  <c r="BH461" i="75"/>
  <c r="BG461" i="75"/>
  <c r="BE461" i="75"/>
  <c r="T461" i="75"/>
  <c r="R461" i="75"/>
  <c r="P461" i="75"/>
  <c r="J461" i="75"/>
  <c r="BF461" i="75"/>
  <c r="BK460" i="75"/>
  <c r="BI460" i="75"/>
  <c r="BH460" i="75"/>
  <c r="BG460" i="75"/>
  <c r="BE460" i="75"/>
  <c r="T460" i="75"/>
  <c r="R460" i="75"/>
  <c r="P460" i="75"/>
  <c r="J460" i="75"/>
  <c r="BF460" i="75"/>
  <c r="BK459" i="75"/>
  <c r="BI459" i="75"/>
  <c r="BH459" i="75"/>
  <c r="BG459" i="75"/>
  <c r="BE459" i="75"/>
  <c r="T459" i="75"/>
  <c r="R459" i="75"/>
  <c r="P459" i="75"/>
  <c r="J459" i="75"/>
  <c r="BF459" i="75"/>
  <c r="BK458" i="75"/>
  <c r="BI458" i="75"/>
  <c r="BH458" i="75"/>
  <c r="BG458" i="75"/>
  <c r="BE458" i="75"/>
  <c r="T458" i="75"/>
  <c r="R458" i="75"/>
  <c r="P458" i="75"/>
  <c r="J458" i="75"/>
  <c r="BF458" i="75"/>
  <c r="BK457" i="75"/>
  <c r="BI457" i="75"/>
  <c r="BH457" i="75"/>
  <c r="BG457" i="75"/>
  <c r="BE457" i="75"/>
  <c r="T457" i="75"/>
  <c r="R457" i="75"/>
  <c r="P457" i="75"/>
  <c r="J457" i="75"/>
  <c r="BF457" i="75"/>
  <c r="BK456" i="75"/>
  <c r="BI456" i="75"/>
  <c r="BH456" i="75"/>
  <c r="BG456" i="75"/>
  <c r="BE456" i="75"/>
  <c r="T456" i="75"/>
  <c r="R456" i="75"/>
  <c r="P456" i="75"/>
  <c r="J456" i="75"/>
  <c r="BF456" i="75"/>
  <c r="BK455" i="75"/>
  <c r="BI455" i="75"/>
  <c r="BH455" i="75"/>
  <c r="BG455" i="75"/>
  <c r="BE455" i="75"/>
  <c r="T455" i="75"/>
  <c r="R455" i="75"/>
  <c r="P455" i="75"/>
  <c r="J455" i="75"/>
  <c r="BF455" i="75"/>
  <c r="BK453" i="75"/>
  <c r="BI453" i="75"/>
  <c r="BH453" i="75"/>
  <c r="BG453" i="75"/>
  <c r="BE453" i="75"/>
  <c r="T453" i="75"/>
  <c r="R453" i="75"/>
  <c r="P453" i="75"/>
  <c r="J453" i="75"/>
  <c r="BF453" i="75"/>
  <c r="BK452" i="75"/>
  <c r="BI452" i="75"/>
  <c r="BH452" i="75"/>
  <c r="BG452" i="75"/>
  <c r="BE452" i="75"/>
  <c r="T452" i="75"/>
  <c r="R452" i="75"/>
  <c r="P452" i="75"/>
  <c r="J452" i="75"/>
  <c r="BF452" i="75"/>
  <c r="BK451" i="75"/>
  <c r="BI451" i="75"/>
  <c r="BH451" i="75"/>
  <c r="BG451" i="75"/>
  <c r="BE451" i="75"/>
  <c r="T451" i="75"/>
  <c r="R451" i="75"/>
  <c r="P451" i="75"/>
  <c r="J451" i="75"/>
  <c r="BF451" i="75"/>
  <c r="BK450" i="75"/>
  <c r="BI450" i="75"/>
  <c r="BH450" i="75"/>
  <c r="BG450" i="75"/>
  <c r="BE450" i="75"/>
  <c r="T450" i="75"/>
  <c r="R450" i="75"/>
  <c r="P450" i="75"/>
  <c r="J450" i="75"/>
  <c r="BF450" i="75"/>
  <c r="BK449" i="75"/>
  <c r="BI449" i="75"/>
  <c r="BH449" i="75"/>
  <c r="BG449" i="75"/>
  <c r="BE449" i="75"/>
  <c r="T449" i="75"/>
  <c r="R449" i="75"/>
  <c r="P449" i="75"/>
  <c r="J449" i="75"/>
  <c r="BF449" i="75"/>
  <c r="BK448" i="75"/>
  <c r="BI448" i="75"/>
  <c r="BH448" i="75"/>
  <c r="BG448" i="75"/>
  <c r="BE448" i="75"/>
  <c r="T448" i="75"/>
  <c r="R448" i="75"/>
  <c r="P448" i="75"/>
  <c r="J448" i="75"/>
  <c r="BF448" i="75"/>
  <c r="BK447" i="75"/>
  <c r="BI447" i="75"/>
  <c r="BH447" i="75"/>
  <c r="BG447" i="75"/>
  <c r="BE447" i="75"/>
  <c r="T447" i="75"/>
  <c r="R447" i="75"/>
  <c r="P447" i="75"/>
  <c r="J447" i="75"/>
  <c r="BF447" i="75"/>
  <c r="BK446" i="75"/>
  <c r="BI446" i="75"/>
  <c r="BH446" i="75"/>
  <c r="BG446" i="75"/>
  <c r="BE446" i="75"/>
  <c r="T446" i="75"/>
  <c r="R446" i="75"/>
  <c r="P446" i="75"/>
  <c r="J446" i="75"/>
  <c r="BF446" i="75"/>
  <c r="BK445" i="75"/>
  <c r="BI445" i="75"/>
  <c r="BH445" i="75"/>
  <c r="BG445" i="75"/>
  <c r="BE445" i="75"/>
  <c r="T445" i="75"/>
  <c r="R445" i="75"/>
  <c r="P445" i="75"/>
  <c r="J445" i="75"/>
  <c r="BF445" i="75"/>
  <c r="BK444" i="75"/>
  <c r="BI444" i="75"/>
  <c r="BH444" i="75"/>
  <c r="BG444" i="75"/>
  <c r="BE444" i="75"/>
  <c r="T444" i="75"/>
  <c r="R444" i="75"/>
  <c r="P444" i="75"/>
  <c r="J444" i="75"/>
  <c r="BF444" i="75"/>
  <c r="BK443" i="75"/>
  <c r="BI443" i="75"/>
  <c r="BH443" i="75"/>
  <c r="BG443" i="75"/>
  <c r="BE443" i="75"/>
  <c r="T443" i="75"/>
  <c r="R443" i="75"/>
  <c r="P443" i="75"/>
  <c r="J443" i="75"/>
  <c r="BF443" i="75"/>
  <c r="BK442" i="75"/>
  <c r="BI442" i="75"/>
  <c r="BH442" i="75"/>
  <c r="BG442" i="75"/>
  <c r="BE442" i="75"/>
  <c r="T442" i="75"/>
  <c r="R442" i="75"/>
  <c r="P442" i="75"/>
  <c r="J442" i="75"/>
  <c r="BF442" i="75"/>
  <c r="BK441" i="75"/>
  <c r="BI441" i="75"/>
  <c r="BH441" i="75"/>
  <c r="BG441" i="75"/>
  <c r="BE441" i="75"/>
  <c r="T441" i="75"/>
  <c r="R441" i="75"/>
  <c r="P441" i="75"/>
  <c r="J441" i="75"/>
  <c r="BF441" i="75"/>
  <c r="BK440" i="75"/>
  <c r="BI440" i="75"/>
  <c r="BH440" i="75"/>
  <c r="BG440" i="75"/>
  <c r="BE440" i="75"/>
  <c r="T440" i="75"/>
  <c r="R440" i="75"/>
  <c r="P440" i="75"/>
  <c r="J440" i="75"/>
  <c r="BF440" i="75"/>
  <c r="BK439" i="75"/>
  <c r="BI439" i="75"/>
  <c r="BH439" i="75"/>
  <c r="BG439" i="75"/>
  <c r="BE439" i="75"/>
  <c r="T439" i="75"/>
  <c r="R439" i="75"/>
  <c r="P439" i="75"/>
  <c r="J439" i="75"/>
  <c r="BF439" i="75"/>
  <c r="BK438" i="75"/>
  <c r="BI438" i="75"/>
  <c r="BH438" i="75"/>
  <c r="BG438" i="75"/>
  <c r="BE438" i="75"/>
  <c r="T438" i="75"/>
  <c r="R438" i="75"/>
  <c r="P438" i="75"/>
  <c r="J438" i="75"/>
  <c r="BF438" i="75"/>
  <c r="BK437" i="75"/>
  <c r="BI437" i="75"/>
  <c r="BH437" i="75"/>
  <c r="BG437" i="75"/>
  <c r="BE437" i="75"/>
  <c r="T437" i="75"/>
  <c r="R437" i="75"/>
  <c r="P437" i="75"/>
  <c r="J437" i="75"/>
  <c r="BF437" i="75"/>
  <c r="BK436" i="75"/>
  <c r="BI436" i="75"/>
  <c r="BH436" i="75"/>
  <c r="BG436" i="75"/>
  <c r="BE436" i="75"/>
  <c r="T436" i="75"/>
  <c r="R436" i="75"/>
  <c r="P436" i="75"/>
  <c r="J436" i="75"/>
  <c r="BF436" i="75"/>
  <c r="BK435" i="75"/>
  <c r="BI435" i="75"/>
  <c r="BH435" i="75"/>
  <c r="BG435" i="75"/>
  <c r="BE435" i="75"/>
  <c r="T435" i="75"/>
  <c r="R435" i="75"/>
  <c r="P435" i="75"/>
  <c r="J435" i="75"/>
  <c r="BF435" i="75"/>
  <c r="BK434" i="75"/>
  <c r="BI434" i="75"/>
  <c r="BH434" i="75"/>
  <c r="BG434" i="75"/>
  <c r="BE434" i="75"/>
  <c r="T434" i="75"/>
  <c r="R434" i="75"/>
  <c r="P434" i="75"/>
  <c r="J434" i="75"/>
  <c r="BF434" i="75"/>
  <c r="BK433" i="75"/>
  <c r="BI433" i="75"/>
  <c r="BH433" i="75"/>
  <c r="BG433" i="75"/>
  <c r="BE433" i="75"/>
  <c r="T433" i="75"/>
  <c r="R433" i="75"/>
  <c r="P433" i="75"/>
  <c r="J433" i="75"/>
  <c r="BF433" i="75"/>
  <c r="BK432" i="75"/>
  <c r="BI432" i="75"/>
  <c r="BH432" i="75"/>
  <c r="BG432" i="75"/>
  <c r="BE432" i="75"/>
  <c r="T432" i="75"/>
  <c r="R432" i="75"/>
  <c r="P432" i="75"/>
  <c r="J432" i="75"/>
  <c r="BF432" i="75"/>
  <c r="BK431" i="75"/>
  <c r="BI431" i="75"/>
  <c r="BH431" i="75"/>
  <c r="BG431" i="75"/>
  <c r="BE431" i="75"/>
  <c r="T431" i="75"/>
  <c r="R431" i="75"/>
  <c r="P431" i="75"/>
  <c r="J431" i="75"/>
  <c r="BF431" i="75"/>
  <c r="BK430" i="75"/>
  <c r="BI430" i="75"/>
  <c r="BH430" i="75"/>
  <c r="BG430" i="75"/>
  <c r="BE430" i="75"/>
  <c r="T430" i="75"/>
  <c r="R430" i="75"/>
  <c r="P430" i="75"/>
  <c r="J430" i="75"/>
  <c r="BF430" i="75"/>
  <c r="BK429" i="75"/>
  <c r="BI429" i="75"/>
  <c r="BH429" i="75"/>
  <c r="BG429" i="75"/>
  <c r="BE429" i="75"/>
  <c r="T429" i="75"/>
  <c r="R429" i="75"/>
  <c r="P429" i="75"/>
  <c r="J429" i="75"/>
  <c r="BF429" i="75"/>
  <c r="BK428" i="75"/>
  <c r="BI428" i="75"/>
  <c r="BH428" i="75"/>
  <c r="BG428" i="75"/>
  <c r="BE428" i="75"/>
  <c r="T428" i="75"/>
  <c r="R428" i="75"/>
  <c r="P428" i="75"/>
  <c r="J428" i="75"/>
  <c r="BF428" i="75"/>
  <c r="BK427" i="75"/>
  <c r="BI427" i="75"/>
  <c r="BH427" i="75"/>
  <c r="BG427" i="75"/>
  <c r="BE427" i="75"/>
  <c r="T427" i="75"/>
  <c r="R427" i="75"/>
  <c r="P427" i="75"/>
  <c r="J427" i="75"/>
  <c r="BF427" i="75"/>
  <c r="BK426" i="75"/>
  <c r="BI426" i="75"/>
  <c r="BH426" i="75"/>
  <c r="BG426" i="75"/>
  <c r="BE426" i="75"/>
  <c r="T426" i="75"/>
  <c r="R426" i="75"/>
  <c r="P426" i="75"/>
  <c r="J426" i="75"/>
  <c r="BF426" i="75"/>
  <c r="BK425" i="75"/>
  <c r="BI425" i="75"/>
  <c r="BH425" i="75"/>
  <c r="BG425" i="75"/>
  <c r="BE425" i="75"/>
  <c r="T425" i="75"/>
  <c r="R425" i="75"/>
  <c r="P425" i="75"/>
  <c r="J425" i="75"/>
  <c r="BF425" i="75"/>
  <c r="BK424" i="75"/>
  <c r="BI424" i="75"/>
  <c r="BH424" i="75"/>
  <c r="BG424" i="75"/>
  <c r="BE424" i="75"/>
  <c r="T424" i="75"/>
  <c r="R424" i="75"/>
  <c r="P424" i="75"/>
  <c r="J424" i="75"/>
  <c r="BF424" i="75"/>
  <c r="BK423" i="75"/>
  <c r="BI423" i="75"/>
  <c r="BH423" i="75"/>
  <c r="BG423" i="75"/>
  <c r="BE423" i="75"/>
  <c r="T423" i="75"/>
  <c r="R423" i="75"/>
  <c r="P423" i="75"/>
  <c r="J423" i="75"/>
  <c r="BF423" i="75"/>
  <c r="BK422" i="75"/>
  <c r="BI422" i="75"/>
  <c r="BH422" i="75"/>
  <c r="BG422" i="75"/>
  <c r="BE422" i="75"/>
  <c r="T422" i="75"/>
  <c r="R422" i="75"/>
  <c r="P422" i="75"/>
  <c r="J422" i="75"/>
  <c r="BF422" i="75"/>
  <c r="BK421" i="75"/>
  <c r="BI421" i="75"/>
  <c r="BH421" i="75"/>
  <c r="BG421" i="75"/>
  <c r="BE421" i="75"/>
  <c r="T421" i="75"/>
  <c r="R421" i="75"/>
  <c r="P421" i="75"/>
  <c r="J421" i="75"/>
  <c r="BF421" i="75"/>
  <c r="BK420" i="75"/>
  <c r="BI420" i="75"/>
  <c r="BH420" i="75"/>
  <c r="BG420" i="75"/>
  <c r="BE420" i="75"/>
  <c r="T420" i="75"/>
  <c r="R420" i="75"/>
  <c r="P420" i="75"/>
  <c r="J420" i="75"/>
  <c r="BF420" i="75"/>
  <c r="BK419" i="75"/>
  <c r="BI419" i="75"/>
  <c r="BH419" i="75"/>
  <c r="BG419" i="75"/>
  <c r="BE419" i="75"/>
  <c r="T419" i="75"/>
  <c r="R419" i="75"/>
  <c r="P419" i="75"/>
  <c r="J419" i="75"/>
  <c r="BF419" i="75"/>
  <c r="BK418" i="75"/>
  <c r="BI418" i="75"/>
  <c r="BH418" i="75"/>
  <c r="BG418" i="75"/>
  <c r="BE418" i="75"/>
  <c r="T418" i="75"/>
  <c r="R418" i="75"/>
  <c r="P418" i="75"/>
  <c r="J418" i="75"/>
  <c r="BF418" i="75"/>
  <c r="BK417" i="75"/>
  <c r="BI417" i="75"/>
  <c r="BH417" i="75"/>
  <c r="BG417" i="75"/>
  <c r="BE417" i="75"/>
  <c r="T417" i="75"/>
  <c r="R417" i="75"/>
  <c r="P417" i="75"/>
  <c r="J417" i="75"/>
  <c r="BF417" i="75"/>
  <c r="BK416" i="75"/>
  <c r="BI416" i="75"/>
  <c r="BH416" i="75"/>
  <c r="BG416" i="75"/>
  <c r="BE416" i="75"/>
  <c r="T416" i="75"/>
  <c r="R416" i="75"/>
  <c r="P416" i="75"/>
  <c r="J416" i="75"/>
  <c r="BF416" i="75"/>
  <c r="BK415" i="75"/>
  <c r="BI415" i="75"/>
  <c r="BH415" i="75"/>
  <c r="BG415" i="75"/>
  <c r="BE415" i="75"/>
  <c r="T415" i="75"/>
  <c r="R415" i="75"/>
  <c r="P415" i="75"/>
  <c r="J415" i="75"/>
  <c r="BF415" i="75"/>
  <c r="BK414" i="75"/>
  <c r="BI414" i="75"/>
  <c r="BH414" i="75"/>
  <c r="BG414" i="75"/>
  <c r="BE414" i="75"/>
  <c r="T414" i="75"/>
  <c r="R414" i="75"/>
  <c r="P414" i="75"/>
  <c r="J414" i="75"/>
  <c r="BF414" i="75"/>
  <c r="BK413" i="75"/>
  <c r="BI413" i="75"/>
  <c r="BH413" i="75"/>
  <c r="BG413" i="75"/>
  <c r="BE413" i="75"/>
  <c r="T413" i="75"/>
  <c r="R413" i="75"/>
  <c r="P413" i="75"/>
  <c r="J413" i="75"/>
  <c r="BF413" i="75"/>
  <c r="BK412" i="75"/>
  <c r="BI412" i="75"/>
  <c r="BH412" i="75"/>
  <c r="BG412" i="75"/>
  <c r="BE412" i="75"/>
  <c r="T412" i="75"/>
  <c r="R412" i="75"/>
  <c r="P412" i="75"/>
  <c r="J412" i="75"/>
  <c r="BF412" i="75"/>
  <c r="BK411" i="75"/>
  <c r="BI411" i="75"/>
  <c r="BH411" i="75"/>
  <c r="BG411" i="75"/>
  <c r="BE411" i="75"/>
  <c r="T411" i="75"/>
  <c r="R411" i="75"/>
  <c r="P411" i="75"/>
  <c r="J411" i="75"/>
  <c r="BF411" i="75"/>
  <c r="BK410" i="75"/>
  <c r="BI410" i="75"/>
  <c r="BH410" i="75"/>
  <c r="BG410" i="75"/>
  <c r="BE410" i="75"/>
  <c r="T410" i="75"/>
  <c r="R410" i="75"/>
  <c r="P410" i="75"/>
  <c r="J410" i="75"/>
  <c r="BF410" i="75"/>
  <c r="BK409" i="75"/>
  <c r="BI409" i="75"/>
  <c r="BH409" i="75"/>
  <c r="BG409" i="75"/>
  <c r="BE409" i="75"/>
  <c r="T409" i="75"/>
  <c r="R409" i="75"/>
  <c r="P409" i="75"/>
  <c r="J409" i="75"/>
  <c r="BF409" i="75"/>
  <c r="BK408" i="75"/>
  <c r="BI408" i="75"/>
  <c r="BH408" i="75"/>
  <c r="BG408" i="75"/>
  <c r="BE408" i="75"/>
  <c r="T408" i="75"/>
  <c r="R408" i="75"/>
  <c r="P408" i="75"/>
  <c r="J408" i="75"/>
  <c r="BF408" i="75"/>
  <c r="BK407" i="75"/>
  <c r="BI407" i="75"/>
  <c r="BH407" i="75"/>
  <c r="BG407" i="75"/>
  <c r="BE407" i="75"/>
  <c r="T407" i="75"/>
  <c r="R407" i="75"/>
  <c r="P407" i="75"/>
  <c r="J407" i="75"/>
  <c r="BF407" i="75"/>
  <c r="BK406" i="75"/>
  <c r="BI406" i="75"/>
  <c r="BH406" i="75"/>
  <c r="BG406" i="75"/>
  <c r="BE406" i="75"/>
  <c r="T406" i="75"/>
  <c r="R406" i="75"/>
  <c r="P406" i="75"/>
  <c r="J406" i="75"/>
  <c r="BF406" i="75"/>
  <c r="BK405" i="75"/>
  <c r="BI405" i="75"/>
  <c r="BH405" i="75"/>
  <c r="BG405" i="75"/>
  <c r="BE405" i="75"/>
  <c r="T405" i="75"/>
  <c r="R405" i="75"/>
  <c r="P405" i="75"/>
  <c r="J405" i="75"/>
  <c r="BF405" i="75"/>
  <c r="BK404" i="75"/>
  <c r="BI404" i="75"/>
  <c r="BH404" i="75"/>
  <c r="BG404" i="75"/>
  <c r="BE404" i="75"/>
  <c r="T404" i="75"/>
  <c r="R404" i="75"/>
  <c r="P404" i="75"/>
  <c r="J404" i="75"/>
  <c r="BF404" i="75"/>
  <c r="BK403" i="75"/>
  <c r="BI403" i="75"/>
  <c r="BH403" i="75"/>
  <c r="BG403" i="75"/>
  <c r="BE403" i="75"/>
  <c r="T403" i="75"/>
  <c r="R403" i="75"/>
  <c r="P403" i="75"/>
  <c r="J403" i="75"/>
  <c r="BF403" i="75"/>
  <c r="BK402" i="75"/>
  <c r="BI402" i="75"/>
  <c r="BH402" i="75"/>
  <c r="BG402" i="75"/>
  <c r="BE402" i="75"/>
  <c r="T402" i="75"/>
  <c r="R402" i="75"/>
  <c r="P402" i="75"/>
  <c r="J402" i="75"/>
  <c r="BF402" i="75"/>
  <c r="BK401" i="75"/>
  <c r="BI401" i="75"/>
  <c r="BH401" i="75"/>
  <c r="BG401" i="75"/>
  <c r="BE401" i="75"/>
  <c r="T401" i="75"/>
  <c r="R401" i="75"/>
  <c r="P401" i="75"/>
  <c r="J401" i="75"/>
  <c r="BF401" i="75"/>
  <c r="BK400" i="75"/>
  <c r="BI400" i="75"/>
  <c r="BH400" i="75"/>
  <c r="BG400" i="75"/>
  <c r="BE400" i="75"/>
  <c r="T400" i="75"/>
  <c r="R400" i="75"/>
  <c r="P400" i="75"/>
  <c r="J400" i="75"/>
  <c r="BF400" i="75"/>
  <c r="BK399" i="75"/>
  <c r="BI399" i="75"/>
  <c r="BH399" i="75"/>
  <c r="BG399" i="75"/>
  <c r="BE399" i="75"/>
  <c r="T399" i="75"/>
  <c r="R399" i="75"/>
  <c r="P399" i="75"/>
  <c r="J399" i="75"/>
  <c r="BF399" i="75"/>
  <c r="BK398" i="75"/>
  <c r="BI398" i="75"/>
  <c r="BH398" i="75"/>
  <c r="BG398" i="75"/>
  <c r="BE398" i="75"/>
  <c r="T398" i="75"/>
  <c r="R398" i="75"/>
  <c r="P398" i="75"/>
  <c r="J398" i="75"/>
  <c r="BF398" i="75"/>
  <c r="BK397" i="75"/>
  <c r="BI397" i="75"/>
  <c r="BH397" i="75"/>
  <c r="BG397" i="75"/>
  <c r="BE397" i="75"/>
  <c r="T397" i="75"/>
  <c r="R397" i="75"/>
  <c r="P397" i="75"/>
  <c r="J397" i="75"/>
  <c r="BF397" i="75"/>
  <c r="BK396" i="75"/>
  <c r="BI396" i="75"/>
  <c r="BH396" i="75"/>
  <c r="BG396" i="75"/>
  <c r="BE396" i="75"/>
  <c r="T396" i="75"/>
  <c r="R396" i="75"/>
  <c r="P396" i="75"/>
  <c r="J396" i="75"/>
  <c r="BF396" i="75"/>
  <c r="BK395" i="75"/>
  <c r="BI395" i="75"/>
  <c r="BH395" i="75"/>
  <c r="BG395" i="75"/>
  <c r="BE395" i="75"/>
  <c r="T395" i="75"/>
  <c r="R395" i="75"/>
  <c r="P395" i="75"/>
  <c r="J395" i="75"/>
  <c r="BF395" i="75"/>
  <c r="BK394" i="75"/>
  <c r="BI394" i="75"/>
  <c r="BH394" i="75"/>
  <c r="BG394" i="75"/>
  <c r="BE394" i="75"/>
  <c r="T394" i="75"/>
  <c r="R394" i="75"/>
  <c r="P394" i="75"/>
  <c r="J394" i="75"/>
  <c r="BF394" i="75"/>
  <c r="BK392" i="75"/>
  <c r="BI392" i="75"/>
  <c r="BH392" i="75"/>
  <c r="BG392" i="75"/>
  <c r="BE392" i="75"/>
  <c r="T392" i="75"/>
  <c r="R392" i="75"/>
  <c r="P392" i="75"/>
  <c r="J392" i="75"/>
  <c r="BF392" i="75"/>
  <c r="BK391" i="75"/>
  <c r="BI391" i="75"/>
  <c r="BH391" i="75"/>
  <c r="BG391" i="75"/>
  <c r="BE391" i="75"/>
  <c r="T391" i="75"/>
  <c r="R391" i="75"/>
  <c r="P391" i="75"/>
  <c r="J391" i="75"/>
  <c r="BF391" i="75"/>
  <c r="BK390" i="75"/>
  <c r="BI390" i="75"/>
  <c r="BH390" i="75"/>
  <c r="BG390" i="75"/>
  <c r="BE390" i="75"/>
  <c r="T390" i="75"/>
  <c r="R390" i="75"/>
  <c r="P390" i="75"/>
  <c r="J390" i="75"/>
  <c r="BF390" i="75"/>
  <c r="BK389" i="75"/>
  <c r="BI389" i="75"/>
  <c r="BH389" i="75"/>
  <c r="BG389" i="75"/>
  <c r="BE389" i="75"/>
  <c r="T389" i="75"/>
  <c r="R389" i="75"/>
  <c r="P389" i="75"/>
  <c r="J389" i="75"/>
  <c r="BF389" i="75"/>
  <c r="BK387" i="75"/>
  <c r="BI387" i="75"/>
  <c r="BH387" i="75"/>
  <c r="BG387" i="75"/>
  <c r="BE387" i="75"/>
  <c r="T387" i="75"/>
  <c r="R387" i="75"/>
  <c r="P387" i="75"/>
  <c r="J387" i="75"/>
  <c r="BF387" i="75"/>
  <c r="BK386" i="75"/>
  <c r="BI386" i="75"/>
  <c r="BH386" i="75"/>
  <c r="BG386" i="75"/>
  <c r="BE386" i="75"/>
  <c r="T386" i="75"/>
  <c r="R386" i="75"/>
  <c r="P386" i="75"/>
  <c r="J386" i="75"/>
  <c r="BF386" i="75"/>
  <c r="BK385" i="75"/>
  <c r="BI385" i="75"/>
  <c r="BH385" i="75"/>
  <c r="BG385" i="75"/>
  <c r="BE385" i="75"/>
  <c r="T385" i="75"/>
  <c r="R385" i="75"/>
  <c r="P385" i="75"/>
  <c r="J385" i="75"/>
  <c r="BF385" i="75"/>
  <c r="BK384" i="75"/>
  <c r="BI384" i="75"/>
  <c r="BH384" i="75"/>
  <c r="BG384" i="75"/>
  <c r="BE384" i="75"/>
  <c r="T384" i="75"/>
  <c r="R384" i="75"/>
  <c r="P384" i="75"/>
  <c r="J384" i="75"/>
  <c r="BF384" i="75"/>
  <c r="BK383" i="75"/>
  <c r="BI383" i="75"/>
  <c r="BH383" i="75"/>
  <c r="BG383" i="75"/>
  <c r="BE383" i="75"/>
  <c r="T383" i="75"/>
  <c r="R383" i="75"/>
  <c r="P383" i="75"/>
  <c r="J383" i="75"/>
  <c r="BF383" i="75"/>
  <c r="BK382" i="75"/>
  <c r="BI382" i="75"/>
  <c r="BH382" i="75"/>
  <c r="BG382" i="75"/>
  <c r="BE382" i="75"/>
  <c r="T382" i="75"/>
  <c r="R382" i="75"/>
  <c r="P382" i="75"/>
  <c r="J382" i="75"/>
  <c r="BF382" i="75"/>
  <c r="BK381" i="75"/>
  <c r="BI381" i="75"/>
  <c r="BH381" i="75"/>
  <c r="BG381" i="75"/>
  <c r="BE381" i="75"/>
  <c r="T381" i="75"/>
  <c r="R381" i="75"/>
  <c r="P381" i="75"/>
  <c r="J381" i="75"/>
  <c r="BF381" i="75"/>
  <c r="BK380" i="75"/>
  <c r="BI380" i="75"/>
  <c r="BH380" i="75"/>
  <c r="BG380" i="75"/>
  <c r="BE380" i="75"/>
  <c r="T380" i="75"/>
  <c r="R380" i="75"/>
  <c r="P380" i="75"/>
  <c r="J380" i="75"/>
  <c r="BF380" i="75"/>
  <c r="BK379" i="75"/>
  <c r="BI379" i="75"/>
  <c r="BH379" i="75"/>
  <c r="BG379" i="75"/>
  <c r="BE379" i="75"/>
  <c r="T379" i="75"/>
  <c r="R379" i="75"/>
  <c r="P379" i="75"/>
  <c r="J379" i="75"/>
  <c r="BF379" i="75"/>
  <c r="BK378" i="75"/>
  <c r="BI378" i="75"/>
  <c r="BH378" i="75"/>
  <c r="BG378" i="75"/>
  <c r="BE378" i="75"/>
  <c r="T378" i="75"/>
  <c r="R378" i="75"/>
  <c r="P378" i="75"/>
  <c r="J378" i="75"/>
  <c r="BF378" i="75"/>
  <c r="BK377" i="75"/>
  <c r="BI377" i="75"/>
  <c r="BH377" i="75"/>
  <c r="BG377" i="75"/>
  <c r="BE377" i="75"/>
  <c r="T377" i="75"/>
  <c r="R377" i="75"/>
  <c r="P377" i="75"/>
  <c r="J377" i="75"/>
  <c r="BF377" i="75"/>
  <c r="BK375" i="75"/>
  <c r="BK374" i="75"/>
  <c r="J374" i="75"/>
  <c r="J116" i="75"/>
  <c r="BI375" i="75"/>
  <c r="BH375" i="75"/>
  <c r="BG375" i="75"/>
  <c r="BE375" i="75"/>
  <c r="T375" i="75"/>
  <c r="T374" i="75"/>
  <c r="R375" i="75"/>
  <c r="R374" i="75"/>
  <c r="P375" i="75"/>
  <c r="P374" i="75"/>
  <c r="J375" i="75"/>
  <c r="BF375" i="75"/>
  <c r="BK373" i="75"/>
  <c r="BK372" i="75"/>
  <c r="J372" i="75"/>
  <c r="J115" i="75"/>
  <c r="BI373" i="75"/>
  <c r="BH373" i="75"/>
  <c r="BG373" i="75"/>
  <c r="BE373" i="75"/>
  <c r="T373" i="75"/>
  <c r="T372" i="75"/>
  <c r="R373" i="75"/>
  <c r="R372" i="75"/>
  <c r="P373" i="75"/>
  <c r="P372" i="75"/>
  <c r="J373" i="75"/>
  <c r="BF373" i="75"/>
  <c r="BK371" i="75"/>
  <c r="BI371" i="75"/>
  <c r="BH371" i="75"/>
  <c r="BG371" i="75"/>
  <c r="BE371" i="75"/>
  <c r="T371" i="75"/>
  <c r="R371" i="75"/>
  <c r="P371" i="75"/>
  <c r="J371" i="75"/>
  <c r="BF371" i="75"/>
  <c r="BK370" i="75"/>
  <c r="BI370" i="75"/>
  <c r="BH370" i="75"/>
  <c r="BG370" i="75"/>
  <c r="BE370" i="75"/>
  <c r="T370" i="75"/>
  <c r="R370" i="75"/>
  <c r="P370" i="75"/>
  <c r="J370" i="75"/>
  <c r="BF370" i="75"/>
  <c r="BK369" i="75"/>
  <c r="BI369" i="75"/>
  <c r="BH369" i="75"/>
  <c r="BG369" i="75"/>
  <c r="BE369" i="75"/>
  <c r="T369" i="75"/>
  <c r="R369" i="75"/>
  <c r="P369" i="75"/>
  <c r="J369" i="75"/>
  <c r="BF369" i="75"/>
  <c r="BK368" i="75"/>
  <c r="BI368" i="75"/>
  <c r="BH368" i="75"/>
  <c r="BG368" i="75"/>
  <c r="BE368" i="75"/>
  <c r="T368" i="75"/>
  <c r="R368" i="75"/>
  <c r="P368" i="75"/>
  <c r="J368" i="75"/>
  <c r="BF368" i="75"/>
  <c r="BK367" i="75"/>
  <c r="BI367" i="75"/>
  <c r="BH367" i="75"/>
  <c r="BG367" i="75"/>
  <c r="BE367" i="75"/>
  <c r="T367" i="75"/>
  <c r="R367" i="75"/>
  <c r="P367" i="75"/>
  <c r="J367" i="75"/>
  <c r="BF367" i="75"/>
  <c r="BK366" i="75"/>
  <c r="BI366" i="75"/>
  <c r="BH366" i="75"/>
  <c r="BG366" i="75"/>
  <c r="BE366" i="75"/>
  <c r="T366" i="75"/>
  <c r="R366" i="75"/>
  <c r="P366" i="75"/>
  <c r="J366" i="75"/>
  <c r="BF366" i="75"/>
  <c r="BK365" i="75"/>
  <c r="BI365" i="75"/>
  <c r="BH365" i="75"/>
  <c r="BG365" i="75"/>
  <c r="BE365" i="75"/>
  <c r="T365" i="75"/>
  <c r="R365" i="75"/>
  <c r="P365" i="75"/>
  <c r="J365" i="75"/>
  <c r="BF365" i="75"/>
  <c r="BK364" i="75"/>
  <c r="BI364" i="75"/>
  <c r="BH364" i="75"/>
  <c r="BG364" i="75"/>
  <c r="BE364" i="75"/>
  <c r="T364" i="75"/>
  <c r="R364" i="75"/>
  <c r="P364" i="75"/>
  <c r="J364" i="75"/>
  <c r="BF364" i="75"/>
  <c r="BK363" i="75"/>
  <c r="BI363" i="75"/>
  <c r="BH363" i="75"/>
  <c r="BG363" i="75"/>
  <c r="BE363" i="75"/>
  <c r="T363" i="75"/>
  <c r="R363" i="75"/>
  <c r="P363" i="75"/>
  <c r="J363" i="75"/>
  <c r="BF363" i="75"/>
  <c r="BK362" i="75"/>
  <c r="BI362" i="75"/>
  <c r="BH362" i="75"/>
  <c r="BG362" i="75"/>
  <c r="BE362" i="75"/>
  <c r="T362" i="75"/>
  <c r="R362" i="75"/>
  <c r="P362" i="75"/>
  <c r="J362" i="75"/>
  <c r="BF362" i="75"/>
  <c r="BK361" i="75"/>
  <c r="BI361" i="75"/>
  <c r="BH361" i="75"/>
  <c r="BG361" i="75"/>
  <c r="BE361" i="75"/>
  <c r="T361" i="75"/>
  <c r="R361" i="75"/>
  <c r="P361" i="75"/>
  <c r="J361" i="75"/>
  <c r="BF361" i="75"/>
  <c r="BK360" i="75"/>
  <c r="BI360" i="75"/>
  <c r="BH360" i="75"/>
  <c r="BG360" i="75"/>
  <c r="BE360" i="75"/>
  <c r="T360" i="75"/>
  <c r="R360" i="75"/>
  <c r="P360" i="75"/>
  <c r="J360" i="75"/>
  <c r="BF360" i="75"/>
  <c r="BK359" i="75"/>
  <c r="BI359" i="75"/>
  <c r="BH359" i="75"/>
  <c r="BG359" i="75"/>
  <c r="BE359" i="75"/>
  <c r="T359" i="75"/>
  <c r="R359" i="75"/>
  <c r="P359" i="75"/>
  <c r="J359" i="75"/>
  <c r="BF359" i="75"/>
  <c r="BK358" i="75"/>
  <c r="BI358" i="75"/>
  <c r="BH358" i="75"/>
  <c r="BG358" i="75"/>
  <c r="BE358" i="75"/>
  <c r="T358" i="75"/>
  <c r="R358" i="75"/>
  <c r="P358" i="75"/>
  <c r="J358" i="75"/>
  <c r="BF358" i="75"/>
  <c r="BK357" i="75"/>
  <c r="BI357" i="75"/>
  <c r="BH357" i="75"/>
  <c r="BG357" i="75"/>
  <c r="BE357" i="75"/>
  <c r="T357" i="75"/>
  <c r="R357" i="75"/>
  <c r="P357" i="75"/>
  <c r="J357" i="75"/>
  <c r="BF357" i="75"/>
  <c r="BK356" i="75"/>
  <c r="BI356" i="75"/>
  <c r="BH356" i="75"/>
  <c r="BG356" i="75"/>
  <c r="BE356" i="75"/>
  <c r="T356" i="75"/>
  <c r="R356" i="75"/>
  <c r="P356" i="75"/>
  <c r="J356" i="75"/>
  <c r="BF356" i="75"/>
  <c r="BK355" i="75"/>
  <c r="BI355" i="75"/>
  <c r="BH355" i="75"/>
  <c r="BG355" i="75"/>
  <c r="BE355" i="75"/>
  <c r="T355" i="75"/>
  <c r="R355" i="75"/>
  <c r="P355" i="75"/>
  <c r="J355" i="75"/>
  <c r="BF355" i="75"/>
  <c r="BK354" i="75"/>
  <c r="BI354" i="75"/>
  <c r="BH354" i="75"/>
  <c r="BG354" i="75"/>
  <c r="BE354" i="75"/>
  <c r="T354" i="75"/>
  <c r="R354" i="75"/>
  <c r="P354" i="75"/>
  <c r="J354" i="75"/>
  <c r="BF354" i="75"/>
  <c r="BK353" i="75"/>
  <c r="BI353" i="75"/>
  <c r="BH353" i="75"/>
  <c r="BG353" i="75"/>
  <c r="BE353" i="75"/>
  <c r="T353" i="75"/>
  <c r="R353" i="75"/>
  <c r="P353" i="75"/>
  <c r="J353" i="75"/>
  <c r="BF353" i="75"/>
  <c r="BK352" i="75"/>
  <c r="BI352" i="75"/>
  <c r="BH352" i="75"/>
  <c r="BG352" i="75"/>
  <c r="BE352" i="75"/>
  <c r="T352" i="75"/>
  <c r="R352" i="75"/>
  <c r="P352" i="75"/>
  <c r="J352" i="75"/>
  <c r="BF352" i="75"/>
  <c r="BK351" i="75"/>
  <c r="BI351" i="75"/>
  <c r="BH351" i="75"/>
  <c r="BG351" i="75"/>
  <c r="BE351" i="75"/>
  <c r="T351" i="75"/>
  <c r="R351" i="75"/>
  <c r="P351" i="75"/>
  <c r="J351" i="75"/>
  <c r="BF351" i="75"/>
  <c r="BK350" i="75"/>
  <c r="BI350" i="75"/>
  <c r="BH350" i="75"/>
  <c r="BG350" i="75"/>
  <c r="BE350" i="75"/>
  <c r="T350" i="75"/>
  <c r="R350" i="75"/>
  <c r="P350" i="75"/>
  <c r="J350" i="75"/>
  <c r="BF350" i="75"/>
  <c r="BK349" i="75"/>
  <c r="BI349" i="75"/>
  <c r="BH349" i="75"/>
  <c r="BG349" i="75"/>
  <c r="BE349" i="75"/>
  <c r="T349" i="75"/>
  <c r="R349" i="75"/>
  <c r="P349" i="75"/>
  <c r="J349" i="75"/>
  <c r="BF349" i="75"/>
  <c r="BK348" i="75"/>
  <c r="BI348" i="75"/>
  <c r="BH348" i="75"/>
  <c r="BG348" i="75"/>
  <c r="BE348" i="75"/>
  <c r="T348" i="75"/>
  <c r="R348" i="75"/>
  <c r="P348" i="75"/>
  <c r="J348" i="75"/>
  <c r="BF348" i="75"/>
  <c r="BK347" i="75"/>
  <c r="BI347" i="75"/>
  <c r="BH347" i="75"/>
  <c r="BG347" i="75"/>
  <c r="BE347" i="75"/>
  <c r="T347" i="75"/>
  <c r="R347" i="75"/>
  <c r="P347" i="75"/>
  <c r="J347" i="75"/>
  <c r="BF347" i="75"/>
  <c r="BK346" i="75"/>
  <c r="BI346" i="75"/>
  <c r="BH346" i="75"/>
  <c r="BG346" i="75"/>
  <c r="BE346" i="75"/>
  <c r="T346" i="75"/>
  <c r="R346" i="75"/>
  <c r="P346" i="75"/>
  <c r="J346" i="75"/>
  <c r="BF346" i="75"/>
  <c r="BK344" i="75"/>
  <c r="BI344" i="75"/>
  <c r="BH344" i="75"/>
  <c r="BG344" i="75"/>
  <c r="BE344" i="75"/>
  <c r="T344" i="75"/>
  <c r="R344" i="75"/>
  <c r="P344" i="75"/>
  <c r="J344" i="75"/>
  <c r="BF344" i="75"/>
  <c r="BK343" i="75"/>
  <c r="BI343" i="75"/>
  <c r="BH343" i="75"/>
  <c r="BG343" i="75"/>
  <c r="BE343" i="75"/>
  <c r="T343" i="75"/>
  <c r="R343" i="75"/>
  <c r="P343" i="75"/>
  <c r="J343" i="75"/>
  <c r="BF343" i="75"/>
  <c r="BK342" i="75"/>
  <c r="BI342" i="75"/>
  <c r="BH342" i="75"/>
  <c r="BG342" i="75"/>
  <c r="BE342" i="75"/>
  <c r="T342" i="75"/>
  <c r="R342" i="75"/>
  <c r="P342" i="75"/>
  <c r="J342" i="75"/>
  <c r="BF342" i="75"/>
  <c r="BK340" i="75"/>
  <c r="BI340" i="75"/>
  <c r="BH340" i="75"/>
  <c r="BG340" i="75"/>
  <c r="BE340" i="75"/>
  <c r="T340" i="75"/>
  <c r="R340" i="75"/>
  <c r="P340" i="75"/>
  <c r="J340" i="75"/>
  <c r="BF340" i="75"/>
  <c r="BK339" i="75"/>
  <c r="BI339" i="75"/>
  <c r="BH339" i="75"/>
  <c r="BG339" i="75"/>
  <c r="BE339" i="75"/>
  <c r="T339" i="75"/>
  <c r="R339" i="75"/>
  <c r="P339" i="75"/>
  <c r="J339" i="75"/>
  <c r="BF339" i="75"/>
  <c r="BK338" i="75"/>
  <c r="BI338" i="75"/>
  <c r="BH338" i="75"/>
  <c r="BG338" i="75"/>
  <c r="BE338" i="75"/>
  <c r="T338" i="75"/>
  <c r="R338" i="75"/>
  <c r="P338" i="75"/>
  <c r="J338" i="75"/>
  <c r="BF338" i="75"/>
  <c r="BK337" i="75"/>
  <c r="BI337" i="75"/>
  <c r="BH337" i="75"/>
  <c r="BG337" i="75"/>
  <c r="BE337" i="75"/>
  <c r="T337" i="75"/>
  <c r="R337" i="75"/>
  <c r="P337" i="75"/>
  <c r="J337" i="75"/>
  <c r="BF337" i="75"/>
  <c r="BK335" i="75"/>
  <c r="BI335" i="75"/>
  <c r="BH335" i="75"/>
  <c r="BG335" i="75"/>
  <c r="BE335" i="75"/>
  <c r="T335" i="75"/>
  <c r="R335" i="75"/>
  <c r="P335" i="75"/>
  <c r="J335" i="75"/>
  <c r="BF335" i="75"/>
  <c r="BK334" i="75"/>
  <c r="BI334" i="75"/>
  <c r="BH334" i="75"/>
  <c r="BG334" i="75"/>
  <c r="BE334" i="75"/>
  <c r="T334" i="75"/>
  <c r="R334" i="75"/>
  <c r="P334" i="75"/>
  <c r="J334" i="75"/>
  <c r="BF334" i="75"/>
  <c r="BK333" i="75"/>
  <c r="BI333" i="75"/>
  <c r="BH333" i="75"/>
  <c r="BG333" i="75"/>
  <c r="BE333" i="75"/>
  <c r="T333" i="75"/>
  <c r="R333" i="75"/>
  <c r="P333" i="75"/>
  <c r="J333" i="75"/>
  <c r="BF333" i="75"/>
  <c r="BK332" i="75"/>
  <c r="BI332" i="75"/>
  <c r="BH332" i="75"/>
  <c r="BG332" i="75"/>
  <c r="BE332" i="75"/>
  <c r="T332" i="75"/>
  <c r="R332" i="75"/>
  <c r="P332" i="75"/>
  <c r="J332" i="75"/>
  <c r="BF332" i="75"/>
  <c r="BK331" i="75"/>
  <c r="BI331" i="75"/>
  <c r="BH331" i="75"/>
  <c r="BG331" i="75"/>
  <c r="BE331" i="75"/>
  <c r="T331" i="75"/>
  <c r="R331" i="75"/>
  <c r="P331" i="75"/>
  <c r="J331" i="75"/>
  <c r="BF331" i="75"/>
  <c r="BK330" i="75"/>
  <c r="BI330" i="75"/>
  <c r="BH330" i="75"/>
  <c r="BG330" i="75"/>
  <c r="BE330" i="75"/>
  <c r="T330" i="75"/>
  <c r="R330" i="75"/>
  <c r="P330" i="75"/>
  <c r="J330" i="75"/>
  <c r="BF330" i="75"/>
  <c r="BK329" i="75"/>
  <c r="BI329" i="75"/>
  <c r="BH329" i="75"/>
  <c r="BG329" i="75"/>
  <c r="BE329" i="75"/>
  <c r="T329" i="75"/>
  <c r="R329" i="75"/>
  <c r="P329" i="75"/>
  <c r="J329" i="75"/>
  <c r="BF329" i="75"/>
  <c r="BK328" i="75"/>
  <c r="BI328" i="75"/>
  <c r="BH328" i="75"/>
  <c r="BG328" i="75"/>
  <c r="BE328" i="75"/>
  <c r="T328" i="75"/>
  <c r="R328" i="75"/>
  <c r="P328" i="75"/>
  <c r="J328" i="75"/>
  <c r="BF328" i="75"/>
  <c r="BK327" i="75"/>
  <c r="BI327" i="75"/>
  <c r="BH327" i="75"/>
  <c r="BG327" i="75"/>
  <c r="BE327" i="75"/>
  <c r="T327" i="75"/>
  <c r="R327" i="75"/>
  <c r="P327" i="75"/>
  <c r="J327" i="75"/>
  <c r="BF327" i="75"/>
  <c r="BK326" i="75"/>
  <c r="BI326" i="75"/>
  <c r="BH326" i="75"/>
  <c r="BG326" i="75"/>
  <c r="BE326" i="75"/>
  <c r="T326" i="75"/>
  <c r="R326" i="75"/>
  <c r="P326" i="75"/>
  <c r="J326" i="75"/>
  <c r="BF326" i="75"/>
  <c r="BK325" i="75"/>
  <c r="BI325" i="75"/>
  <c r="BH325" i="75"/>
  <c r="BG325" i="75"/>
  <c r="BE325" i="75"/>
  <c r="T325" i="75"/>
  <c r="R325" i="75"/>
  <c r="P325" i="75"/>
  <c r="J325" i="75"/>
  <c r="BF325" i="75"/>
  <c r="BK324" i="75"/>
  <c r="BI324" i="75"/>
  <c r="BH324" i="75"/>
  <c r="BG324" i="75"/>
  <c r="BE324" i="75"/>
  <c r="T324" i="75"/>
  <c r="R324" i="75"/>
  <c r="P324" i="75"/>
  <c r="J324" i="75"/>
  <c r="BF324" i="75"/>
  <c r="BK323" i="75"/>
  <c r="BI323" i="75"/>
  <c r="BH323" i="75"/>
  <c r="BG323" i="75"/>
  <c r="BE323" i="75"/>
  <c r="T323" i="75"/>
  <c r="R323" i="75"/>
  <c r="P323" i="75"/>
  <c r="J323" i="75"/>
  <c r="BF323" i="75"/>
  <c r="BK322" i="75"/>
  <c r="BI322" i="75"/>
  <c r="BH322" i="75"/>
  <c r="BG322" i="75"/>
  <c r="BE322" i="75"/>
  <c r="T322" i="75"/>
  <c r="R322" i="75"/>
  <c r="P322" i="75"/>
  <c r="J322" i="75"/>
  <c r="BF322" i="75"/>
  <c r="BK321" i="75"/>
  <c r="BI321" i="75"/>
  <c r="BH321" i="75"/>
  <c r="BG321" i="75"/>
  <c r="BE321" i="75"/>
  <c r="T321" i="75"/>
  <c r="R321" i="75"/>
  <c r="P321" i="75"/>
  <c r="J321" i="75"/>
  <c r="BF321" i="75"/>
  <c r="BK320" i="75"/>
  <c r="BI320" i="75"/>
  <c r="BH320" i="75"/>
  <c r="BG320" i="75"/>
  <c r="BE320" i="75"/>
  <c r="T320" i="75"/>
  <c r="R320" i="75"/>
  <c r="P320" i="75"/>
  <c r="J320" i="75"/>
  <c r="BF320" i="75"/>
  <c r="BK318" i="75"/>
  <c r="BI318" i="75"/>
  <c r="BH318" i="75"/>
  <c r="BG318" i="75"/>
  <c r="BE318" i="75"/>
  <c r="T318" i="75"/>
  <c r="R318" i="75"/>
  <c r="P318" i="75"/>
  <c r="J318" i="75"/>
  <c r="BF318" i="75"/>
  <c r="BK317" i="75"/>
  <c r="BI317" i="75"/>
  <c r="BH317" i="75"/>
  <c r="BG317" i="75"/>
  <c r="BE317" i="75"/>
  <c r="T317" i="75"/>
  <c r="R317" i="75"/>
  <c r="P317" i="75"/>
  <c r="J317" i="75"/>
  <c r="BF317" i="75"/>
  <c r="BK316" i="75"/>
  <c r="BI316" i="75"/>
  <c r="BH316" i="75"/>
  <c r="BG316" i="75"/>
  <c r="BE316" i="75"/>
  <c r="T316" i="75"/>
  <c r="R316" i="75"/>
  <c r="P316" i="75"/>
  <c r="J316" i="75"/>
  <c r="BF316" i="75"/>
  <c r="BK315" i="75"/>
  <c r="BI315" i="75"/>
  <c r="BH315" i="75"/>
  <c r="BG315" i="75"/>
  <c r="BE315" i="75"/>
  <c r="T315" i="75"/>
  <c r="R315" i="75"/>
  <c r="P315" i="75"/>
  <c r="J315" i="75"/>
  <c r="BF315" i="75"/>
  <c r="BK314" i="75"/>
  <c r="BI314" i="75"/>
  <c r="BH314" i="75"/>
  <c r="BG314" i="75"/>
  <c r="BE314" i="75"/>
  <c r="T314" i="75"/>
  <c r="R314" i="75"/>
  <c r="P314" i="75"/>
  <c r="J314" i="75"/>
  <c r="BF314" i="75"/>
  <c r="BK313" i="75"/>
  <c r="BI313" i="75"/>
  <c r="BH313" i="75"/>
  <c r="BG313" i="75"/>
  <c r="BE313" i="75"/>
  <c r="T313" i="75"/>
  <c r="R313" i="75"/>
  <c r="P313" i="75"/>
  <c r="J313" i="75"/>
  <c r="BF313" i="75"/>
  <c r="BK312" i="75"/>
  <c r="BI312" i="75"/>
  <c r="BH312" i="75"/>
  <c r="BG312" i="75"/>
  <c r="BE312" i="75"/>
  <c r="T312" i="75"/>
  <c r="R312" i="75"/>
  <c r="P312" i="75"/>
  <c r="J312" i="75"/>
  <c r="BF312" i="75"/>
  <c r="BK311" i="75"/>
  <c r="BI311" i="75"/>
  <c r="BH311" i="75"/>
  <c r="BG311" i="75"/>
  <c r="BE311" i="75"/>
  <c r="T311" i="75"/>
  <c r="R311" i="75"/>
  <c r="P311" i="75"/>
  <c r="J311" i="75"/>
  <c r="BF311" i="75"/>
  <c r="BK309" i="75"/>
  <c r="BI309" i="75"/>
  <c r="BH309" i="75"/>
  <c r="BG309" i="75"/>
  <c r="BE309" i="75"/>
  <c r="T309" i="75"/>
  <c r="R309" i="75"/>
  <c r="P309" i="75"/>
  <c r="J309" i="75"/>
  <c r="BF309" i="75"/>
  <c r="BK308" i="75"/>
  <c r="BI308" i="75"/>
  <c r="BH308" i="75"/>
  <c r="BG308" i="75"/>
  <c r="BE308" i="75"/>
  <c r="T308" i="75"/>
  <c r="R308" i="75"/>
  <c r="P308" i="75"/>
  <c r="J308" i="75"/>
  <c r="BF308" i="75"/>
  <c r="BK307" i="75"/>
  <c r="BI307" i="75"/>
  <c r="BH307" i="75"/>
  <c r="BG307" i="75"/>
  <c r="BE307" i="75"/>
  <c r="T307" i="75"/>
  <c r="R307" i="75"/>
  <c r="P307" i="75"/>
  <c r="J307" i="75"/>
  <c r="BF307" i="75"/>
  <c r="BK306" i="75"/>
  <c r="BI306" i="75"/>
  <c r="BH306" i="75"/>
  <c r="BG306" i="75"/>
  <c r="BE306" i="75"/>
  <c r="T306" i="75"/>
  <c r="R306" i="75"/>
  <c r="P306" i="75"/>
  <c r="J306" i="75"/>
  <c r="BF306" i="75"/>
  <c r="BK305" i="75"/>
  <c r="BI305" i="75"/>
  <c r="BH305" i="75"/>
  <c r="BG305" i="75"/>
  <c r="BE305" i="75"/>
  <c r="T305" i="75"/>
  <c r="R305" i="75"/>
  <c r="P305" i="75"/>
  <c r="J305" i="75"/>
  <c r="BF305" i="75"/>
  <c r="BK304" i="75"/>
  <c r="BI304" i="75"/>
  <c r="BH304" i="75"/>
  <c r="BG304" i="75"/>
  <c r="BE304" i="75"/>
  <c r="T304" i="75"/>
  <c r="R304" i="75"/>
  <c r="P304" i="75"/>
  <c r="J304" i="75"/>
  <c r="BF304" i="75"/>
  <c r="BK302" i="75"/>
  <c r="BI302" i="75"/>
  <c r="BH302" i="75"/>
  <c r="BG302" i="75"/>
  <c r="BE302" i="75"/>
  <c r="T302" i="75"/>
  <c r="R302" i="75"/>
  <c r="P302" i="75"/>
  <c r="J302" i="75"/>
  <c r="BF302" i="75"/>
  <c r="BK301" i="75"/>
  <c r="BI301" i="75"/>
  <c r="BH301" i="75"/>
  <c r="BG301" i="75"/>
  <c r="BE301" i="75"/>
  <c r="T301" i="75"/>
  <c r="R301" i="75"/>
  <c r="P301" i="75"/>
  <c r="J301" i="75"/>
  <c r="BF301" i="75"/>
  <c r="BK300" i="75"/>
  <c r="BI300" i="75"/>
  <c r="BH300" i="75"/>
  <c r="BG300" i="75"/>
  <c r="BE300" i="75"/>
  <c r="T300" i="75"/>
  <c r="R300" i="75"/>
  <c r="P300" i="75"/>
  <c r="J300" i="75"/>
  <c r="BF300" i="75"/>
  <c r="BK299" i="75"/>
  <c r="BI299" i="75"/>
  <c r="BH299" i="75"/>
  <c r="BG299" i="75"/>
  <c r="BE299" i="75"/>
  <c r="T299" i="75"/>
  <c r="R299" i="75"/>
  <c r="P299" i="75"/>
  <c r="J299" i="75"/>
  <c r="BF299" i="75"/>
  <c r="BK298" i="75"/>
  <c r="BI298" i="75"/>
  <c r="BH298" i="75"/>
  <c r="BG298" i="75"/>
  <c r="BE298" i="75"/>
  <c r="T298" i="75"/>
  <c r="R298" i="75"/>
  <c r="P298" i="75"/>
  <c r="J298" i="75"/>
  <c r="BF298" i="75"/>
  <c r="BK297" i="75"/>
  <c r="BI297" i="75"/>
  <c r="BH297" i="75"/>
  <c r="BG297" i="75"/>
  <c r="BE297" i="75"/>
  <c r="T297" i="75"/>
  <c r="R297" i="75"/>
  <c r="P297" i="75"/>
  <c r="J297" i="75"/>
  <c r="BF297" i="75"/>
  <c r="BK296" i="75"/>
  <c r="BI296" i="75"/>
  <c r="BH296" i="75"/>
  <c r="BG296" i="75"/>
  <c r="BE296" i="75"/>
  <c r="T296" i="75"/>
  <c r="R296" i="75"/>
  <c r="P296" i="75"/>
  <c r="J296" i="75"/>
  <c r="BF296" i="75"/>
  <c r="BK295" i="75"/>
  <c r="BI295" i="75"/>
  <c r="BH295" i="75"/>
  <c r="BG295" i="75"/>
  <c r="BE295" i="75"/>
  <c r="T295" i="75"/>
  <c r="R295" i="75"/>
  <c r="P295" i="75"/>
  <c r="J295" i="75"/>
  <c r="BF295" i="75"/>
  <c r="BK294" i="75"/>
  <c r="BI294" i="75"/>
  <c r="BH294" i="75"/>
  <c r="BG294" i="75"/>
  <c r="BE294" i="75"/>
  <c r="T294" i="75"/>
  <c r="R294" i="75"/>
  <c r="P294" i="75"/>
  <c r="J294" i="75"/>
  <c r="BF294" i="75"/>
  <c r="BK293" i="75"/>
  <c r="BI293" i="75"/>
  <c r="BH293" i="75"/>
  <c r="BG293" i="75"/>
  <c r="BE293" i="75"/>
  <c r="T293" i="75"/>
  <c r="R293" i="75"/>
  <c r="P293" i="75"/>
  <c r="J293" i="75"/>
  <c r="BF293" i="75"/>
  <c r="BK292" i="75"/>
  <c r="BI292" i="75"/>
  <c r="BH292" i="75"/>
  <c r="BG292" i="75"/>
  <c r="BE292" i="75"/>
  <c r="T292" i="75"/>
  <c r="R292" i="75"/>
  <c r="P292" i="75"/>
  <c r="J292" i="75"/>
  <c r="BF292" i="75"/>
  <c r="BK291" i="75"/>
  <c r="BI291" i="75"/>
  <c r="BH291" i="75"/>
  <c r="BG291" i="75"/>
  <c r="BE291" i="75"/>
  <c r="T291" i="75"/>
  <c r="R291" i="75"/>
  <c r="P291" i="75"/>
  <c r="J291" i="75"/>
  <c r="BF291" i="75"/>
  <c r="BK290" i="75"/>
  <c r="BI290" i="75"/>
  <c r="BH290" i="75"/>
  <c r="BG290" i="75"/>
  <c r="BE290" i="75"/>
  <c r="T290" i="75"/>
  <c r="R290" i="75"/>
  <c r="P290" i="75"/>
  <c r="J290" i="75"/>
  <c r="BF290" i="75"/>
  <c r="BK289" i="75"/>
  <c r="BI289" i="75"/>
  <c r="BH289" i="75"/>
  <c r="BG289" i="75"/>
  <c r="BE289" i="75"/>
  <c r="T289" i="75"/>
  <c r="R289" i="75"/>
  <c r="P289" i="75"/>
  <c r="J289" i="75"/>
  <c r="BF289" i="75"/>
  <c r="BK288" i="75"/>
  <c r="BI288" i="75"/>
  <c r="BH288" i="75"/>
  <c r="BG288" i="75"/>
  <c r="BE288" i="75"/>
  <c r="T288" i="75"/>
  <c r="R288" i="75"/>
  <c r="P288" i="75"/>
  <c r="J288" i="75"/>
  <c r="BF288" i="75"/>
  <c r="BK287" i="75"/>
  <c r="BI287" i="75"/>
  <c r="BH287" i="75"/>
  <c r="BG287" i="75"/>
  <c r="BE287" i="75"/>
  <c r="T287" i="75"/>
  <c r="R287" i="75"/>
  <c r="P287" i="75"/>
  <c r="J287" i="75"/>
  <c r="BF287" i="75"/>
  <c r="BK286" i="75"/>
  <c r="BI286" i="75"/>
  <c r="BH286" i="75"/>
  <c r="BG286" i="75"/>
  <c r="BE286" i="75"/>
  <c r="T286" i="75"/>
  <c r="R286" i="75"/>
  <c r="P286" i="75"/>
  <c r="J286" i="75"/>
  <c r="BF286" i="75"/>
  <c r="BK285" i="75"/>
  <c r="BI285" i="75"/>
  <c r="BH285" i="75"/>
  <c r="BG285" i="75"/>
  <c r="BE285" i="75"/>
  <c r="T285" i="75"/>
  <c r="R285" i="75"/>
  <c r="P285" i="75"/>
  <c r="J285" i="75"/>
  <c r="BF285" i="75"/>
  <c r="BK284" i="75"/>
  <c r="BI284" i="75"/>
  <c r="BH284" i="75"/>
  <c r="BG284" i="75"/>
  <c r="BE284" i="75"/>
  <c r="T284" i="75"/>
  <c r="R284" i="75"/>
  <c r="P284" i="75"/>
  <c r="J284" i="75"/>
  <c r="BF284" i="75"/>
  <c r="BK283" i="75"/>
  <c r="BI283" i="75"/>
  <c r="BH283" i="75"/>
  <c r="BG283" i="75"/>
  <c r="BE283" i="75"/>
  <c r="T283" i="75"/>
  <c r="R283" i="75"/>
  <c r="P283" i="75"/>
  <c r="J283" i="75"/>
  <c r="BF283" i="75"/>
  <c r="BK282" i="75"/>
  <c r="BI282" i="75"/>
  <c r="BH282" i="75"/>
  <c r="BG282" i="75"/>
  <c r="BE282" i="75"/>
  <c r="T282" i="75"/>
  <c r="R282" i="75"/>
  <c r="P282" i="75"/>
  <c r="J282" i="75"/>
  <c r="BF282" i="75"/>
  <c r="BK281" i="75"/>
  <c r="BI281" i="75"/>
  <c r="BH281" i="75"/>
  <c r="BG281" i="75"/>
  <c r="BE281" i="75"/>
  <c r="T281" i="75"/>
  <c r="R281" i="75"/>
  <c r="P281" i="75"/>
  <c r="J281" i="75"/>
  <c r="BF281" i="75"/>
  <c r="BK280" i="75"/>
  <c r="BI280" i="75"/>
  <c r="BH280" i="75"/>
  <c r="BG280" i="75"/>
  <c r="BE280" i="75"/>
  <c r="T280" i="75"/>
  <c r="R280" i="75"/>
  <c r="P280" i="75"/>
  <c r="J280" i="75"/>
  <c r="BF280" i="75"/>
  <c r="BK279" i="75"/>
  <c r="BI279" i="75"/>
  <c r="BH279" i="75"/>
  <c r="BG279" i="75"/>
  <c r="BE279" i="75"/>
  <c r="T279" i="75"/>
  <c r="R279" i="75"/>
  <c r="P279" i="75"/>
  <c r="J279" i="75"/>
  <c r="BF279" i="75"/>
  <c r="BK278" i="75"/>
  <c r="BI278" i="75"/>
  <c r="BH278" i="75"/>
  <c r="BG278" i="75"/>
  <c r="BE278" i="75"/>
  <c r="T278" i="75"/>
  <c r="R278" i="75"/>
  <c r="P278" i="75"/>
  <c r="J278" i="75"/>
  <c r="BF278" i="75"/>
  <c r="BK277" i="75"/>
  <c r="BI277" i="75"/>
  <c r="BH277" i="75"/>
  <c r="BG277" i="75"/>
  <c r="BE277" i="75"/>
  <c r="T277" i="75"/>
  <c r="R277" i="75"/>
  <c r="P277" i="75"/>
  <c r="J277" i="75"/>
  <c r="BF277" i="75"/>
  <c r="BK276" i="75"/>
  <c r="BI276" i="75"/>
  <c r="BH276" i="75"/>
  <c r="BG276" i="75"/>
  <c r="BE276" i="75"/>
  <c r="T276" i="75"/>
  <c r="R276" i="75"/>
  <c r="P276" i="75"/>
  <c r="J276" i="75"/>
  <c r="BF276" i="75"/>
  <c r="BK275" i="75"/>
  <c r="BI275" i="75"/>
  <c r="BH275" i="75"/>
  <c r="BG275" i="75"/>
  <c r="BE275" i="75"/>
  <c r="T275" i="75"/>
  <c r="R275" i="75"/>
  <c r="P275" i="75"/>
  <c r="J275" i="75"/>
  <c r="BF275" i="75"/>
  <c r="BK274" i="75"/>
  <c r="BI274" i="75"/>
  <c r="BH274" i="75"/>
  <c r="BG274" i="75"/>
  <c r="BE274" i="75"/>
  <c r="T274" i="75"/>
  <c r="R274" i="75"/>
  <c r="P274" i="75"/>
  <c r="J274" i="75"/>
  <c r="BF274" i="75"/>
  <c r="BK273" i="75"/>
  <c r="BI273" i="75"/>
  <c r="BH273" i="75"/>
  <c r="BG273" i="75"/>
  <c r="BE273" i="75"/>
  <c r="T273" i="75"/>
  <c r="R273" i="75"/>
  <c r="P273" i="75"/>
  <c r="J273" i="75"/>
  <c r="BF273" i="75"/>
  <c r="BK272" i="75"/>
  <c r="BI272" i="75"/>
  <c r="BH272" i="75"/>
  <c r="BG272" i="75"/>
  <c r="BE272" i="75"/>
  <c r="T272" i="75"/>
  <c r="R272" i="75"/>
  <c r="P272" i="75"/>
  <c r="J272" i="75"/>
  <c r="BF272" i="75"/>
  <c r="BK271" i="75"/>
  <c r="BI271" i="75"/>
  <c r="BH271" i="75"/>
  <c r="BG271" i="75"/>
  <c r="BE271" i="75"/>
  <c r="T271" i="75"/>
  <c r="R271" i="75"/>
  <c r="P271" i="75"/>
  <c r="J271" i="75"/>
  <c r="BF271" i="75"/>
  <c r="BK270" i="75"/>
  <c r="BI270" i="75"/>
  <c r="BH270" i="75"/>
  <c r="BG270" i="75"/>
  <c r="BE270" i="75"/>
  <c r="T270" i="75"/>
  <c r="R270" i="75"/>
  <c r="P270" i="75"/>
  <c r="J270" i="75"/>
  <c r="BF270" i="75"/>
  <c r="BK269" i="75"/>
  <c r="BI269" i="75"/>
  <c r="BH269" i="75"/>
  <c r="BG269" i="75"/>
  <c r="BE269" i="75"/>
  <c r="T269" i="75"/>
  <c r="R269" i="75"/>
  <c r="P269" i="75"/>
  <c r="J269" i="75"/>
  <c r="BF269" i="75"/>
  <c r="BK268" i="75"/>
  <c r="BI268" i="75"/>
  <c r="BH268" i="75"/>
  <c r="BG268" i="75"/>
  <c r="BE268" i="75"/>
  <c r="T268" i="75"/>
  <c r="R268" i="75"/>
  <c r="P268" i="75"/>
  <c r="J268" i="75"/>
  <c r="BF268" i="75"/>
  <c r="BK266" i="75"/>
  <c r="BI266" i="75"/>
  <c r="BH266" i="75"/>
  <c r="BG266" i="75"/>
  <c r="BE266" i="75"/>
  <c r="T266" i="75"/>
  <c r="R266" i="75"/>
  <c r="P266" i="75"/>
  <c r="J266" i="75"/>
  <c r="BF266" i="75"/>
  <c r="BK265" i="75"/>
  <c r="BI265" i="75"/>
  <c r="BH265" i="75"/>
  <c r="BG265" i="75"/>
  <c r="BE265" i="75"/>
  <c r="T265" i="75"/>
  <c r="R265" i="75"/>
  <c r="P265" i="75"/>
  <c r="J265" i="75"/>
  <c r="BF265" i="75"/>
  <c r="BK264" i="75"/>
  <c r="BI264" i="75"/>
  <c r="BH264" i="75"/>
  <c r="BG264" i="75"/>
  <c r="BE264" i="75"/>
  <c r="T264" i="75"/>
  <c r="R264" i="75"/>
  <c r="P264" i="75"/>
  <c r="J264" i="75"/>
  <c r="BF264" i="75"/>
  <c r="BK263" i="75"/>
  <c r="BI263" i="75"/>
  <c r="BH263" i="75"/>
  <c r="BG263" i="75"/>
  <c r="BE263" i="75"/>
  <c r="T263" i="75"/>
  <c r="R263" i="75"/>
  <c r="P263" i="75"/>
  <c r="J263" i="75"/>
  <c r="BF263" i="75"/>
  <c r="BK262" i="75"/>
  <c r="BI262" i="75"/>
  <c r="BH262" i="75"/>
  <c r="BG262" i="75"/>
  <c r="BE262" i="75"/>
  <c r="T262" i="75"/>
  <c r="R262" i="75"/>
  <c r="P262" i="75"/>
  <c r="J262" i="75"/>
  <c r="BF262" i="75"/>
  <c r="BK261" i="75"/>
  <c r="BI261" i="75"/>
  <c r="BH261" i="75"/>
  <c r="BG261" i="75"/>
  <c r="BE261" i="75"/>
  <c r="T261" i="75"/>
  <c r="R261" i="75"/>
  <c r="P261" i="75"/>
  <c r="J261" i="75"/>
  <c r="BF261" i="75"/>
  <c r="BK260" i="75"/>
  <c r="BI260" i="75"/>
  <c r="BH260" i="75"/>
  <c r="BG260" i="75"/>
  <c r="BE260" i="75"/>
  <c r="T260" i="75"/>
  <c r="R260" i="75"/>
  <c r="P260" i="75"/>
  <c r="J260" i="75"/>
  <c r="BF260" i="75"/>
  <c r="BK259" i="75"/>
  <c r="BI259" i="75"/>
  <c r="BH259" i="75"/>
  <c r="BG259" i="75"/>
  <c r="BE259" i="75"/>
  <c r="T259" i="75"/>
  <c r="R259" i="75"/>
  <c r="P259" i="75"/>
  <c r="J259" i="75"/>
  <c r="BF259" i="75"/>
  <c r="BK258" i="75"/>
  <c r="BI258" i="75"/>
  <c r="BH258" i="75"/>
  <c r="BG258" i="75"/>
  <c r="J258" i="75"/>
  <c r="BF258" i="75"/>
  <c r="BE258" i="75"/>
  <c r="T258" i="75"/>
  <c r="R258" i="75"/>
  <c r="P258" i="75"/>
  <c r="BK257" i="75"/>
  <c r="BI257" i="75"/>
  <c r="BH257" i="75"/>
  <c r="BG257" i="75"/>
  <c r="BE257" i="75"/>
  <c r="T257" i="75"/>
  <c r="R257" i="75"/>
  <c r="P257" i="75"/>
  <c r="J257" i="75"/>
  <c r="BF257" i="75"/>
  <c r="BK256" i="75"/>
  <c r="BI256" i="75"/>
  <c r="BH256" i="75"/>
  <c r="BG256" i="75"/>
  <c r="BE256" i="75"/>
  <c r="T256" i="75"/>
  <c r="R256" i="75"/>
  <c r="P256" i="75"/>
  <c r="J256" i="75"/>
  <c r="BF256" i="75"/>
  <c r="BK255" i="75"/>
  <c r="BI255" i="75"/>
  <c r="BH255" i="75"/>
  <c r="BG255" i="75"/>
  <c r="BE255" i="75"/>
  <c r="T255" i="75"/>
  <c r="R255" i="75"/>
  <c r="P255" i="75"/>
  <c r="J255" i="75"/>
  <c r="BF255" i="75"/>
  <c r="BK254" i="75"/>
  <c r="BI254" i="75"/>
  <c r="BH254" i="75"/>
  <c r="BG254" i="75"/>
  <c r="BE254" i="75"/>
  <c r="T254" i="75"/>
  <c r="R254" i="75"/>
  <c r="P254" i="75"/>
  <c r="J254" i="75"/>
  <c r="BF254" i="75"/>
  <c r="BK253" i="75"/>
  <c r="BI253" i="75"/>
  <c r="BH253" i="75"/>
  <c r="BG253" i="75"/>
  <c r="BE253" i="75"/>
  <c r="T253" i="75"/>
  <c r="R253" i="75"/>
  <c r="P253" i="75"/>
  <c r="J253" i="75"/>
  <c r="BF253" i="75"/>
  <c r="BK252" i="75"/>
  <c r="BI252" i="75"/>
  <c r="BH252" i="75"/>
  <c r="BG252" i="75"/>
  <c r="BE252" i="75"/>
  <c r="T252" i="75"/>
  <c r="R252" i="75"/>
  <c r="P252" i="75"/>
  <c r="J252" i="75"/>
  <c r="BF252" i="75"/>
  <c r="BK251" i="75"/>
  <c r="BI251" i="75"/>
  <c r="BH251" i="75"/>
  <c r="BG251" i="75"/>
  <c r="BE251" i="75"/>
  <c r="T251" i="75"/>
  <c r="R251" i="75"/>
  <c r="P251" i="75"/>
  <c r="J251" i="75"/>
  <c r="BF251" i="75"/>
  <c r="BK250" i="75"/>
  <c r="BI250" i="75"/>
  <c r="BH250" i="75"/>
  <c r="BG250" i="75"/>
  <c r="BE250" i="75"/>
  <c r="T250" i="75"/>
  <c r="R250" i="75"/>
  <c r="P250" i="75"/>
  <c r="J250" i="75"/>
  <c r="BF250" i="75"/>
  <c r="BK249" i="75"/>
  <c r="BI249" i="75"/>
  <c r="BH249" i="75"/>
  <c r="BG249" i="75"/>
  <c r="BE249" i="75"/>
  <c r="T249" i="75"/>
  <c r="R249" i="75"/>
  <c r="P249" i="75"/>
  <c r="J249" i="75"/>
  <c r="BF249" i="75"/>
  <c r="BK248" i="75"/>
  <c r="BI248" i="75"/>
  <c r="BH248" i="75"/>
  <c r="BG248" i="75"/>
  <c r="BE248" i="75"/>
  <c r="T248" i="75"/>
  <c r="R248" i="75"/>
  <c r="P248" i="75"/>
  <c r="J248" i="75"/>
  <c r="BF248" i="75"/>
  <c r="BK247" i="75"/>
  <c r="BI247" i="75"/>
  <c r="BH247" i="75"/>
  <c r="BG247" i="75"/>
  <c r="BE247" i="75"/>
  <c r="T247" i="75"/>
  <c r="R247" i="75"/>
  <c r="P247" i="75"/>
  <c r="J247" i="75"/>
  <c r="BF247" i="75"/>
  <c r="BK246" i="75"/>
  <c r="BI246" i="75"/>
  <c r="BH246" i="75"/>
  <c r="BG246" i="75"/>
  <c r="BE246" i="75"/>
  <c r="T246" i="75"/>
  <c r="R246" i="75"/>
  <c r="P246" i="75"/>
  <c r="J246" i="75"/>
  <c r="BF246" i="75"/>
  <c r="BK245" i="75"/>
  <c r="BI245" i="75"/>
  <c r="BH245" i="75"/>
  <c r="BG245" i="75"/>
  <c r="BE245" i="75"/>
  <c r="T245" i="75"/>
  <c r="R245" i="75"/>
  <c r="P245" i="75"/>
  <c r="J245" i="75"/>
  <c r="BF245" i="75"/>
  <c r="BK244" i="75"/>
  <c r="BI244" i="75"/>
  <c r="BH244" i="75"/>
  <c r="BG244" i="75"/>
  <c r="BE244" i="75"/>
  <c r="T244" i="75"/>
  <c r="R244" i="75"/>
  <c r="P244" i="75"/>
  <c r="J244" i="75"/>
  <c r="BF244" i="75"/>
  <c r="BK243" i="75"/>
  <c r="BI243" i="75"/>
  <c r="BH243" i="75"/>
  <c r="BG243" i="75"/>
  <c r="BE243" i="75"/>
  <c r="T243" i="75"/>
  <c r="R243" i="75"/>
  <c r="P243" i="75"/>
  <c r="J243" i="75"/>
  <c r="BF243" i="75"/>
  <c r="BK242" i="75"/>
  <c r="BI242" i="75"/>
  <c r="BH242" i="75"/>
  <c r="BG242" i="75"/>
  <c r="BE242" i="75"/>
  <c r="T242" i="75"/>
  <c r="R242" i="75"/>
  <c r="P242" i="75"/>
  <c r="J242" i="75"/>
  <c r="BF242" i="75"/>
  <c r="BK241" i="75"/>
  <c r="BI241" i="75"/>
  <c r="BH241" i="75"/>
  <c r="BG241" i="75"/>
  <c r="BE241" i="75"/>
  <c r="T241" i="75"/>
  <c r="R241" i="75"/>
  <c r="P241" i="75"/>
  <c r="J241" i="75"/>
  <c r="BF241" i="75"/>
  <c r="BK240" i="75"/>
  <c r="BI240" i="75"/>
  <c r="BH240" i="75"/>
  <c r="BG240" i="75"/>
  <c r="BE240" i="75"/>
  <c r="T240" i="75"/>
  <c r="R240" i="75"/>
  <c r="P240" i="75"/>
  <c r="J240" i="75"/>
  <c r="BF240" i="75"/>
  <c r="BK239" i="75"/>
  <c r="BI239" i="75"/>
  <c r="BH239" i="75"/>
  <c r="BG239" i="75"/>
  <c r="BE239" i="75"/>
  <c r="T239" i="75"/>
  <c r="R239" i="75"/>
  <c r="P239" i="75"/>
  <c r="J239" i="75"/>
  <c r="BF239" i="75"/>
  <c r="BK237" i="75"/>
  <c r="BI237" i="75"/>
  <c r="BH237" i="75"/>
  <c r="BG237" i="75"/>
  <c r="BE237" i="75"/>
  <c r="T237" i="75"/>
  <c r="R237" i="75"/>
  <c r="P237" i="75"/>
  <c r="J237" i="75"/>
  <c r="BF237" i="75"/>
  <c r="BK236" i="75"/>
  <c r="BI236" i="75"/>
  <c r="BH236" i="75"/>
  <c r="BG236" i="75"/>
  <c r="BE236" i="75"/>
  <c r="T236" i="75"/>
  <c r="R236" i="75"/>
  <c r="P236" i="75"/>
  <c r="J236" i="75"/>
  <c r="BF236" i="75"/>
  <c r="BK235" i="75"/>
  <c r="BI235" i="75"/>
  <c r="BH235" i="75"/>
  <c r="BG235" i="75"/>
  <c r="BE235" i="75"/>
  <c r="T235" i="75"/>
  <c r="R235" i="75"/>
  <c r="P235" i="75"/>
  <c r="J235" i="75"/>
  <c r="BF235" i="75"/>
  <c r="BK234" i="75"/>
  <c r="BI234" i="75"/>
  <c r="BH234" i="75"/>
  <c r="BG234" i="75"/>
  <c r="BE234" i="75"/>
  <c r="T234" i="75"/>
  <c r="R234" i="75"/>
  <c r="P234" i="75"/>
  <c r="J234" i="75"/>
  <c r="BF234" i="75"/>
  <c r="BK233" i="75"/>
  <c r="BI233" i="75"/>
  <c r="BH233" i="75"/>
  <c r="BG233" i="75"/>
  <c r="BE233" i="75"/>
  <c r="T233" i="75"/>
  <c r="R233" i="75"/>
  <c r="P233" i="75"/>
  <c r="J233" i="75"/>
  <c r="BF233" i="75"/>
  <c r="BK232" i="75"/>
  <c r="BI232" i="75"/>
  <c r="BH232" i="75"/>
  <c r="BG232" i="75"/>
  <c r="BE232" i="75"/>
  <c r="T232" i="75"/>
  <c r="R232" i="75"/>
  <c r="P232" i="75"/>
  <c r="J232" i="75"/>
  <c r="BF232" i="75"/>
  <c r="BK231" i="75"/>
  <c r="BI231" i="75"/>
  <c r="BH231" i="75"/>
  <c r="BG231" i="75"/>
  <c r="BE231" i="75"/>
  <c r="T231" i="75"/>
  <c r="R231" i="75"/>
  <c r="P231" i="75"/>
  <c r="J231" i="75"/>
  <c r="BF231" i="75"/>
  <c r="BK230" i="75"/>
  <c r="BI230" i="75"/>
  <c r="BH230" i="75"/>
  <c r="BG230" i="75"/>
  <c r="BE230" i="75"/>
  <c r="T230" i="75"/>
  <c r="R230" i="75"/>
  <c r="P230" i="75"/>
  <c r="J230" i="75"/>
  <c r="BF230" i="75"/>
  <c r="BK229" i="75"/>
  <c r="BI229" i="75"/>
  <c r="BH229" i="75"/>
  <c r="BG229" i="75"/>
  <c r="BE229" i="75"/>
  <c r="T229" i="75"/>
  <c r="R229" i="75"/>
  <c r="P229" i="75"/>
  <c r="J229" i="75"/>
  <c r="BF229" i="75"/>
  <c r="BK228" i="75"/>
  <c r="BI228" i="75"/>
  <c r="BH228" i="75"/>
  <c r="BG228" i="75"/>
  <c r="BE228" i="75"/>
  <c r="T228" i="75"/>
  <c r="R228" i="75"/>
  <c r="P228" i="75"/>
  <c r="J228" i="75"/>
  <c r="BF228" i="75"/>
  <c r="BK227" i="75"/>
  <c r="BI227" i="75"/>
  <c r="BH227" i="75"/>
  <c r="BG227" i="75"/>
  <c r="BE227" i="75"/>
  <c r="T227" i="75"/>
  <c r="R227" i="75"/>
  <c r="P227" i="75"/>
  <c r="J227" i="75"/>
  <c r="BF227" i="75"/>
  <c r="BK226" i="75"/>
  <c r="BI226" i="75"/>
  <c r="BH226" i="75"/>
  <c r="BG226" i="75"/>
  <c r="BE226" i="75"/>
  <c r="T226" i="75"/>
  <c r="R226" i="75"/>
  <c r="P226" i="75"/>
  <c r="J226" i="75"/>
  <c r="BF226" i="75"/>
  <c r="BK225" i="75"/>
  <c r="BI225" i="75"/>
  <c r="BH225" i="75"/>
  <c r="BG225" i="75"/>
  <c r="BE225" i="75"/>
  <c r="T225" i="75"/>
  <c r="R225" i="75"/>
  <c r="P225" i="75"/>
  <c r="J225" i="75"/>
  <c r="BF225" i="75"/>
  <c r="BK224" i="75"/>
  <c r="BI224" i="75"/>
  <c r="BH224" i="75"/>
  <c r="BG224" i="75"/>
  <c r="BE224" i="75"/>
  <c r="T224" i="75"/>
  <c r="R224" i="75"/>
  <c r="P224" i="75"/>
  <c r="J224" i="75"/>
  <c r="BF224" i="75"/>
  <c r="BK223" i="75"/>
  <c r="BI223" i="75"/>
  <c r="BH223" i="75"/>
  <c r="BG223" i="75"/>
  <c r="BE223" i="75"/>
  <c r="T223" i="75"/>
  <c r="R223" i="75"/>
  <c r="P223" i="75"/>
  <c r="J223" i="75"/>
  <c r="BF223" i="75"/>
  <c r="BK222" i="75"/>
  <c r="BI222" i="75"/>
  <c r="BH222" i="75"/>
  <c r="BG222" i="75"/>
  <c r="BE222" i="75"/>
  <c r="T222" i="75"/>
  <c r="R222" i="75"/>
  <c r="P222" i="75"/>
  <c r="J222" i="75"/>
  <c r="BF222" i="75"/>
  <c r="BK221" i="75"/>
  <c r="BI221" i="75"/>
  <c r="BH221" i="75"/>
  <c r="BG221" i="75"/>
  <c r="BE221" i="75"/>
  <c r="T221" i="75"/>
  <c r="R221" i="75"/>
  <c r="P221" i="75"/>
  <c r="J221" i="75"/>
  <c r="BF221" i="75"/>
  <c r="BK220" i="75"/>
  <c r="BI220" i="75"/>
  <c r="BH220" i="75"/>
  <c r="BG220" i="75"/>
  <c r="BE220" i="75"/>
  <c r="T220" i="75"/>
  <c r="R220" i="75"/>
  <c r="P220" i="75"/>
  <c r="J220" i="75"/>
  <c r="BF220" i="75"/>
  <c r="BK219" i="75"/>
  <c r="BI219" i="75"/>
  <c r="BH219" i="75"/>
  <c r="BG219" i="75"/>
  <c r="BE219" i="75"/>
  <c r="T219" i="75"/>
  <c r="R219" i="75"/>
  <c r="P219" i="75"/>
  <c r="J219" i="75"/>
  <c r="BF219" i="75"/>
  <c r="BK218" i="75"/>
  <c r="BI218" i="75"/>
  <c r="BH218" i="75"/>
  <c r="BG218" i="75"/>
  <c r="BE218" i="75"/>
  <c r="T218" i="75"/>
  <c r="R218" i="75"/>
  <c r="P218" i="75"/>
  <c r="J218" i="75"/>
  <c r="BF218" i="75"/>
  <c r="BK217" i="75"/>
  <c r="BI217" i="75"/>
  <c r="BH217" i="75"/>
  <c r="BG217" i="75"/>
  <c r="BE217" i="75"/>
  <c r="T217" i="75"/>
  <c r="R217" i="75"/>
  <c r="P217" i="75"/>
  <c r="J217" i="75"/>
  <c r="BF217" i="75"/>
  <c r="BK214" i="75"/>
  <c r="BI214" i="75"/>
  <c r="BH214" i="75"/>
  <c r="BG214" i="75"/>
  <c r="BE214" i="75"/>
  <c r="T214" i="75"/>
  <c r="R214" i="75"/>
  <c r="P214" i="75"/>
  <c r="J214" i="75"/>
  <c r="BF214" i="75"/>
  <c r="BK213" i="75"/>
  <c r="BI213" i="75"/>
  <c r="BH213" i="75"/>
  <c r="BG213" i="75"/>
  <c r="BE213" i="75"/>
  <c r="T213" i="75"/>
  <c r="R213" i="75"/>
  <c r="P213" i="75"/>
  <c r="J213" i="75"/>
  <c r="BF213" i="75"/>
  <c r="BK212" i="75"/>
  <c r="BI212" i="75"/>
  <c r="BH212" i="75"/>
  <c r="BG212" i="75"/>
  <c r="BE212" i="75"/>
  <c r="T212" i="75"/>
  <c r="R212" i="75"/>
  <c r="P212" i="75"/>
  <c r="J212" i="75"/>
  <c r="BF212" i="75"/>
  <c r="BK211" i="75"/>
  <c r="BI211" i="75"/>
  <c r="BH211" i="75"/>
  <c r="BG211" i="75"/>
  <c r="BE211" i="75"/>
  <c r="T211" i="75"/>
  <c r="R211" i="75"/>
  <c r="P211" i="75"/>
  <c r="J211" i="75"/>
  <c r="BF211" i="75"/>
  <c r="BK210" i="75"/>
  <c r="BI210" i="75"/>
  <c r="BH210" i="75"/>
  <c r="BG210" i="75"/>
  <c r="BE210" i="75"/>
  <c r="T210" i="75"/>
  <c r="R210" i="75"/>
  <c r="P210" i="75"/>
  <c r="J210" i="75"/>
  <c r="BF210" i="75"/>
  <c r="BK209" i="75"/>
  <c r="BI209" i="75"/>
  <c r="BH209" i="75"/>
  <c r="BG209" i="75"/>
  <c r="BE209" i="75"/>
  <c r="T209" i="75"/>
  <c r="R209" i="75"/>
  <c r="P209" i="75"/>
  <c r="J209" i="75"/>
  <c r="BF209" i="75"/>
  <c r="BK207" i="75"/>
  <c r="BI207" i="75"/>
  <c r="BH207" i="75"/>
  <c r="BG207" i="75"/>
  <c r="BE207" i="75"/>
  <c r="T207" i="75"/>
  <c r="R207" i="75"/>
  <c r="P207" i="75"/>
  <c r="J207" i="75"/>
  <c r="BF207" i="75"/>
  <c r="BK206" i="75"/>
  <c r="BI206" i="75"/>
  <c r="BH206" i="75"/>
  <c r="BG206" i="75"/>
  <c r="BE206" i="75"/>
  <c r="T206" i="75"/>
  <c r="R206" i="75"/>
  <c r="P206" i="75"/>
  <c r="J206" i="75"/>
  <c r="BF206" i="75"/>
  <c r="BK205" i="75"/>
  <c r="BI205" i="75"/>
  <c r="BH205" i="75"/>
  <c r="BG205" i="75"/>
  <c r="BE205" i="75"/>
  <c r="T205" i="75"/>
  <c r="R205" i="75"/>
  <c r="P205" i="75"/>
  <c r="J205" i="75"/>
  <c r="BF205" i="75"/>
  <c r="BK204" i="75"/>
  <c r="BI204" i="75"/>
  <c r="BH204" i="75"/>
  <c r="BG204" i="75"/>
  <c r="BE204" i="75"/>
  <c r="T204" i="75"/>
  <c r="R204" i="75"/>
  <c r="P204" i="75"/>
  <c r="J204" i="75"/>
  <c r="BF204" i="75"/>
  <c r="BK203" i="75"/>
  <c r="BI203" i="75"/>
  <c r="BH203" i="75"/>
  <c r="BG203" i="75"/>
  <c r="BE203" i="75"/>
  <c r="T203" i="75"/>
  <c r="R203" i="75"/>
  <c r="P203" i="75"/>
  <c r="J203" i="75"/>
  <c r="BF203" i="75"/>
  <c r="BK202" i="75"/>
  <c r="BI202" i="75"/>
  <c r="BH202" i="75"/>
  <c r="BG202" i="75"/>
  <c r="BE202" i="75"/>
  <c r="T202" i="75"/>
  <c r="R202" i="75"/>
  <c r="P202" i="75"/>
  <c r="J202" i="75"/>
  <c r="BF202" i="75"/>
  <c r="BK201" i="75"/>
  <c r="BI201" i="75"/>
  <c r="BH201" i="75"/>
  <c r="BG201" i="75"/>
  <c r="BE201" i="75"/>
  <c r="T201" i="75"/>
  <c r="R201" i="75"/>
  <c r="P201" i="75"/>
  <c r="J201" i="75"/>
  <c r="BF201" i="75"/>
  <c r="BK200" i="75"/>
  <c r="BI200" i="75"/>
  <c r="BH200" i="75"/>
  <c r="BG200" i="75"/>
  <c r="BE200" i="75"/>
  <c r="T200" i="75"/>
  <c r="R200" i="75"/>
  <c r="P200" i="75"/>
  <c r="J200" i="75"/>
  <c r="BF200" i="75"/>
  <c r="BK199" i="75"/>
  <c r="BI199" i="75"/>
  <c r="BH199" i="75"/>
  <c r="BG199" i="75"/>
  <c r="BE199" i="75"/>
  <c r="T199" i="75"/>
  <c r="R199" i="75"/>
  <c r="P199" i="75"/>
  <c r="J199" i="75"/>
  <c r="BF199" i="75"/>
  <c r="BK198" i="75"/>
  <c r="BI198" i="75"/>
  <c r="BH198" i="75"/>
  <c r="BG198" i="75"/>
  <c r="BE198" i="75"/>
  <c r="T198" i="75"/>
  <c r="R198" i="75"/>
  <c r="P198" i="75"/>
  <c r="J198" i="75"/>
  <c r="BF198" i="75"/>
  <c r="BK197" i="75"/>
  <c r="BI197" i="75"/>
  <c r="BH197" i="75"/>
  <c r="BG197" i="75"/>
  <c r="BE197" i="75"/>
  <c r="T197" i="75"/>
  <c r="R197" i="75"/>
  <c r="P197" i="75"/>
  <c r="J197" i="75"/>
  <c r="BF197" i="75"/>
  <c r="BK196" i="75"/>
  <c r="BI196" i="75"/>
  <c r="BH196" i="75"/>
  <c r="BG196" i="75"/>
  <c r="BE196" i="75"/>
  <c r="T196" i="75"/>
  <c r="R196" i="75"/>
  <c r="P196" i="75"/>
  <c r="J196" i="75"/>
  <c r="BF196" i="75"/>
  <c r="BK195" i="75"/>
  <c r="BI195" i="75"/>
  <c r="BH195" i="75"/>
  <c r="BG195" i="75"/>
  <c r="BE195" i="75"/>
  <c r="T195" i="75"/>
  <c r="R195" i="75"/>
  <c r="P195" i="75"/>
  <c r="J195" i="75"/>
  <c r="BF195" i="75"/>
  <c r="BK194" i="75"/>
  <c r="BI194" i="75"/>
  <c r="BH194" i="75"/>
  <c r="BG194" i="75"/>
  <c r="BE194" i="75"/>
  <c r="T194" i="75"/>
  <c r="R194" i="75"/>
  <c r="P194" i="75"/>
  <c r="J194" i="75"/>
  <c r="BF194" i="75"/>
  <c r="BK193" i="75"/>
  <c r="BI193" i="75"/>
  <c r="BH193" i="75"/>
  <c r="BG193" i="75"/>
  <c r="BE193" i="75"/>
  <c r="T193" i="75"/>
  <c r="R193" i="75"/>
  <c r="P193" i="75"/>
  <c r="J193" i="75"/>
  <c r="BF193" i="75"/>
  <c r="BK192" i="75"/>
  <c r="BI192" i="75"/>
  <c r="BH192" i="75"/>
  <c r="BG192" i="75"/>
  <c r="BE192" i="75"/>
  <c r="T192" i="75"/>
  <c r="R192" i="75"/>
  <c r="P192" i="75"/>
  <c r="J192" i="75"/>
  <c r="BF192" i="75"/>
  <c r="BK191" i="75"/>
  <c r="BI191" i="75"/>
  <c r="BH191" i="75"/>
  <c r="BG191" i="75"/>
  <c r="BE191" i="75"/>
  <c r="T191" i="75"/>
  <c r="R191" i="75"/>
  <c r="P191" i="75"/>
  <c r="J191" i="75"/>
  <c r="BF191" i="75"/>
  <c r="BK190" i="75"/>
  <c r="BI190" i="75"/>
  <c r="BH190" i="75"/>
  <c r="BG190" i="75"/>
  <c r="BE190" i="75"/>
  <c r="T190" i="75"/>
  <c r="R190" i="75"/>
  <c r="P190" i="75"/>
  <c r="J190" i="75"/>
  <c r="BF190" i="75"/>
  <c r="BK189" i="75"/>
  <c r="BI189" i="75"/>
  <c r="BH189" i="75"/>
  <c r="BG189" i="75"/>
  <c r="BE189" i="75"/>
  <c r="T189" i="75"/>
  <c r="R189" i="75"/>
  <c r="P189" i="75"/>
  <c r="J189" i="75"/>
  <c r="BF189" i="75"/>
  <c r="BK188" i="75"/>
  <c r="BI188" i="75"/>
  <c r="BH188" i="75"/>
  <c r="BG188" i="75"/>
  <c r="BE188" i="75"/>
  <c r="T188" i="75"/>
  <c r="R188" i="75"/>
  <c r="P188" i="75"/>
  <c r="J188" i="75"/>
  <c r="BF188" i="75"/>
  <c r="BK187" i="75"/>
  <c r="BI187" i="75"/>
  <c r="BH187" i="75"/>
  <c r="BG187" i="75"/>
  <c r="BE187" i="75"/>
  <c r="T187" i="75"/>
  <c r="R187" i="75"/>
  <c r="P187" i="75"/>
  <c r="J187" i="75"/>
  <c r="BF187" i="75"/>
  <c r="BK186" i="75"/>
  <c r="BI186" i="75"/>
  <c r="BH186" i="75"/>
  <c r="BG186" i="75"/>
  <c r="BE186" i="75"/>
  <c r="T186" i="75"/>
  <c r="R186" i="75"/>
  <c r="P186" i="75"/>
  <c r="J186" i="75"/>
  <c r="BF186" i="75"/>
  <c r="BK185" i="75"/>
  <c r="BI185" i="75"/>
  <c r="BH185" i="75"/>
  <c r="BG185" i="75"/>
  <c r="BE185" i="75"/>
  <c r="T185" i="75"/>
  <c r="R185" i="75"/>
  <c r="P185" i="75"/>
  <c r="J185" i="75"/>
  <c r="BF185" i="75"/>
  <c r="BK184" i="75"/>
  <c r="BI184" i="75"/>
  <c r="BH184" i="75"/>
  <c r="BG184" i="75"/>
  <c r="BE184" i="75"/>
  <c r="T184" i="75"/>
  <c r="R184" i="75"/>
  <c r="P184" i="75"/>
  <c r="J184" i="75"/>
  <c r="BF184" i="75"/>
  <c r="BK183" i="75"/>
  <c r="BI183" i="75"/>
  <c r="BH183" i="75"/>
  <c r="BG183" i="75"/>
  <c r="BE183" i="75"/>
  <c r="T183" i="75"/>
  <c r="R183" i="75"/>
  <c r="P183" i="75"/>
  <c r="J183" i="75"/>
  <c r="BF183" i="75"/>
  <c r="BK182" i="75"/>
  <c r="BI182" i="75"/>
  <c r="BH182" i="75"/>
  <c r="BG182" i="75"/>
  <c r="BE182" i="75"/>
  <c r="T182" i="75"/>
  <c r="R182" i="75"/>
  <c r="P182" i="75"/>
  <c r="J182" i="75"/>
  <c r="BF182" i="75"/>
  <c r="BK181" i="75"/>
  <c r="BI181" i="75"/>
  <c r="BH181" i="75"/>
  <c r="BG181" i="75"/>
  <c r="BE181" i="75"/>
  <c r="T181" i="75"/>
  <c r="R181" i="75"/>
  <c r="P181" i="75"/>
  <c r="J181" i="75"/>
  <c r="BF181" i="75"/>
  <c r="BK180" i="75"/>
  <c r="BI180" i="75"/>
  <c r="BH180" i="75"/>
  <c r="BG180" i="75"/>
  <c r="BE180" i="75"/>
  <c r="T180" i="75"/>
  <c r="R180" i="75"/>
  <c r="P180" i="75"/>
  <c r="J180" i="75"/>
  <c r="BF180" i="75"/>
  <c r="BK179" i="75"/>
  <c r="BI179" i="75"/>
  <c r="BH179" i="75"/>
  <c r="BG179" i="75"/>
  <c r="BE179" i="75"/>
  <c r="T179" i="75"/>
  <c r="R179" i="75"/>
  <c r="P179" i="75"/>
  <c r="J179" i="75"/>
  <c r="BF179" i="75"/>
  <c r="BK178" i="75"/>
  <c r="BI178" i="75"/>
  <c r="BH178" i="75"/>
  <c r="BG178" i="75"/>
  <c r="BE178" i="75"/>
  <c r="T178" i="75"/>
  <c r="R178" i="75"/>
  <c r="P178" i="75"/>
  <c r="J178" i="75"/>
  <c r="BF178" i="75"/>
  <c r="BK177" i="75"/>
  <c r="BI177" i="75"/>
  <c r="BH177" i="75"/>
  <c r="BG177" i="75"/>
  <c r="BE177" i="75"/>
  <c r="T177" i="75"/>
  <c r="R177" i="75"/>
  <c r="P177" i="75"/>
  <c r="J177" i="75"/>
  <c r="BF177" i="75"/>
  <c r="BK176" i="75"/>
  <c r="BI176" i="75"/>
  <c r="BH176" i="75"/>
  <c r="BG176" i="75"/>
  <c r="BE176" i="75"/>
  <c r="T176" i="75"/>
  <c r="R176" i="75"/>
  <c r="P176" i="75"/>
  <c r="J176" i="75"/>
  <c r="BF176" i="75"/>
  <c r="BK175" i="75"/>
  <c r="BI175" i="75"/>
  <c r="BH175" i="75"/>
  <c r="BG175" i="75"/>
  <c r="BE175" i="75"/>
  <c r="T175" i="75"/>
  <c r="R175" i="75"/>
  <c r="P175" i="75"/>
  <c r="J175" i="75"/>
  <c r="BF175" i="75"/>
  <c r="BK174" i="75"/>
  <c r="BI174" i="75"/>
  <c r="BH174" i="75"/>
  <c r="BG174" i="75"/>
  <c r="BE174" i="75"/>
  <c r="T174" i="75"/>
  <c r="R174" i="75"/>
  <c r="P174" i="75"/>
  <c r="J174" i="75"/>
  <c r="BF174" i="75"/>
  <c r="BK173" i="75"/>
  <c r="BI173" i="75"/>
  <c r="BH173" i="75"/>
  <c r="BG173" i="75"/>
  <c r="BE173" i="75"/>
  <c r="T173" i="75"/>
  <c r="R173" i="75"/>
  <c r="P173" i="75"/>
  <c r="J173" i="75"/>
  <c r="BF173" i="75"/>
  <c r="BK172" i="75"/>
  <c r="BI172" i="75"/>
  <c r="BH172" i="75"/>
  <c r="BG172" i="75"/>
  <c r="BE172" i="75"/>
  <c r="T172" i="75"/>
  <c r="R172" i="75"/>
  <c r="P172" i="75"/>
  <c r="J172" i="75"/>
  <c r="BF172" i="75"/>
  <c r="BK171" i="75"/>
  <c r="BI171" i="75"/>
  <c r="BH171" i="75"/>
  <c r="BG171" i="75"/>
  <c r="BE171" i="75"/>
  <c r="T171" i="75"/>
  <c r="R171" i="75"/>
  <c r="P171" i="75"/>
  <c r="J171" i="75"/>
  <c r="BF171" i="75"/>
  <c r="BK170" i="75"/>
  <c r="BI170" i="75"/>
  <c r="BH170" i="75"/>
  <c r="BG170" i="75"/>
  <c r="BE170" i="75"/>
  <c r="T170" i="75"/>
  <c r="R170" i="75"/>
  <c r="P170" i="75"/>
  <c r="J170" i="75"/>
  <c r="BF170" i="75"/>
  <c r="BK168" i="75"/>
  <c r="BI168" i="75"/>
  <c r="BH168" i="75"/>
  <c r="BG168" i="75"/>
  <c r="BE168" i="75"/>
  <c r="T168" i="75"/>
  <c r="R168" i="75"/>
  <c r="P168" i="75"/>
  <c r="J168" i="75"/>
  <c r="BF168" i="75"/>
  <c r="BK167" i="75"/>
  <c r="BI167" i="75"/>
  <c r="BH167" i="75"/>
  <c r="BG167" i="75"/>
  <c r="BE167" i="75"/>
  <c r="T167" i="75"/>
  <c r="R167" i="75"/>
  <c r="P167" i="75"/>
  <c r="J167" i="75"/>
  <c r="BF167" i="75"/>
  <c r="BK165" i="75"/>
  <c r="BI165" i="75"/>
  <c r="BH165" i="75"/>
  <c r="BG165" i="75"/>
  <c r="BE165" i="75"/>
  <c r="T165" i="75"/>
  <c r="R165" i="75"/>
  <c r="P165" i="75"/>
  <c r="J165" i="75"/>
  <c r="BF165" i="75"/>
  <c r="BK164" i="75"/>
  <c r="BI164" i="75"/>
  <c r="BH164" i="75"/>
  <c r="BG164" i="75"/>
  <c r="BE164" i="75"/>
  <c r="T164" i="75"/>
  <c r="R164" i="75"/>
  <c r="P164" i="75"/>
  <c r="J164" i="75"/>
  <c r="BF164" i="75"/>
  <c r="BK163" i="75"/>
  <c r="BI163" i="75"/>
  <c r="BH163" i="75"/>
  <c r="BG163" i="75"/>
  <c r="BE163" i="75"/>
  <c r="T163" i="75"/>
  <c r="R163" i="75"/>
  <c r="P163" i="75"/>
  <c r="J163" i="75"/>
  <c r="BF163" i="75"/>
  <c r="BK162" i="75"/>
  <c r="BI162" i="75"/>
  <c r="BH162" i="75"/>
  <c r="BG162" i="75"/>
  <c r="BE162" i="75"/>
  <c r="T162" i="75"/>
  <c r="R162" i="75"/>
  <c r="P162" i="75"/>
  <c r="J162" i="75"/>
  <c r="BF162" i="75"/>
  <c r="BK161" i="75"/>
  <c r="BI161" i="75"/>
  <c r="BH161" i="75"/>
  <c r="BG161" i="75"/>
  <c r="BE161" i="75"/>
  <c r="T161" i="75"/>
  <c r="R161" i="75"/>
  <c r="P161" i="75"/>
  <c r="J161" i="75"/>
  <c r="BF161" i="75"/>
  <c r="BK160" i="75"/>
  <c r="BI160" i="75"/>
  <c r="BH160" i="75"/>
  <c r="BG160" i="75"/>
  <c r="BE160" i="75"/>
  <c r="T160" i="75"/>
  <c r="R160" i="75"/>
  <c r="P160" i="75"/>
  <c r="J160" i="75"/>
  <c r="BF160" i="75"/>
  <c r="BK159" i="75"/>
  <c r="BI159" i="75"/>
  <c r="BH159" i="75"/>
  <c r="BG159" i="75"/>
  <c r="BE159" i="75"/>
  <c r="T159" i="75"/>
  <c r="R159" i="75"/>
  <c r="P159" i="75"/>
  <c r="J159" i="75"/>
  <c r="BF159" i="75"/>
  <c r="BK157" i="75"/>
  <c r="BI157" i="75"/>
  <c r="BH157" i="75"/>
  <c r="BG157" i="75"/>
  <c r="BE157" i="75"/>
  <c r="T157" i="75"/>
  <c r="R157" i="75"/>
  <c r="P157" i="75"/>
  <c r="J157" i="75"/>
  <c r="BF157" i="75"/>
  <c r="BK156" i="75"/>
  <c r="BI156" i="75"/>
  <c r="BH156" i="75"/>
  <c r="BG156" i="75"/>
  <c r="BE156" i="75"/>
  <c r="T156" i="75"/>
  <c r="R156" i="75"/>
  <c r="P156" i="75"/>
  <c r="J156" i="75"/>
  <c r="BF156" i="75"/>
  <c r="BK155" i="75"/>
  <c r="BI155" i="75"/>
  <c r="BH155" i="75"/>
  <c r="BG155" i="75"/>
  <c r="BE155" i="75"/>
  <c r="T155" i="75"/>
  <c r="R155" i="75"/>
  <c r="P155" i="75"/>
  <c r="J155" i="75"/>
  <c r="BF155" i="75"/>
  <c r="BK154" i="75"/>
  <c r="BI154" i="75"/>
  <c r="BH154" i="75"/>
  <c r="BG154" i="75"/>
  <c r="BE154" i="75"/>
  <c r="T154" i="75"/>
  <c r="R154" i="75"/>
  <c r="P154" i="75"/>
  <c r="J154" i="75"/>
  <c r="BF154" i="75"/>
  <c r="BK153" i="75"/>
  <c r="BI153" i="75"/>
  <c r="BH153" i="75"/>
  <c r="BG153" i="75"/>
  <c r="BE153" i="75"/>
  <c r="T153" i="75"/>
  <c r="R153" i="75"/>
  <c r="P153" i="75"/>
  <c r="J153" i="75"/>
  <c r="BF153" i="75"/>
  <c r="BK152" i="75"/>
  <c r="BI152" i="75"/>
  <c r="BH152" i="75"/>
  <c r="BG152" i="75"/>
  <c r="BE152" i="75"/>
  <c r="T152" i="75"/>
  <c r="R152" i="75"/>
  <c r="P152" i="75"/>
  <c r="J152" i="75"/>
  <c r="BF152" i="75"/>
  <c r="BK151" i="75"/>
  <c r="BI151" i="75"/>
  <c r="BH151" i="75"/>
  <c r="BG151" i="75"/>
  <c r="BE151" i="75"/>
  <c r="T151" i="75"/>
  <c r="R151" i="75"/>
  <c r="P151" i="75"/>
  <c r="J151" i="75"/>
  <c r="BF151" i="75"/>
  <c r="BK150" i="75"/>
  <c r="BI150" i="75"/>
  <c r="BH150" i="75"/>
  <c r="BG150" i="75"/>
  <c r="BE150" i="75"/>
  <c r="T150" i="75"/>
  <c r="R150" i="75"/>
  <c r="P150" i="75"/>
  <c r="J150" i="75"/>
  <c r="BF150" i="75"/>
  <c r="BK149" i="75"/>
  <c r="BI149" i="75"/>
  <c r="BH149" i="75"/>
  <c r="BG149" i="75"/>
  <c r="BE149" i="75"/>
  <c r="T149" i="75"/>
  <c r="R149" i="75"/>
  <c r="P149" i="75"/>
  <c r="J149" i="75"/>
  <c r="BF149" i="75"/>
  <c r="J143" i="75"/>
  <c r="J142" i="75"/>
  <c r="F142" i="75"/>
  <c r="F140" i="75"/>
  <c r="E138" i="75"/>
  <c r="J94" i="75"/>
  <c r="J93" i="75"/>
  <c r="F93" i="75"/>
  <c r="F91" i="75"/>
  <c r="E89" i="75"/>
  <c r="J39" i="75"/>
  <c r="J38" i="75"/>
  <c r="J37" i="75"/>
  <c r="J20" i="75"/>
  <c r="E20" i="75"/>
  <c r="F94" i="75"/>
  <c r="J19" i="75"/>
  <c r="J14" i="75"/>
  <c r="J91" i="75"/>
  <c r="E7" i="75"/>
  <c r="E85" i="75"/>
  <c r="J18" i="74"/>
  <c r="E18" i="74"/>
  <c r="J17" i="74"/>
  <c r="J12" i="74"/>
  <c r="E7" i="74"/>
  <c r="P156" i="76"/>
  <c r="R156" i="76"/>
  <c r="J484" i="76"/>
  <c r="J119" i="76"/>
  <c r="T426" i="76"/>
  <c r="T206" i="76"/>
  <c r="R199" i="76"/>
  <c r="T301" i="76"/>
  <c r="T199" i="76"/>
  <c r="P206" i="76"/>
  <c r="P426" i="76"/>
  <c r="J156" i="76"/>
  <c r="J101" i="76"/>
  <c r="R484" i="76"/>
  <c r="P517" i="76"/>
  <c r="J138" i="76"/>
  <c r="R206" i="76"/>
  <c r="R301" i="76"/>
  <c r="R426" i="76"/>
  <c r="F140" i="76"/>
  <c r="R369" i="76"/>
  <c r="R406" i="76"/>
  <c r="T146" i="76"/>
  <c r="R254" i="76"/>
  <c r="J426" i="76"/>
  <c r="J117" i="76"/>
  <c r="J163" i="76"/>
  <c r="J102" i="76"/>
  <c r="J510" i="76"/>
  <c r="J120" i="76"/>
  <c r="T520" i="76"/>
  <c r="T227" i="76"/>
  <c r="J146" i="76"/>
  <c r="J100" i="76"/>
  <c r="T156" i="76"/>
  <c r="P199" i="76"/>
  <c r="R510" i="76"/>
  <c r="J199" i="76"/>
  <c r="J103" i="76"/>
  <c r="P294" i="76"/>
  <c r="T399" i="76"/>
  <c r="P399" i="76"/>
  <c r="P484" i="76"/>
  <c r="T510" i="76"/>
  <c r="P369" i="76"/>
  <c r="T254" i="76"/>
  <c r="P366" i="76"/>
  <c r="T369" i="76"/>
  <c r="P510" i="76"/>
  <c r="E134" i="75"/>
  <c r="J140" i="75"/>
  <c r="F143" i="75"/>
  <c r="R513" i="75"/>
  <c r="T336" i="75"/>
  <c r="R310" i="75"/>
  <c r="T208" i="75"/>
  <c r="T388" i="75"/>
  <c r="R336" i="75"/>
  <c r="T517" i="75"/>
  <c r="R208" i="75"/>
  <c r="P502" i="75"/>
  <c r="P517" i="75"/>
  <c r="P345" i="75"/>
  <c r="R502" i="75"/>
  <c r="R517" i="75"/>
  <c r="T502" i="75"/>
  <c r="P208" i="75"/>
  <c r="T454" i="75"/>
  <c r="R454" i="75"/>
  <c r="P148" i="75"/>
  <c r="P310" i="75"/>
  <c r="R388" i="75"/>
  <c r="R345" i="75"/>
  <c r="R148" i="75"/>
  <c r="T310" i="75"/>
  <c r="R216" i="75"/>
  <c r="T267" i="75"/>
  <c r="T148" i="75"/>
  <c r="R267" i="75"/>
  <c r="T345" i="75"/>
  <c r="P388" i="75"/>
  <c r="T169" i="75"/>
  <c r="R158" i="75"/>
  <c r="P376" i="75"/>
  <c r="P169" i="75"/>
  <c r="P158" i="75"/>
  <c r="T303" i="75"/>
  <c r="BK238" i="75"/>
  <c r="J238" i="75"/>
  <c r="J107" i="75"/>
  <c r="P216" i="75"/>
  <c r="P393" i="75"/>
  <c r="P319" i="75"/>
  <c r="T158" i="75"/>
  <c r="P238" i="75"/>
  <c r="R238" i="75"/>
  <c r="P336" i="75"/>
  <c r="P454" i="75"/>
  <c r="T319" i="75"/>
  <c r="R166" i="75"/>
  <c r="R169" i="75"/>
  <c r="R319" i="75"/>
  <c r="T166" i="75"/>
  <c r="T216" i="75"/>
  <c r="T238" i="75"/>
  <c r="P166" i="75"/>
  <c r="P267" i="75"/>
  <c r="P513" i="75"/>
  <c r="J35" i="75"/>
  <c r="F37" i="75"/>
  <c r="BK208" i="75"/>
  <c r="J208" i="75"/>
  <c r="J104" i="75"/>
  <c r="BK517" i="75"/>
  <c r="J517" i="75"/>
  <c r="J124" i="75"/>
  <c r="BK319" i="75"/>
  <c r="J319" i="75"/>
  <c r="J111" i="75"/>
  <c r="BK341" i="75"/>
  <c r="J341" i="75"/>
  <c r="J113" i="75"/>
  <c r="BK267" i="75"/>
  <c r="J267" i="75"/>
  <c r="J108" i="75"/>
  <c r="BK216" i="75"/>
  <c r="J216" i="75"/>
  <c r="J106" i="75"/>
  <c r="BK310" i="75"/>
  <c r="J310" i="75"/>
  <c r="J110" i="75"/>
  <c r="BK376" i="75"/>
  <c r="J376" i="75"/>
  <c r="J117" i="75"/>
  <c r="F38" i="75"/>
  <c r="BK169" i="75"/>
  <c r="J169" i="75"/>
  <c r="J103" i="75"/>
  <c r="F39" i="75"/>
  <c r="BK166" i="75"/>
  <c r="J166" i="75"/>
  <c r="J102" i="75"/>
  <c r="BK513" i="75"/>
  <c r="J513" i="75"/>
  <c r="J123" i="75"/>
  <c r="BK148" i="75"/>
  <c r="J148" i="75"/>
  <c r="J100" i="75"/>
  <c r="BK393" i="75"/>
  <c r="J393" i="75"/>
  <c r="J119" i="75"/>
  <c r="BK158" i="75"/>
  <c r="J158" i="75"/>
  <c r="J101" i="75"/>
  <c r="BK502" i="75"/>
  <c r="J502" i="75"/>
  <c r="J122" i="75"/>
  <c r="BK388" i="75"/>
  <c r="J388" i="75"/>
  <c r="J118" i="75"/>
  <c r="J227" i="76"/>
  <c r="J106" i="76"/>
  <c r="J517" i="76"/>
  <c r="J121" i="76"/>
  <c r="J457" i="76"/>
  <c r="J118" i="76"/>
  <c r="F39" i="76"/>
  <c r="J399" i="76"/>
  <c r="J114" i="76"/>
  <c r="J369" i="76"/>
  <c r="J113" i="76"/>
  <c r="J35" i="76"/>
  <c r="J254" i="76"/>
  <c r="J107" i="76"/>
  <c r="J419" i="76"/>
  <c r="J116" i="76"/>
  <c r="J36" i="75"/>
  <c r="F36" i="75"/>
  <c r="F36" i="76"/>
  <c r="T513" i="75"/>
  <c r="J301" i="76"/>
  <c r="J109" i="76"/>
  <c r="BK336" i="75"/>
  <c r="J336" i="75"/>
  <c r="J112" i="75"/>
  <c r="P301" i="76"/>
  <c r="BK303" i="75"/>
  <c r="J303" i="75"/>
  <c r="J109" i="75"/>
  <c r="T294" i="76"/>
  <c r="P406" i="76"/>
  <c r="F37" i="76"/>
  <c r="J406" i="76"/>
  <c r="J115" i="76"/>
  <c r="R376" i="75"/>
  <c r="T163" i="76"/>
  <c r="T376" i="75"/>
  <c r="P475" i="75"/>
  <c r="F35" i="76"/>
  <c r="T406" i="76"/>
  <c r="T484" i="76"/>
  <c r="R163" i="76"/>
  <c r="R146" i="76"/>
  <c r="R145" i="76"/>
  <c r="P163" i="76"/>
  <c r="P146" i="76"/>
  <c r="P145" i="76"/>
  <c r="P341" i="75"/>
  <c r="P227" i="76"/>
  <c r="J294" i="76"/>
  <c r="J108" i="76"/>
  <c r="P457" i="76"/>
  <c r="R341" i="75"/>
  <c r="BK345" i="75"/>
  <c r="J345" i="75"/>
  <c r="J114" i="75"/>
  <c r="J36" i="76"/>
  <c r="T475" i="75"/>
  <c r="F35" i="75"/>
  <c r="T341" i="75"/>
  <c r="P254" i="76"/>
  <c r="R475" i="75"/>
  <c r="BK475" i="75"/>
  <c r="J475" i="75"/>
  <c r="J121" i="75"/>
  <c r="F38" i="76"/>
  <c r="T457" i="76"/>
  <c r="R393" i="75"/>
  <c r="J206" i="76"/>
  <c r="J105" i="76"/>
  <c r="P303" i="75"/>
  <c r="T393" i="75"/>
  <c r="BK454" i="75"/>
  <c r="J454" i="75"/>
  <c r="J120" i="75"/>
  <c r="F94" i="76"/>
  <c r="R303" i="75"/>
  <c r="J306" i="76"/>
  <c r="J110" i="76"/>
  <c r="R227" i="76"/>
  <c r="P419" i="76"/>
  <c r="R399" i="76"/>
  <c r="R419" i="76"/>
  <c r="T419" i="76"/>
  <c r="P306" i="76"/>
  <c r="R294" i="76"/>
  <c r="R306" i="76"/>
  <c r="T306" i="76"/>
  <c r="R366" i="76"/>
  <c r="R457" i="76"/>
  <c r="T145" i="76"/>
  <c r="T205" i="76"/>
  <c r="P205" i="76"/>
  <c r="R205" i="76"/>
  <c r="P147" i="75"/>
  <c r="R147" i="75"/>
  <c r="T147" i="75"/>
  <c r="T215" i="75"/>
  <c r="T146" i="75"/>
  <c r="R215" i="75"/>
  <c r="P215" i="75"/>
  <c r="BK147" i="75"/>
  <c r="J147" i="75"/>
  <c r="J99" i="75"/>
  <c r="P144" i="76"/>
  <c r="J205" i="76"/>
  <c r="J104" i="76"/>
  <c r="T144" i="76"/>
  <c r="BK215" i="75"/>
  <c r="J215" i="75"/>
  <c r="J105" i="75"/>
  <c r="R144" i="76"/>
  <c r="R146" i="75"/>
  <c r="J145" i="76"/>
  <c r="J99" i="76"/>
  <c r="BK364" i="35"/>
  <c r="BK363" i="35"/>
  <c r="J363" i="35"/>
  <c r="J109" i="35"/>
  <c r="BI364" i="35"/>
  <c r="BH364" i="35"/>
  <c r="BG364" i="35"/>
  <c r="BE364" i="35"/>
  <c r="T364" i="35"/>
  <c r="T363" i="35"/>
  <c r="R364" i="35"/>
  <c r="R363" i="35"/>
  <c r="P364" i="35"/>
  <c r="P363" i="35"/>
  <c r="J364" i="35"/>
  <c r="BF364" i="35"/>
  <c r="BK362" i="35"/>
  <c r="BI362" i="35"/>
  <c r="BH362" i="35"/>
  <c r="BG362" i="35"/>
  <c r="BE362" i="35"/>
  <c r="T362" i="35"/>
  <c r="R362" i="35"/>
  <c r="P362" i="35"/>
  <c r="J362" i="35"/>
  <c r="BF362" i="35"/>
  <c r="BK361" i="35"/>
  <c r="BI361" i="35"/>
  <c r="BH361" i="35"/>
  <c r="BG361" i="35"/>
  <c r="BE361" i="35"/>
  <c r="T361" i="35"/>
  <c r="R361" i="35"/>
  <c r="P361" i="35"/>
  <c r="J361" i="35"/>
  <c r="BF361" i="35"/>
  <c r="BK359" i="35"/>
  <c r="BI359" i="35"/>
  <c r="BH359" i="35"/>
  <c r="BG359" i="35"/>
  <c r="BE359" i="35"/>
  <c r="T359" i="35"/>
  <c r="R359" i="35"/>
  <c r="P359" i="35"/>
  <c r="J359" i="35"/>
  <c r="BF359" i="35"/>
  <c r="BK358" i="35"/>
  <c r="BI358" i="35"/>
  <c r="BH358" i="35"/>
  <c r="BG358" i="35"/>
  <c r="BE358" i="35"/>
  <c r="T358" i="35"/>
  <c r="R358" i="35"/>
  <c r="P358" i="35"/>
  <c r="J358" i="35"/>
  <c r="BF358" i="35"/>
  <c r="BK357" i="35"/>
  <c r="BI357" i="35"/>
  <c r="BH357" i="35"/>
  <c r="BG357" i="35"/>
  <c r="BE357" i="35"/>
  <c r="T357" i="35"/>
  <c r="R357" i="35"/>
  <c r="P357" i="35"/>
  <c r="J357" i="35"/>
  <c r="BF357" i="35"/>
  <c r="BK355" i="35"/>
  <c r="BI355" i="35"/>
  <c r="BH355" i="35"/>
  <c r="BG355" i="35"/>
  <c r="BE355" i="35"/>
  <c r="T355" i="35"/>
  <c r="R355" i="35"/>
  <c r="P355" i="35"/>
  <c r="J355" i="35"/>
  <c r="BF355" i="35"/>
  <c r="BK354" i="35"/>
  <c r="BI354" i="35"/>
  <c r="BH354" i="35"/>
  <c r="BG354" i="35"/>
  <c r="BE354" i="35"/>
  <c r="T354" i="35"/>
  <c r="R354" i="35"/>
  <c r="P354" i="35"/>
  <c r="J354" i="35"/>
  <c r="BF354" i="35"/>
  <c r="BK353" i="35"/>
  <c r="BI353" i="35"/>
  <c r="BH353" i="35"/>
  <c r="BG353" i="35"/>
  <c r="BE353" i="35"/>
  <c r="T353" i="35"/>
  <c r="R353" i="35"/>
  <c r="P353" i="35"/>
  <c r="J353" i="35"/>
  <c r="BF353" i="35"/>
  <c r="BK352" i="35"/>
  <c r="BI352" i="35"/>
  <c r="BH352" i="35"/>
  <c r="BG352" i="35"/>
  <c r="BE352" i="35"/>
  <c r="T352" i="35"/>
  <c r="R352" i="35"/>
  <c r="P352" i="35"/>
  <c r="J352" i="35"/>
  <c r="BF352" i="35"/>
  <c r="BK351" i="35"/>
  <c r="BI351" i="35"/>
  <c r="BH351" i="35"/>
  <c r="BG351" i="35"/>
  <c r="BE351" i="35"/>
  <c r="T351" i="35"/>
  <c r="R351" i="35"/>
  <c r="P351" i="35"/>
  <c r="J351" i="35"/>
  <c r="BF351" i="35"/>
  <c r="BK349" i="35"/>
  <c r="BI349" i="35"/>
  <c r="BH349" i="35"/>
  <c r="BG349" i="35"/>
  <c r="BE349" i="35"/>
  <c r="T349" i="35"/>
  <c r="R349" i="35"/>
  <c r="P349" i="35"/>
  <c r="J349" i="35"/>
  <c r="BF349" i="35"/>
  <c r="BK348" i="35"/>
  <c r="BI348" i="35"/>
  <c r="BH348" i="35"/>
  <c r="BG348" i="35"/>
  <c r="BE348" i="35"/>
  <c r="T348" i="35"/>
  <c r="R348" i="35"/>
  <c r="P348" i="35"/>
  <c r="J348" i="35"/>
  <c r="BF348" i="35"/>
  <c r="BK347" i="35"/>
  <c r="BI347" i="35"/>
  <c r="BH347" i="35"/>
  <c r="BG347" i="35"/>
  <c r="BE347" i="35"/>
  <c r="T347" i="35"/>
  <c r="R347" i="35"/>
  <c r="P347" i="35"/>
  <c r="J347" i="35"/>
  <c r="BF347" i="35"/>
  <c r="BK346" i="35"/>
  <c r="BI346" i="35"/>
  <c r="BH346" i="35"/>
  <c r="BG346" i="35"/>
  <c r="BE346" i="35"/>
  <c r="T346" i="35"/>
  <c r="R346" i="35"/>
  <c r="P346" i="35"/>
  <c r="J346" i="35"/>
  <c r="BF346" i="35"/>
  <c r="BK345" i="35"/>
  <c r="BI345" i="35"/>
  <c r="BH345" i="35"/>
  <c r="BG345" i="35"/>
  <c r="BE345" i="35"/>
  <c r="T345" i="35"/>
  <c r="R345" i="35"/>
  <c r="P345" i="35"/>
  <c r="J345" i="35"/>
  <c r="BF345" i="35"/>
  <c r="BK344" i="35"/>
  <c r="BI344" i="35"/>
  <c r="BH344" i="35"/>
  <c r="BG344" i="35"/>
  <c r="BE344" i="35"/>
  <c r="T344" i="35"/>
  <c r="R344" i="35"/>
  <c r="P344" i="35"/>
  <c r="J344" i="35"/>
  <c r="BF344" i="35"/>
  <c r="BK343" i="35"/>
  <c r="BI343" i="35"/>
  <c r="BH343" i="35"/>
  <c r="BG343" i="35"/>
  <c r="BE343" i="35"/>
  <c r="T343" i="35"/>
  <c r="R343" i="35"/>
  <c r="P343" i="35"/>
  <c r="J343" i="35"/>
  <c r="BF343" i="35"/>
  <c r="BK342" i="35"/>
  <c r="BI342" i="35"/>
  <c r="BH342" i="35"/>
  <c r="BG342" i="35"/>
  <c r="BE342" i="35"/>
  <c r="T342" i="35"/>
  <c r="R342" i="35"/>
  <c r="P342" i="35"/>
  <c r="J342" i="35"/>
  <c r="BF342" i="35"/>
  <c r="BK341" i="35"/>
  <c r="BI341" i="35"/>
  <c r="BH341" i="35"/>
  <c r="BG341" i="35"/>
  <c r="BE341" i="35"/>
  <c r="T341" i="35"/>
  <c r="R341" i="35"/>
  <c r="P341" i="35"/>
  <c r="J341" i="35"/>
  <c r="BF341" i="35"/>
  <c r="BK340" i="35"/>
  <c r="BI340" i="35"/>
  <c r="BH340" i="35"/>
  <c r="BG340" i="35"/>
  <c r="BE340" i="35"/>
  <c r="T340" i="35"/>
  <c r="R340" i="35"/>
  <c r="P340" i="35"/>
  <c r="J340" i="35"/>
  <c r="BF340" i="35"/>
  <c r="BK339" i="35"/>
  <c r="BI339" i="35"/>
  <c r="BH339" i="35"/>
  <c r="BG339" i="35"/>
  <c r="BE339" i="35"/>
  <c r="T339" i="35"/>
  <c r="R339" i="35"/>
  <c r="P339" i="35"/>
  <c r="J339" i="35"/>
  <c r="BF339" i="35"/>
  <c r="BK338" i="35"/>
  <c r="BI338" i="35"/>
  <c r="BH338" i="35"/>
  <c r="BG338" i="35"/>
  <c r="BE338" i="35"/>
  <c r="T338" i="35"/>
  <c r="R338" i="35"/>
  <c r="P338" i="35"/>
  <c r="J338" i="35"/>
  <c r="BF338" i="35"/>
  <c r="BK337" i="35"/>
  <c r="BI337" i="35"/>
  <c r="BH337" i="35"/>
  <c r="BG337" i="35"/>
  <c r="BE337" i="35"/>
  <c r="T337" i="35"/>
  <c r="R337" i="35"/>
  <c r="P337" i="35"/>
  <c r="J337" i="35"/>
  <c r="BF337" i="35"/>
  <c r="BK336" i="35"/>
  <c r="BI336" i="35"/>
  <c r="BH336" i="35"/>
  <c r="BG336" i="35"/>
  <c r="BE336" i="35"/>
  <c r="T336" i="35"/>
  <c r="R336" i="35"/>
  <c r="P336" i="35"/>
  <c r="J336" i="35"/>
  <c r="BF336" i="35"/>
  <c r="BK335" i="35"/>
  <c r="BI335" i="35"/>
  <c r="BH335" i="35"/>
  <c r="BG335" i="35"/>
  <c r="BE335" i="35"/>
  <c r="T335" i="35"/>
  <c r="R335" i="35"/>
  <c r="P335" i="35"/>
  <c r="J335" i="35"/>
  <c r="BF335" i="35"/>
  <c r="BK334" i="35"/>
  <c r="BI334" i="35"/>
  <c r="BH334" i="35"/>
  <c r="BG334" i="35"/>
  <c r="BE334" i="35"/>
  <c r="T334" i="35"/>
  <c r="R334" i="35"/>
  <c r="P334" i="35"/>
  <c r="J334" i="35"/>
  <c r="BF334" i="35"/>
  <c r="BK333" i="35"/>
  <c r="BI333" i="35"/>
  <c r="BH333" i="35"/>
  <c r="BG333" i="35"/>
  <c r="BE333" i="35"/>
  <c r="T333" i="35"/>
  <c r="R333" i="35"/>
  <c r="P333" i="35"/>
  <c r="J333" i="35"/>
  <c r="BF333" i="35"/>
  <c r="BK332" i="35"/>
  <c r="BI332" i="35"/>
  <c r="BH332" i="35"/>
  <c r="BG332" i="35"/>
  <c r="BE332" i="35"/>
  <c r="T332" i="35"/>
  <c r="R332" i="35"/>
  <c r="P332" i="35"/>
  <c r="J332" i="35"/>
  <c r="BF332" i="35"/>
  <c r="BK331" i="35"/>
  <c r="BI331" i="35"/>
  <c r="BH331" i="35"/>
  <c r="BG331" i="35"/>
  <c r="BE331" i="35"/>
  <c r="T331" i="35"/>
  <c r="R331" i="35"/>
  <c r="P331" i="35"/>
  <c r="J331" i="35"/>
  <c r="BF331" i="35"/>
  <c r="BK330" i="35"/>
  <c r="BI330" i="35"/>
  <c r="BH330" i="35"/>
  <c r="BG330" i="35"/>
  <c r="BE330" i="35"/>
  <c r="T330" i="35"/>
  <c r="R330" i="35"/>
  <c r="P330" i="35"/>
  <c r="J330" i="35"/>
  <c r="BF330" i="35"/>
  <c r="BK329" i="35"/>
  <c r="BI329" i="35"/>
  <c r="BH329" i="35"/>
  <c r="BG329" i="35"/>
  <c r="BE329" i="35"/>
  <c r="T329" i="35"/>
  <c r="R329" i="35"/>
  <c r="P329" i="35"/>
  <c r="J329" i="35"/>
  <c r="BF329" i="35"/>
  <c r="BK328" i="35"/>
  <c r="BI328" i="35"/>
  <c r="BH328" i="35"/>
  <c r="BG328" i="35"/>
  <c r="BE328" i="35"/>
  <c r="T328" i="35"/>
  <c r="R328" i="35"/>
  <c r="P328" i="35"/>
  <c r="J328" i="35"/>
  <c r="BF328" i="35"/>
  <c r="BK327" i="35"/>
  <c r="BI327" i="35"/>
  <c r="BH327" i="35"/>
  <c r="BG327" i="35"/>
  <c r="BE327" i="35"/>
  <c r="T327" i="35"/>
  <c r="R327" i="35"/>
  <c r="P327" i="35"/>
  <c r="J327" i="35"/>
  <c r="BF327" i="35"/>
  <c r="BK326" i="35"/>
  <c r="BI326" i="35"/>
  <c r="BH326" i="35"/>
  <c r="BG326" i="35"/>
  <c r="BE326" i="35"/>
  <c r="T326" i="35"/>
  <c r="R326" i="35"/>
  <c r="P326" i="35"/>
  <c r="J326" i="35"/>
  <c r="BF326" i="35"/>
  <c r="BK325" i="35"/>
  <c r="BI325" i="35"/>
  <c r="BH325" i="35"/>
  <c r="BG325" i="35"/>
  <c r="BE325" i="35"/>
  <c r="T325" i="35"/>
  <c r="R325" i="35"/>
  <c r="P325" i="35"/>
  <c r="J325" i="35"/>
  <c r="BF325" i="35"/>
  <c r="BK324" i="35"/>
  <c r="BI324" i="35"/>
  <c r="BH324" i="35"/>
  <c r="BG324" i="35"/>
  <c r="BE324" i="35"/>
  <c r="T324" i="35"/>
  <c r="R324" i="35"/>
  <c r="P324" i="35"/>
  <c r="J324" i="35"/>
  <c r="BF324" i="35"/>
  <c r="BK323" i="35"/>
  <c r="BI323" i="35"/>
  <c r="BH323" i="35"/>
  <c r="BG323" i="35"/>
  <c r="BE323" i="35"/>
  <c r="T323" i="35"/>
  <c r="R323" i="35"/>
  <c r="P323" i="35"/>
  <c r="J323" i="35"/>
  <c r="BF323" i="35"/>
  <c r="BK322" i="35"/>
  <c r="BI322" i="35"/>
  <c r="BH322" i="35"/>
  <c r="BG322" i="35"/>
  <c r="BE322" i="35"/>
  <c r="T322" i="35"/>
  <c r="R322" i="35"/>
  <c r="P322" i="35"/>
  <c r="J322" i="35"/>
  <c r="BF322" i="35"/>
  <c r="BK321" i="35"/>
  <c r="BI321" i="35"/>
  <c r="BH321" i="35"/>
  <c r="BG321" i="35"/>
  <c r="BE321" i="35"/>
  <c r="T321" i="35"/>
  <c r="R321" i="35"/>
  <c r="P321" i="35"/>
  <c r="J321" i="35"/>
  <c r="BF321" i="35"/>
  <c r="BK320" i="35"/>
  <c r="BI320" i="35"/>
  <c r="BH320" i="35"/>
  <c r="BG320" i="35"/>
  <c r="BE320" i="35"/>
  <c r="T320" i="35"/>
  <c r="R320" i="35"/>
  <c r="P320" i="35"/>
  <c r="J320" i="35"/>
  <c r="BF320" i="35"/>
  <c r="BK319" i="35"/>
  <c r="BI319" i="35"/>
  <c r="BH319" i="35"/>
  <c r="BG319" i="35"/>
  <c r="BE319" i="35"/>
  <c r="T319" i="35"/>
  <c r="R319" i="35"/>
  <c r="P319" i="35"/>
  <c r="J319" i="35"/>
  <c r="BF319" i="35"/>
  <c r="BK318" i="35"/>
  <c r="BI318" i="35"/>
  <c r="BH318" i="35"/>
  <c r="BG318" i="35"/>
  <c r="BE318" i="35"/>
  <c r="T318" i="35"/>
  <c r="R318" i="35"/>
  <c r="P318" i="35"/>
  <c r="J318" i="35"/>
  <c r="BF318" i="35"/>
  <c r="BK317" i="35"/>
  <c r="BI317" i="35"/>
  <c r="BH317" i="35"/>
  <c r="BG317" i="35"/>
  <c r="BE317" i="35"/>
  <c r="T317" i="35"/>
  <c r="R317" i="35"/>
  <c r="P317" i="35"/>
  <c r="J317" i="35"/>
  <c r="BF317" i="35"/>
  <c r="BK316" i="35"/>
  <c r="BI316" i="35"/>
  <c r="BH316" i="35"/>
  <c r="BG316" i="35"/>
  <c r="BE316" i="35"/>
  <c r="T316" i="35"/>
  <c r="R316" i="35"/>
  <c r="P316" i="35"/>
  <c r="J316" i="35"/>
  <c r="BF316" i="35"/>
  <c r="BK315" i="35"/>
  <c r="BI315" i="35"/>
  <c r="BH315" i="35"/>
  <c r="BG315" i="35"/>
  <c r="BE315" i="35"/>
  <c r="T315" i="35"/>
  <c r="R315" i="35"/>
  <c r="P315" i="35"/>
  <c r="J315" i="35"/>
  <c r="BF315" i="35"/>
  <c r="BK314" i="35"/>
  <c r="BI314" i="35"/>
  <c r="BH314" i="35"/>
  <c r="BG314" i="35"/>
  <c r="BE314" i="35"/>
  <c r="T314" i="35"/>
  <c r="R314" i="35"/>
  <c r="P314" i="35"/>
  <c r="J314" i="35"/>
  <c r="BF314" i="35"/>
  <c r="BK313" i="35"/>
  <c r="BI313" i="35"/>
  <c r="BH313" i="35"/>
  <c r="BG313" i="35"/>
  <c r="BE313" i="35"/>
  <c r="T313" i="35"/>
  <c r="R313" i="35"/>
  <c r="P313" i="35"/>
  <c r="J313" i="35"/>
  <c r="BF313" i="35"/>
  <c r="BK312" i="35"/>
  <c r="BI312" i="35"/>
  <c r="BH312" i="35"/>
  <c r="BG312" i="35"/>
  <c r="BE312" i="35"/>
  <c r="T312" i="35"/>
  <c r="R312" i="35"/>
  <c r="P312" i="35"/>
  <c r="J312" i="35"/>
  <c r="BF312" i="35"/>
  <c r="BK311" i="35"/>
  <c r="BI311" i="35"/>
  <c r="BH311" i="35"/>
  <c r="BG311" i="35"/>
  <c r="BE311" i="35"/>
  <c r="T311" i="35"/>
  <c r="R311" i="35"/>
  <c r="P311" i="35"/>
  <c r="J311" i="35"/>
  <c r="BF311" i="35"/>
  <c r="BK310" i="35"/>
  <c r="BI310" i="35"/>
  <c r="BH310" i="35"/>
  <c r="BG310" i="35"/>
  <c r="BE310" i="35"/>
  <c r="T310" i="35"/>
  <c r="R310" i="35"/>
  <c r="P310" i="35"/>
  <c r="J310" i="35"/>
  <c r="BF310" i="35"/>
  <c r="BK309" i="35"/>
  <c r="BI309" i="35"/>
  <c r="BH309" i="35"/>
  <c r="BG309" i="35"/>
  <c r="BE309" i="35"/>
  <c r="T309" i="35"/>
  <c r="R309" i="35"/>
  <c r="P309" i="35"/>
  <c r="J309" i="35"/>
  <c r="BF309" i="35"/>
  <c r="BK308" i="35"/>
  <c r="BI308" i="35"/>
  <c r="BH308" i="35"/>
  <c r="BG308" i="35"/>
  <c r="BE308" i="35"/>
  <c r="T308" i="35"/>
  <c r="R308" i="35"/>
  <c r="P308" i="35"/>
  <c r="J308" i="35"/>
  <c r="BF308" i="35"/>
  <c r="BK307" i="35"/>
  <c r="BI307" i="35"/>
  <c r="BH307" i="35"/>
  <c r="BG307" i="35"/>
  <c r="BE307" i="35"/>
  <c r="T307" i="35"/>
  <c r="R307" i="35"/>
  <c r="P307" i="35"/>
  <c r="J307" i="35"/>
  <c r="BF307" i="35"/>
  <c r="BK306" i="35"/>
  <c r="BI306" i="35"/>
  <c r="BH306" i="35"/>
  <c r="BG306" i="35"/>
  <c r="BE306" i="35"/>
  <c r="T306" i="35"/>
  <c r="R306" i="35"/>
  <c r="P306" i="35"/>
  <c r="J306" i="35"/>
  <c r="BF306" i="35"/>
  <c r="BK305" i="35"/>
  <c r="BI305" i="35"/>
  <c r="BH305" i="35"/>
  <c r="BG305" i="35"/>
  <c r="BE305" i="35"/>
  <c r="T305" i="35"/>
  <c r="R305" i="35"/>
  <c r="P305" i="35"/>
  <c r="J305" i="35"/>
  <c r="BF305" i="35"/>
  <c r="BK304" i="35"/>
  <c r="BI304" i="35"/>
  <c r="BH304" i="35"/>
  <c r="BG304" i="35"/>
  <c r="BE304" i="35"/>
  <c r="T304" i="35"/>
  <c r="R304" i="35"/>
  <c r="P304" i="35"/>
  <c r="J304" i="35"/>
  <c r="BF304" i="35"/>
  <c r="BK303" i="35"/>
  <c r="BI303" i="35"/>
  <c r="BH303" i="35"/>
  <c r="BG303" i="35"/>
  <c r="BE303" i="35"/>
  <c r="T303" i="35"/>
  <c r="R303" i="35"/>
  <c r="P303" i="35"/>
  <c r="J303" i="35"/>
  <c r="BF303" i="35"/>
  <c r="BK302" i="35"/>
  <c r="BI302" i="35"/>
  <c r="BH302" i="35"/>
  <c r="BG302" i="35"/>
  <c r="BE302" i="35"/>
  <c r="T302" i="35"/>
  <c r="R302" i="35"/>
  <c r="P302" i="35"/>
  <c r="J302" i="35"/>
  <c r="BF302" i="35"/>
  <c r="BK301" i="35"/>
  <c r="BI301" i="35"/>
  <c r="BH301" i="35"/>
  <c r="BG301" i="35"/>
  <c r="BE301" i="35"/>
  <c r="T301" i="35"/>
  <c r="R301" i="35"/>
  <c r="P301" i="35"/>
  <c r="J301" i="35"/>
  <c r="BF301" i="35"/>
  <c r="BK300" i="35"/>
  <c r="BI300" i="35"/>
  <c r="BH300" i="35"/>
  <c r="BG300" i="35"/>
  <c r="BE300" i="35"/>
  <c r="T300" i="35"/>
  <c r="R300" i="35"/>
  <c r="P300" i="35"/>
  <c r="J300" i="35"/>
  <c r="BF300" i="35"/>
  <c r="BK299" i="35"/>
  <c r="BI299" i="35"/>
  <c r="BH299" i="35"/>
  <c r="BG299" i="35"/>
  <c r="BE299" i="35"/>
  <c r="T299" i="35"/>
  <c r="R299" i="35"/>
  <c r="P299" i="35"/>
  <c r="J299" i="35"/>
  <c r="BF299" i="35"/>
  <c r="BK298" i="35"/>
  <c r="BI298" i="35"/>
  <c r="BH298" i="35"/>
  <c r="BG298" i="35"/>
  <c r="BE298" i="35"/>
  <c r="T298" i="35"/>
  <c r="R298" i="35"/>
  <c r="P298" i="35"/>
  <c r="J298" i="35"/>
  <c r="BF298" i="35"/>
  <c r="BK297" i="35"/>
  <c r="BI297" i="35"/>
  <c r="BH297" i="35"/>
  <c r="BG297" i="35"/>
  <c r="BE297" i="35"/>
  <c r="T297" i="35"/>
  <c r="R297" i="35"/>
  <c r="P297" i="35"/>
  <c r="J297" i="35"/>
  <c r="BF297" i="35"/>
  <c r="BK296" i="35"/>
  <c r="BI296" i="35"/>
  <c r="BH296" i="35"/>
  <c r="BG296" i="35"/>
  <c r="BE296" i="35"/>
  <c r="T296" i="35"/>
  <c r="R296" i="35"/>
  <c r="P296" i="35"/>
  <c r="J296" i="35"/>
  <c r="BF296" i="35"/>
  <c r="BK295" i="35"/>
  <c r="BI295" i="35"/>
  <c r="BH295" i="35"/>
  <c r="BG295" i="35"/>
  <c r="BE295" i="35"/>
  <c r="T295" i="35"/>
  <c r="R295" i="35"/>
  <c r="P295" i="35"/>
  <c r="J295" i="35"/>
  <c r="BF295" i="35"/>
  <c r="BK294" i="35"/>
  <c r="BI294" i="35"/>
  <c r="BH294" i="35"/>
  <c r="BG294" i="35"/>
  <c r="BE294" i="35"/>
  <c r="T294" i="35"/>
  <c r="R294" i="35"/>
  <c r="P294" i="35"/>
  <c r="J294" i="35"/>
  <c r="BF294" i="35"/>
  <c r="BK293" i="35"/>
  <c r="BI293" i="35"/>
  <c r="BH293" i="35"/>
  <c r="BG293" i="35"/>
  <c r="BE293" i="35"/>
  <c r="T293" i="35"/>
  <c r="R293" i="35"/>
  <c r="P293" i="35"/>
  <c r="J293" i="35"/>
  <c r="BF293" i="35"/>
  <c r="BK292" i="35"/>
  <c r="BI292" i="35"/>
  <c r="BH292" i="35"/>
  <c r="BG292" i="35"/>
  <c r="BE292" i="35"/>
  <c r="T292" i="35"/>
  <c r="R292" i="35"/>
  <c r="P292" i="35"/>
  <c r="J292" i="35"/>
  <c r="BF292" i="35"/>
  <c r="BK291" i="35"/>
  <c r="BI291" i="35"/>
  <c r="BH291" i="35"/>
  <c r="BG291" i="35"/>
  <c r="BE291" i="35"/>
  <c r="T291" i="35"/>
  <c r="R291" i="35"/>
  <c r="P291" i="35"/>
  <c r="J291" i="35"/>
  <c r="BF291" i="35"/>
  <c r="BK290" i="35"/>
  <c r="BI290" i="35"/>
  <c r="BH290" i="35"/>
  <c r="BG290" i="35"/>
  <c r="BE290" i="35"/>
  <c r="T290" i="35"/>
  <c r="R290" i="35"/>
  <c r="P290" i="35"/>
  <c r="J290" i="35"/>
  <c r="BF290" i="35"/>
  <c r="BK289" i="35"/>
  <c r="BI289" i="35"/>
  <c r="BH289" i="35"/>
  <c r="BG289" i="35"/>
  <c r="BE289" i="35"/>
  <c r="T289" i="35"/>
  <c r="R289" i="35"/>
  <c r="P289" i="35"/>
  <c r="J289" i="35"/>
  <c r="BF289" i="35"/>
  <c r="BK288" i="35"/>
  <c r="BI288" i="35"/>
  <c r="BH288" i="35"/>
  <c r="BG288" i="35"/>
  <c r="BE288" i="35"/>
  <c r="T288" i="35"/>
  <c r="R288" i="35"/>
  <c r="P288" i="35"/>
  <c r="J288" i="35"/>
  <c r="BF288" i="35"/>
  <c r="BK287" i="35"/>
  <c r="BI287" i="35"/>
  <c r="BH287" i="35"/>
  <c r="BG287" i="35"/>
  <c r="BE287" i="35"/>
  <c r="T287" i="35"/>
  <c r="R287" i="35"/>
  <c r="P287" i="35"/>
  <c r="J287" i="35"/>
  <c r="BF287" i="35"/>
  <c r="BK286" i="35"/>
  <c r="BI286" i="35"/>
  <c r="BH286" i="35"/>
  <c r="BG286" i="35"/>
  <c r="BE286" i="35"/>
  <c r="T286" i="35"/>
  <c r="R286" i="35"/>
  <c r="P286" i="35"/>
  <c r="J286" i="35"/>
  <c r="BF286" i="35"/>
  <c r="BK285" i="35"/>
  <c r="BI285" i="35"/>
  <c r="BH285" i="35"/>
  <c r="BG285" i="35"/>
  <c r="BE285" i="35"/>
  <c r="T285" i="35"/>
  <c r="R285" i="35"/>
  <c r="P285" i="35"/>
  <c r="J285" i="35"/>
  <c r="BF285" i="35"/>
  <c r="BK284" i="35"/>
  <c r="BI284" i="35"/>
  <c r="BH284" i="35"/>
  <c r="BG284" i="35"/>
  <c r="BE284" i="35"/>
  <c r="T284" i="35"/>
  <c r="R284" i="35"/>
  <c r="P284" i="35"/>
  <c r="J284" i="35"/>
  <c r="BF284" i="35"/>
  <c r="BK282" i="35"/>
  <c r="BI282" i="35"/>
  <c r="BH282" i="35"/>
  <c r="BG282" i="35"/>
  <c r="BE282" i="35"/>
  <c r="T282" i="35"/>
  <c r="R282" i="35"/>
  <c r="P282" i="35"/>
  <c r="J282" i="35"/>
  <c r="BF282" i="35"/>
  <c r="BK281" i="35"/>
  <c r="BI281" i="35"/>
  <c r="BH281" i="35"/>
  <c r="BG281" i="35"/>
  <c r="BE281" i="35"/>
  <c r="T281" i="35"/>
  <c r="R281" i="35"/>
  <c r="P281" i="35"/>
  <c r="J281" i="35"/>
  <c r="BF281" i="35"/>
  <c r="BK280" i="35"/>
  <c r="BI280" i="35"/>
  <c r="BH280" i="35"/>
  <c r="BG280" i="35"/>
  <c r="BE280" i="35"/>
  <c r="T280" i="35"/>
  <c r="R280" i="35"/>
  <c r="P280" i="35"/>
  <c r="J280" i="35"/>
  <c r="BF280" i="35"/>
  <c r="BK279" i="35"/>
  <c r="BI279" i="35"/>
  <c r="BH279" i="35"/>
  <c r="BG279" i="35"/>
  <c r="BE279" i="35"/>
  <c r="T279" i="35"/>
  <c r="R279" i="35"/>
  <c r="P279" i="35"/>
  <c r="J279" i="35"/>
  <c r="BF279" i="35"/>
  <c r="BK278" i="35"/>
  <c r="BI278" i="35"/>
  <c r="BH278" i="35"/>
  <c r="BG278" i="35"/>
  <c r="BE278" i="35"/>
  <c r="T278" i="35"/>
  <c r="R278" i="35"/>
  <c r="P278" i="35"/>
  <c r="J278" i="35"/>
  <c r="BF278" i="35"/>
  <c r="BK277" i="35"/>
  <c r="BI277" i="35"/>
  <c r="BH277" i="35"/>
  <c r="BG277" i="35"/>
  <c r="BE277" i="35"/>
  <c r="T277" i="35"/>
  <c r="R277" i="35"/>
  <c r="P277" i="35"/>
  <c r="J277" i="35"/>
  <c r="BF277" i="35"/>
  <c r="BK276" i="35"/>
  <c r="BI276" i="35"/>
  <c r="BH276" i="35"/>
  <c r="BG276" i="35"/>
  <c r="BE276" i="35"/>
  <c r="T276" i="35"/>
  <c r="R276" i="35"/>
  <c r="P276" i="35"/>
  <c r="J276" i="35"/>
  <c r="BF276" i="35"/>
  <c r="BK275" i="35"/>
  <c r="BI275" i="35"/>
  <c r="BH275" i="35"/>
  <c r="BG275" i="35"/>
  <c r="BE275" i="35"/>
  <c r="T275" i="35"/>
  <c r="R275" i="35"/>
  <c r="P275" i="35"/>
  <c r="J275" i="35"/>
  <c r="BF275" i="35"/>
  <c r="BK274" i="35"/>
  <c r="BI274" i="35"/>
  <c r="BH274" i="35"/>
  <c r="BG274" i="35"/>
  <c r="BE274" i="35"/>
  <c r="T274" i="35"/>
  <c r="R274" i="35"/>
  <c r="P274" i="35"/>
  <c r="J274" i="35"/>
  <c r="BF274" i="35"/>
  <c r="BK272" i="35"/>
  <c r="BI272" i="35"/>
  <c r="BH272" i="35"/>
  <c r="BG272" i="35"/>
  <c r="BE272" i="35"/>
  <c r="T272" i="35"/>
  <c r="R272" i="35"/>
  <c r="P272" i="35"/>
  <c r="J272" i="35"/>
  <c r="BF272" i="35"/>
  <c r="BK271" i="35"/>
  <c r="BI271" i="35"/>
  <c r="BH271" i="35"/>
  <c r="BG271" i="35"/>
  <c r="BE271" i="35"/>
  <c r="T271" i="35"/>
  <c r="R271" i="35"/>
  <c r="P271" i="35"/>
  <c r="J271" i="35"/>
  <c r="BF271" i="35"/>
  <c r="BK270" i="35"/>
  <c r="BI270" i="35"/>
  <c r="BH270" i="35"/>
  <c r="BG270" i="35"/>
  <c r="BE270" i="35"/>
  <c r="T270" i="35"/>
  <c r="R270" i="35"/>
  <c r="P270" i="35"/>
  <c r="J270" i="35"/>
  <c r="BF270" i="35"/>
  <c r="BK269" i="35"/>
  <c r="BI269" i="35"/>
  <c r="BH269" i="35"/>
  <c r="BG269" i="35"/>
  <c r="BE269" i="35"/>
  <c r="T269" i="35"/>
  <c r="R269" i="35"/>
  <c r="P269" i="35"/>
  <c r="J269" i="35"/>
  <c r="BF269" i="35"/>
  <c r="BK268" i="35"/>
  <c r="BI268" i="35"/>
  <c r="BH268" i="35"/>
  <c r="BG268" i="35"/>
  <c r="BE268" i="35"/>
  <c r="T268" i="35"/>
  <c r="R268" i="35"/>
  <c r="P268" i="35"/>
  <c r="J268" i="35"/>
  <c r="BF268" i="35"/>
  <c r="BK267" i="35"/>
  <c r="BI267" i="35"/>
  <c r="BH267" i="35"/>
  <c r="BG267" i="35"/>
  <c r="BE267" i="35"/>
  <c r="T267" i="35"/>
  <c r="R267" i="35"/>
  <c r="P267" i="35"/>
  <c r="J267" i="35"/>
  <c r="BF267" i="35"/>
  <c r="BK266" i="35"/>
  <c r="BI266" i="35"/>
  <c r="BH266" i="35"/>
  <c r="BG266" i="35"/>
  <c r="BE266" i="35"/>
  <c r="T266" i="35"/>
  <c r="R266" i="35"/>
  <c r="P266" i="35"/>
  <c r="J266" i="35"/>
  <c r="BF266" i="35"/>
  <c r="BK265" i="35"/>
  <c r="BI265" i="35"/>
  <c r="BH265" i="35"/>
  <c r="BG265" i="35"/>
  <c r="BE265" i="35"/>
  <c r="T265" i="35"/>
  <c r="R265" i="35"/>
  <c r="P265" i="35"/>
  <c r="J265" i="35"/>
  <c r="BF265" i="35"/>
  <c r="BK264" i="35"/>
  <c r="BI264" i="35"/>
  <c r="BH264" i="35"/>
  <c r="BG264" i="35"/>
  <c r="BE264" i="35"/>
  <c r="T264" i="35"/>
  <c r="R264" i="35"/>
  <c r="P264" i="35"/>
  <c r="J264" i="35"/>
  <c r="BF264" i="35"/>
  <c r="BK263" i="35"/>
  <c r="BI263" i="35"/>
  <c r="BH263" i="35"/>
  <c r="BG263" i="35"/>
  <c r="BE263" i="35"/>
  <c r="T263" i="35"/>
  <c r="R263" i="35"/>
  <c r="P263" i="35"/>
  <c r="J263" i="35"/>
  <c r="BF263" i="35"/>
  <c r="BK262" i="35"/>
  <c r="BI262" i="35"/>
  <c r="BH262" i="35"/>
  <c r="BG262" i="35"/>
  <c r="BE262" i="35"/>
  <c r="T262" i="35"/>
  <c r="R262" i="35"/>
  <c r="P262" i="35"/>
  <c r="J262" i="35"/>
  <c r="BF262" i="35"/>
  <c r="BK261" i="35"/>
  <c r="BI261" i="35"/>
  <c r="BH261" i="35"/>
  <c r="BG261" i="35"/>
  <c r="BE261" i="35"/>
  <c r="T261" i="35"/>
  <c r="R261" i="35"/>
  <c r="P261" i="35"/>
  <c r="J261" i="35"/>
  <c r="BF261" i="35"/>
  <c r="BK260" i="35"/>
  <c r="BI260" i="35"/>
  <c r="BH260" i="35"/>
  <c r="BG260" i="35"/>
  <c r="BE260" i="35"/>
  <c r="T260" i="35"/>
  <c r="R260" i="35"/>
  <c r="P260" i="35"/>
  <c r="J260" i="35"/>
  <c r="BF260" i="35"/>
  <c r="BK259" i="35"/>
  <c r="BI259" i="35"/>
  <c r="BH259" i="35"/>
  <c r="BG259" i="35"/>
  <c r="BE259" i="35"/>
  <c r="T259" i="35"/>
  <c r="R259" i="35"/>
  <c r="P259" i="35"/>
  <c r="J259" i="35"/>
  <c r="BF259" i="35"/>
  <c r="BK258" i="35"/>
  <c r="BI258" i="35"/>
  <c r="BH258" i="35"/>
  <c r="BG258" i="35"/>
  <c r="BE258" i="35"/>
  <c r="T258" i="35"/>
  <c r="R258" i="35"/>
  <c r="P258" i="35"/>
  <c r="J258" i="35"/>
  <c r="BF258" i="35"/>
  <c r="BK257" i="35"/>
  <c r="BI257" i="35"/>
  <c r="BH257" i="35"/>
  <c r="BG257" i="35"/>
  <c r="BE257" i="35"/>
  <c r="T257" i="35"/>
  <c r="R257" i="35"/>
  <c r="P257" i="35"/>
  <c r="J257" i="35"/>
  <c r="BF257" i="35"/>
  <c r="BK256" i="35"/>
  <c r="BI256" i="35"/>
  <c r="BH256" i="35"/>
  <c r="BG256" i="35"/>
  <c r="BE256" i="35"/>
  <c r="T256" i="35"/>
  <c r="R256" i="35"/>
  <c r="P256" i="35"/>
  <c r="J256" i="35"/>
  <c r="BF256" i="35"/>
  <c r="BK255" i="35"/>
  <c r="BI255" i="35"/>
  <c r="BH255" i="35"/>
  <c r="BG255" i="35"/>
  <c r="BE255" i="35"/>
  <c r="T255" i="35"/>
  <c r="R255" i="35"/>
  <c r="P255" i="35"/>
  <c r="J255" i="35"/>
  <c r="BF255" i="35"/>
  <c r="BK254" i="35"/>
  <c r="BI254" i="35"/>
  <c r="BH254" i="35"/>
  <c r="BG254" i="35"/>
  <c r="BE254" i="35"/>
  <c r="T254" i="35"/>
  <c r="R254" i="35"/>
  <c r="P254" i="35"/>
  <c r="J254" i="35"/>
  <c r="BF254" i="35"/>
  <c r="BK253" i="35"/>
  <c r="BI253" i="35"/>
  <c r="BH253" i="35"/>
  <c r="BG253" i="35"/>
  <c r="BE253" i="35"/>
  <c r="T253" i="35"/>
  <c r="R253" i="35"/>
  <c r="P253" i="35"/>
  <c r="J253" i="35"/>
  <c r="BF253" i="35"/>
  <c r="BK252" i="35"/>
  <c r="BI252" i="35"/>
  <c r="BH252" i="35"/>
  <c r="BG252" i="35"/>
  <c r="BE252" i="35"/>
  <c r="T252" i="35"/>
  <c r="R252" i="35"/>
  <c r="P252" i="35"/>
  <c r="J252" i="35"/>
  <c r="BF252" i="35"/>
  <c r="BK251" i="35"/>
  <c r="BI251" i="35"/>
  <c r="BH251" i="35"/>
  <c r="BG251" i="35"/>
  <c r="BE251" i="35"/>
  <c r="T251" i="35"/>
  <c r="R251" i="35"/>
  <c r="P251" i="35"/>
  <c r="J251" i="35"/>
  <c r="BF251" i="35"/>
  <c r="BK250" i="35"/>
  <c r="BI250" i="35"/>
  <c r="BH250" i="35"/>
  <c r="BG250" i="35"/>
  <c r="BE250" i="35"/>
  <c r="T250" i="35"/>
  <c r="R250" i="35"/>
  <c r="P250" i="35"/>
  <c r="J250" i="35"/>
  <c r="BF250" i="35"/>
  <c r="BK249" i="35"/>
  <c r="BI249" i="35"/>
  <c r="BH249" i="35"/>
  <c r="BG249" i="35"/>
  <c r="BE249" i="35"/>
  <c r="T249" i="35"/>
  <c r="R249" i="35"/>
  <c r="P249" i="35"/>
  <c r="J249" i="35"/>
  <c r="BF249" i="35"/>
  <c r="BK248" i="35"/>
  <c r="BI248" i="35"/>
  <c r="BH248" i="35"/>
  <c r="BG248" i="35"/>
  <c r="BE248" i="35"/>
  <c r="T248" i="35"/>
  <c r="R248" i="35"/>
  <c r="P248" i="35"/>
  <c r="J248" i="35"/>
  <c r="BF248" i="35"/>
  <c r="BK247" i="35"/>
  <c r="BI247" i="35"/>
  <c r="BH247" i="35"/>
  <c r="BG247" i="35"/>
  <c r="BE247" i="35"/>
  <c r="T247" i="35"/>
  <c r="R247" i="35"/>
  <c r="P247" i="35"/>
  <c r="J247" i="35"/>
  <c r="BF247" i="35"/>
  <c r="BK246" i="35"/>
  <c r="BI246" i="35"/>
  <c r="BH246" i="35"/>
  <c r="BG246" i="35"/>
  <c r="BE246" i="35"/>
  <c r="T246" i="35"/>
  <c r="R246" i="35"/>
  <c r="P246" i="35"/>
  <c r="J246" i="35"/>
  <c r="BF246" i="35"/>
  <c r="BK245" i="35"/>
  <c r="BI245" i="35"/>
  <c r="BH245" i="35"/>
  <c r="BG245" i="35"/>
  <c r="BE245" i="35"/>
  <c r="T245" i="35"/>
  <c r="R245" i="35"/>
  <c r="P245" i="35"/>
  <c r="J245" i="35"/>
  <c r="BF245" i="35"/>
  <c r="BK244" i="35"/>
  <c r="BI244" i="35"/>
  <c r="BH244" i="35"/>
  <c r="BG244" i="35"/>
  <c r="BE244" i="35"/>
  <c r="T244" i="35"/>
  <c r="R244" i="35"/>
  <c r="P244" i="35"/>
  <c r="J244" i="35"/>
  <c r="BF244" i="35"/>
  <c r="BK243" i="35"/>
  <c r="BI243" i="35"/>
  <c r="BH243" i="35"/>
  <c r="BG243" i="35"/>
  <c r="BE243" i="35"/>
  <c r="T243" i="35"/>
  <c r="R243" i="35"/>
  <c r="P243" i="35"/>
  <c r="J243" i="35"/>
  <c r="BF243" i="35"/>
  <c r="BK242" i="35"/>
  <c r="BI242" i="35"/>
  <c r="BH242" i="35"/>
  <c r="BG242" i="35"/>
  <c r="BE242" i="35"/>
  <c r="T242" i="35"/>
  <c r="R242" i="35"/>
  <c r="P242" i="35"/>
  <c r="J242" i="35"/>
  <c r="BF242" i="35"/>
  <c r="BK241" i="35"/>
  <c r="BI241" i="35"/>
  <c r="BH241" i="35"/>
  <c r="BG241" i="35"/>
  <c r="BE241" i="35"/>
  <c r="T241" i="35"/>
  <c r="R241" i="35"/>
  <c r="P241" i="35"/>
  <c r="J241" i="35"/>
  <c r="BF241" i="35"/>
  <c r="BK240" i="35"/>
  <c r="BI240" i="35"/>
  <c r="BH240" i="35"/>
  <c r="BG240" i="35"/>
  <c r="BE240" i="35"/>
  <c r="T240" i="35"/>
  <c r="R240" i="35"/>
  <c r="P240" i="35"/>
  <c r="J240" i="35"/>
  <c r="BF240" i="35"/>
  <c r="BK239" i="35"/>
  <c r="BI239" i="35"/>
  <c r="BH239" i="35"/>
  <c r="BG239" i="35"/>
  <c r="BE239" i="35"/>
  <c r="T239" i="35"/>
  <c r="R239" i="35"/>
  <c r="P239" i="35"/>
  <c r="J239" i="35"/>
  <c r="BF239" i="35"/>
  <c r="BK238" i="35"/>
  <c r="BI238" i="35"/>
  <c r="BH238" i="35"/>
  <c r="BG238" i="35"/>
  <c r="BE238" i="35"/>
  <c r="T238" i="35"/>
  <c r="R238" i="35"/>
  <c r="P238" i="35"/>
  <c r="J238" i="35"/>
  <c r="BF238" i="35"/>
  <c r="BK237" i="35"/>
  <c r="BI237" i="35"/>
  <c r="BH237" i="35"/>
  <c r="BG237" i="35"/>
  <c r="BE237" i="35"/>
  <c r="T237" i="35"/>
  <c r="R237" i="35"/>
  <c r="P237" i="35"/>
  <c r="J237" i="35"/>
  <c r="BF237" i="35"/>
  <c r="BK236" i="35"/>
  <c r="BI236" i="35"/>
  <c r="BH236" i="35"/>
  <c r="BG236" i="35"/>
  <c r="BE236" i="35"/>
  <c r="T236" i="35"/>
  <c r="R236" i="35"/>
  <c r="P236" i="35"/>
  <c r="J236" i="35"/>
  <c r="BF236" i="35"/>
  <c r="BK235" i="35"/>
  <c r="BI235" i="35"/>
  <c r="BH235" i="35"/>
  <c r="BG235" i="35"/>
  <c r="BE235" i="35"/>
  <c r="T235" i="35"/>
  <c r="R235" i="35"/>
  <c r="P235" i="35"/>
  <c r="J235" i="35"/>
  <c r="BF235" i="35"/>
  <c r="BK234" i="35"/>
  <c r="BI234" i="35"/>
  <c r="BH234" i="35"/>
  <c r="BG234" i="35"/>
  <c r="BE234" i="35"/>
  <c r="T234" i="35"/>
  <c r="R234" i="35"/>
  <c r="P234" i="35"/>
  <c r="J234" i="35"/>
  <c r="BF234" i="35"/>
  <c r="BK233" i="35"/>
  <c r="BI233" i="35"/>
  <c r="BH233" i="35"/>
  <c r="BG233" i="35"/>
  <c r="BE233" i="35"/>
  <c r="T233" i="35"/>
  <c r="R233" i="35"/>
  <c r="P233" i="35"/>
  <c r="J233" i="35"/>
  <c r="BF233" i="35"/>
  <c r="BK232" i="35"/>
  <c r="BI232" i="35"/>
  <c r="BH232" i="35"/>
  <c r="BG232" i="35"/>
  <c r="BE232" i="35"/>
  <c r="T232" i="35"/>
  <c r="R232" i="35"/>
  <c r="P232" i="35"/>
  <c r="J232" i="35"/>
  <c r="BF232" i="35"/>
  <c r="BK231" i="35"/>
  <c r="BI231" i="35"/>
  <c r="BH231" i="35"/>
  <c r="BG231" i="35"/>
  <c r="BE231" i="35"/>
  <c r="T231" i="35"/>
  <c r="R231" i="35"/>
  <c r="P231" i="35"/>
  <c r="J231" i="35"/>
  <c r="BF231" i="35"/>
  <c r="BK230" i="35"/>
  <c r="BI230" i="35"/>
  <c r="BH230" i="35"/>
  <c r="BG230" i="35"/>
  <c r="BE230" i="35"/>
  <c r="T230" i="35"/>
  <c r="R230" i="35"/>
  <c r="P230" i="35"/>
  <c r="J230" i="35"/>
  <c r="BF230" i="35"/>
  <c r="BK229" i="35"/>
  <c r="BI229" i="35"/>
  <c r="BH229" i="35"/>
  <c r="BG229" i="35"/>
  <c r="BE229" i="35"/>
  <c r="T229" i="35"/>
  <c r="R229" i="35"/>
  <c r="P229" i="35"/>
  <c r="J229" i="35"/>
  <c r="BF229" i="35"/>
  <c r="BK228" i="35"/>
  <c r="BI228" i="35"/>
  <c r="BH228" i="35"/>
  <c r="BG228" i="35"/>
  <c r="BE228" i="35"/>
  <c r="T228" i="35"/>
  <c r="R228" i="35"/>
  <c r="P228" i="35"/>
  <c r="J228" i="35"/>
  <c r="BF228" i="35"/>
  <c r="BK227" i="35"/>
  <c r="BI227" i="35"/>
  <c r="BH227" i="35"/>
  <c r="BG227" i="35"/>
  <c r="BE227" i="35"/>
  <c r="T227" i="35"/>
  <c r="R227" i="35"/>
  <c r="P227" i="35"/>
  <c r="J227" i="35"/>
  <c r="BF227" i="35"/>
  <c r="BK226" i="35"/>
  <c r="BI226" i="35"/>
  <c r="BH226" i="35"/>
  <c r="BG226" i="35"/>
  <c r="BE226" i="35"/>
  <c r="T226" i="35"/>
  <c r="R226" i="35"/>
  <c r="P226" i="35"/>
  <c r="J226" i="35"/>
  <c r="BF226" i="35"/>
  <c r="BK225" i="35"/>
  <c r="BI225" i="35"/>
  <c r="BH225" i="35"/>
  <c r="BG225" i="35"/>
  <c r="BE225" i="35"/>
  <c r="T225" i="35"/>
  <c r="R225" i="35"/>
  <c r="P225" i="35"/>
  <c r="J225" i="35"/>
  <c r="BF225" i="35"/>
  <c r="BK224" i="35"/>
  <c r="BI224" i="35"/>
  <c r="BH224" i="35"/>
  <c r="BG224" i="35"/>
  <c r="BE224" i="35"/>
  <c r="T224" i="35"/>
  <c r="R224" i="35"/>
  <c r="P224" i="35"/>
  <c r="J224" i="35"/>
  <c r="BF224" i="35"/>
  <c r="BK223" i="35"/>
  <c r="BI223" i="35"/>
  <c r="BH223" i="35"/>
  <c r="BG223" i="35"/>
  <c r="BE223" i="35"/>
  <c r="T223" i="35"/>
  <c r="R223" i="35"/>
  <c r="P223" i="35"/>
  <c r="J223" i="35"/>
  <c r="BF223" i="35"/>
  <c r="BK222" i="35"/>
  <c r="BI222" i="35"/>
  <c r="BH222" i="35"/>
  <c r="BG222" i="35"/>
  <c r="BE222" i="35"/>
  <c r="T222" i="35"/>
  <c r="R222" i="35"/>
  <c r="P222" i="35"/>
  <c r="J222" i="35"/>
  <c r="BF222" i="35"/>
  <c r="BK221" i="35"/>
  <c r="BI221" i="35"/>
  <c r="BH221" i="35"/>
  <c r="BG221" i="35"/>
  <c r="BE221" i="35"/>
  <c r="T221" i="35"/>
  <c r="R221" i="35"/>
  <c r="P221" i="35"/>
  <c r="J221" i="35"/>
  <c r="BF221" i="35"/>
  <c r="BK220" i="35"/>
  <c r="BI220" i="35"/>
  <c r="BH220" i="35"/>
  <c r="BG220" i="35"/>
  <c r="BE220" i="35"/>
  <c r="T220" i="35"/>
  <c r="R220" i="35"/>
  <c r="P220" i="35"/>
  <c r="J220" i="35"/>
  <c r="BF220" i="35"/>
  <c r="BK219" i="35"/>
  <c r="BI219" i="35"/>
  <c r="BH219" i="35"/>
  <c r="BG219" i="35"/>
  <c r="BE219" i="35"/>
  <c r="T219" i="35"/>
  <c r="R219" i="35"/>
  <c r="P219" i="35"/>
  <c r="J219" i="35"/>
  <c r="BF219" i="35"/>
  <c r="BK218" i="35"/>
  <c r="BI218" i="35"/>
  <c r="BH218" i="35"/>
  <c r="BG218" i="35"/>
  <c r="BE218" i="35"/>
  <c r="T218" i="35"/>
  <c r="R218" i="35"/>
  <c r="P218" i="35"/>
  <c r="J218" i="35"/>
  <c r="BF218" i="35"/>
  <c r="BK217" i="35"/>
  <c r="BI217" i="35"/>
  <c r="BH217" i="35"/>
  <c r="BG217" i="35"/>
  <c r="BE217" i="35"/>
  <c r="T217" i="35"/>
  <c r="R217" i="35"/>
  <c r="P217" i="35"/>
  <c r="J217" i="35"/>
  <c r="BF217" i="35"/>
  <c r="BK216" i="35"/>
  <c r="BI216" i="35"/>
  <c r="BH216" i="35"/>
  <c r="BG216" i="35"/>
  <c r="BE216" i="35"/>
  <c r="T216" i="35"/>
  <c r="R216" i="35"/>
  <c r="P216" i="35"/>
  <c r="J216" i="35"/>
  <c r="BF216" i="35"/>
  <c r="BK215" i="35"/>
  <c r="BI215" i="35"/>
  <c r="BH215" i="35"/>
  <c r="BG215" i="35"/>
  <c r="BE215" i="35"/>
  <c r="T215" i="35"/>
  <c r="R215" i="35"/>
  <c r="P215" i="35"/>
  <c r="J215" i="35"/>
  <c r="BF215" i="35"/>
  <c r="BK214" i="35"/>
  <c r="BI214" i="35"/>
  <c r="BH214" i="35"/>
  <c r="BG214" i="35"/>
  <c r="BE214" i="35"/>
  <c r="T214" i="35"/>
  <c r="R214" i="35"/>
  <c r="P214" i="35"/>
  <c r="J214" i="35"/>
  <c r="BF214" i="35"/>
  <c r="BK213" i="35"/>
  <c r="BI213" i="35"/>
  <c r="BH213" i="35"/>
  <c r="BG213" i="35"/>
  <c r="BE213" i="35"/>
  <c r="T213" i="35"/>
  <c r="R213" i="35"/>
  <c r="P213" i="35"/>
  <c r="J213" i="35"/>
  <c r="BF213" i="35"/>
  <c r="BK211" i="35"/>
  <c r="BI211" i="35"/>
  <c r="BH211" i="35"/>
  <c r="BG211" i="35"/>
  <c r="BE211" i="35"/>
  <c r="T211" i="35"/>
  <c r="R211" i="35"/>
  <c r="P211" i="35"/>
  <c r="J211" i="35"/>
  <c r="BF211" i="35"/>
  <c r="BK210" i="35"/>
  <c r="BI210" i="35"/>
  <c r="BH210" i="35"/>
  <c r="BG210" i="35"/>
  <c r="BE210" i="35"/>
  <c r="T210" i="35"/>
  <c r="R210" i="35"/>
  <c r="P210" i="35"/>
  <c r="J210" i="35"/>
  <c r="BF210" i="35"/>
  <c r="BK209" i="35"/>
  <c r="BI209" i="35"/>
  <c r="BH209" i="35"/>
  <c r="BG209" i="35"/>
  <c r="BE209" i="35"/>
  <c r="T209" i="35"/>
  <c r="R209" i="35"/>
  <c r="P209" i="35"/>
  <c r="J209" i="35"/>
  <c r="BF209" i="35"/>
  <c r="BK208" i="35"/>
  <c r="BI208" i="35"/>
  <c r="BH208" i="35"/>
  <c r="BG208" i="35"/>
  <c r="BE208" i="35"/>
  <c r="T208" i="35"/>
  <c r="R208" i="35"/>
  <c r="P208" i="35"/>
  <c r="J208" i="35"/>
  <c r="BF208" i="35"/>
  <c r="BK207" i="35"/>
  <c r="BI207" i="35"/>
  <c r="BH207" i="35"/>
  <c r="BG207" i="35"/>
  <c r="BE207" i="35"/>
  <c r="T207" i="35"/>
  <c r="R207" i="35"/>
  <c r="P207" i="35"/>
  <c r="J207" i="35"/>
  <c r="BF207" i="35"/>
  <c r="BK206" i="35"/>
  <c r="BI206" i="35"/>
  <c r="BH206" i="35"/>
  <c r="BG206" i="35"/>
  <c r="BE206" i="35"/>
  <c r="T206" i="35"/>
  <c r="R206" i="35"/>
  <c r="P206" i="35"/>
  <c r="J206" i="35"/>
  <c r="BF206" i="35"/>
  <c r="BK205" i="35"/>
  <c r="BI205" i="35"/>
  <c r="BH205" i="35"/>
  <c r="BG205" i="35"/>
  <c r="BE205" i="35"/>
  <c r="T205" i="35"/>
  <c r="R205" i="35"/>
  <c r="P205" i="35"/>
  <c r="J205" i="35"/>
  <c r="BF205" i="35"/>
  <c r="BK204" i="35"/>
  <c r="BI204" i="35"/>
  <c r="BH204" i="35"/>
  <c r="BG204" i="35"/>
  <c r="BE204" i="35"/>
  <c r="T204" i="35"/>
  <c r="R204" i="35"/>
  <c r="P204" i="35"/>
  <c r="J204" i="35"/>
  <c r="BF204" i="35"/>
  <c r="BK203" i="35"/>
  <c r="BI203" i="35"/>
  <c r="BH203" i="35"/>
  <c r="BG203" i="35"/>
  <c r="BE203" i="35"/>
  <c r="T203" i="35"/>
  <c r="R203" i="35"/>
  <c r="P203" i="35"/>
  <c r="J203" i="35"/>
  <c r="BF203" i="35"/>
  <c r="BK202" i="35"/>
  <c r="BI202" i="35"/>
  <c r="BH202" i="35"/>
  <c r="BG202" i="35"/>
  <c r="BE202" i="35"/>
  <c r="T202" i="35"/>
  <c r="R202" i="35"/>
  <c r="P202" i="35"/>
  <c r="J202" i="35"/>
  <c r="BF202" i="35"/>
  <c r="BK201" i="35"/>
  <c r="BI201" i="35"/>
  <c r="BH201" i="35"/>
  <c r="BG201" i="35"/>
  <c r="BE201" i="35"/>
  <c r="T201" i="35"/>
  <c r="R201" i="35"/>
  <c r="P201" i="35"/>
  <c r="J201" i="35"/>
  <c r="BF201" i="35"/>
  <c r="BK200" i="35"/>
  <c r="BI200" i="35"/>
  <c r="BH200" i="35"/>
  <c r="BG200" i="35"/>
  <c r="BE200" i="35"/>
  <c r="T200" i="35"/>
  <c r="R200" i="35"/>
  <c r="P200" i="35"/>
  <c r="J200" i="35"/>
  <c r="BF200" i="35"/>
  <c r="BK199" i="35"/>
  <c r="BI199" i="35"/>
  <c r="BH199" i="35"/>
  <c r="BG199" i="35"/>
  <c r="BE199" i="35"/>
  <c r="T199" i="35"/>
  <c r="R199" i="35"/>
  <c r="P199" i="35"/>
  <c r="J199" i="35"/>
  <c r="BF199" i="35"/>
  <c r="BK198" i="35"/>
  <c r="BI198" i="35"/>
  <c r="BH198" i="35"/>
  <c r="BG198" i="35"/>
  <c r="BE198" i="35"/>
  <c r="T198" i="35"/>
  <c r="R198" i="35"/>
  <c r="P198" i="35"/>
  <c r="J198" i="35"/>
  <c r="BF198" i="35"/>
  <c r="BK197" i="35"/>
  <c r="BI197" i="35"/>
  <c r="BH197" i="35"/>
  <c r="BG197" i="35"/>
  <c r="BE197" i="35"/>
  <c r="T197" i="35"/>
  <c r="R197" i="35"/>
  <c r="P197" i="35"/>
  <c r="J197" i="35"/>
  <c r="BF197" i="35"/>
  <c r="BK196" i="35"/>
  <c r="BI196" i="35"/>
  <c r="BH196" i="35"/>
  <c r="BG196" i="35"/>
  <c r="BE196" i="35"/>
  <c r="T196" i="35"/>
  <c r="R196" i="35"/>
  <c r="P196" i="35"/>
  <c r="J196" i="35"/>
  <c r="BF196" i="35"/>
  <c r="BK195" i="35"/>
  <c r="BI195" i="35"/>
  <c r="BH195" i="35"/>
  <c r="BG195" i="35"/>
  <c r="BE195" i="35"/>
  <c r="T195" i="35"/>
  <c r="R195" i="35"/>
  <c r="P195" i="35"/>
  <c r="J195" i="35"/>
  <c r="BF195" i="35"/>
  <c r="BK194" i="35"/>
  <c r="BI194" i="35"/>
  <c r="BH194" i="35"/>
  <c r="BG194" i="35"/>
  <c r="BE194" i="35"/>
  <c r="T194" i="35"/>
  <c r="R194" i="35"/>
  <c r="P194" i="35"/>
  <c r="J194" i="35"/>
  <c r="BF194" i="35"/>
  <c r="BK193" i="35"/>
  <c r="BI193" i="35"/>
  <c r="BH193" i="35"/>
  <c r="BG193" i="35"/>
  <c r="BE193" i="35"/>
  <c r="T193" i="35"/>
  <c r="R193" i="35"/>
  <c r="P193" i="35"/>
  <c r="J193" i="35"/>
  <c r="BF193" i="35"/>
  <c r="BK192" i="35"/>
  <c r="BI192" i="35"/>
  <c r="BH192" i="35"/>
  <c r="BG192" i="35"/>
  <c r="BE192" i="35"/>
  <c r="T192" i="35"/>
  <c r="R192" i="35"/>
  <c r="P192" i="35"/>
  <c r="J192" i="35"/>
  <c r="BF192" i="35"/>
  <c r="BK191" i="35"/>
  <c r="BI191" i="35"/>
  <c r="BH191" i="35"/>
  <c r="BG191" i="35"/>
  <c r="BE191" i="35"/>
  <c r="T191" i="35"/>
  <c r="R191" i="35"/>
  <c r="P191" i="35"/>
  <c r="J191" i="35"/>
  <c r="BF191" i="35"/>
  <c r="BK190" i="35"/>
  <c r="BI190" i="35"/>
  <c r="BH190" i="35"/>
  <c r="BG190" i="35"/>
  <c r="BE190" i="35"/>
  <c r="T190" i="35"/>
  <c r="R190" i="35"/>
  <c r="P190" i="35"/>
  <c r="J190" i="35"/>
  <c r="BF190" i="35"/>
  <c r="BK189" i="35"/>
  <c r="BI189" i="35"/>
  <c r="BH189" i="35"/>
  <c r="BG189" i="35"/>
  <c r="BE189" i="35"/>
  <c r="T189" i="35"/>
  <c r="R189" i="35"/>
  <c r="P189" i="35"/>
  <c r="J189" i="35"/>
  <c r="BF189" i="35"/>
  <c r="BK188" i="35"/>
  <c r="BI188" i="35"/>
  <c r="BH188" i="35"/>
  <c r="BG188" i="35"/>
  <c r="BE188" i="35"/>
  <c r="T188" i="35"/>
  <c r="R188" i="35"/>
  <c r="P188" i="35"/>
  <c r="J188" i="35"/>
  <c r="BF188" i="35"/>
  <c r="BK187" i="35"/>
  <c r="BI187" i="35"/>
  <c r="BH187" i="35"/>
  <c r="BG187" i="35"/>
  <c r="BE187" i="35"/>
  <c r="T187" i="35"/>
  <c r="R187" i="35"/>
  <c r="P187" i="35"/>
  <c r="J187" i="35"/>
  <c r="BF187" i="35"/>
  <c r="BK186" i="35"/>
  <c r="BI186" i="35"/>
  <c r="BH186" i="35"/>
  <c r="BG186" i="35"/>
  <c r="BE186" i="35"/>
  <c r="T186" i="35"/>
  <c r="R186" i="35"/>
  <c r="P186" i="35"/>
  <c r="J186" i="35"/>
  <c r="BF186" i="35"/>
  <c r="BK185" i="35"/>
  <c r="BI185" i="35"/>
  <c r="BH185" i="35"/>
  <c r="BG185" i="35"/>
  <c r="BE185" i="35"/>
  <c r="T185" i="35"/>
  <c r="R185" i="35"/>
  <c r="P185" i="35"/>
  <c r="J185" i="35"/>
  <c r="BF185" i="35"/>
  <c r="BK184" i="35"/>
  <c r="BI184" i="35"/>
  <c r="BH184" i="35"/>
  <c r="BG184" i="35"/>
  <c r="BE184" i="35"/>
  <c r="T184" i="35"/>
  <c r="R184" i="35"/>
  <c r="P184" i="35"/>
  <c r="J184" i="35"/>
  <c r="BF184" i="35"/>
  <c r="BK183" i="35"/>
  <c r="BI183" i="35"/>
  <c r="BH183" i="35"/>
  <c r="BG183" i="35"/>
  <c r="BE183" i="35"/>
  <c r="T183" i="35"/>
  <c r="R183" i="35"/>
  <c r="P183" i="35"/>
  <c r="J183" i="35"/>
  <c r="BF183" i="35"/>
  <c r="BK182" i="35"/>
  <c r="BI182" i="35"/>
  <c r="BH182" i="35"/>
  <c r="BG182" i="35"/>
  <c r="BE182" i="35"/>
  <c r="T182" i="35"/>
  <c r="R182" i="35"/>
  <c r="P182" i="35"/>
  <c r="J182" i="35"/>
  <c r="BF182" i="35"/>
  <c r="BK181" i="35"/>
  <c r="BI181" i="35"/>
  <c r="BH181" i="35"/>
  <c r="BG181" i="35"/>
  <c r="BE181" i="35"/>
  <c r="T181" i="35"/>
  <c r="R181" i="35"/>
  <c r="P181" i="35"/>
  <c r="J181" i="35"/>
  <c r="BF181" i="35"/>
  <c r="BK180" i="35"/>
  <c r="BI180" i="35"/>
  <c r="BH180" i="35"/>
  <c r="BG180" i="35"/>
  <c r="BE180" i="35"/>
  <c r="T180" i="35"/>
  <c r="R180" i="35"/>
  <c r="P180" i="35"/>
  <c r="J180" i="35"/>
  <c r="BF180" i="35"/>
  <c r="BK179" i="35"/>
  <c r="BI179" i="35"/>
  <c r="BH179" i="35"/>
  <c r="BG179" i="35"/>
  <c r="BE179" i="35"/>
  <c r="T179" i="35"/>
  <c r="R179" i="35"/>
  <c r="P179" i="35"/>
  <c r="J179" i="35"/>
  <c r="BF179" i="35"/>
  <c r="BK178" i="35"/>
  <c r="BI178" i="35"/>
  <c r="BH178" i="35"/>
  <c r="BG178" i="35"/>
  <c r="BE178" i="35"/>
  <c r="T178" i="35"/>
  <c r="R178" i="35"/>
  <c r="P178" i="35"/>
  <c r="J178" i="35"/>
  <c r="BF178" i="35"/>
  <c r="BK177" i="35"/>
  <c r="BI177" i="35"/>
  <c r="BH177" i="35"/>
  <c r="BG177" i="35"/>
  <c r="BE177" i="35"/>
  <c r="T177" i="35"/>
  <c r="R177" i="35"/>
  <c r="P177" i="35"/>
  <c r="J177" i="35"/>
  <c r="BF177" i="35"/>
  <c r="BK176" i="35"/>
  <c r="BI176" i="35"/>
  <c r="BH176" i="35"/>
  <c r="BG176" i="35"/>
  <c r="BE176" i="35"/>
  <c r="T176" i="35"/>
  <c r="R176" i="35"/>
  <c r="P176" i="35"/>
  <c r="J176" i="35"/>
  <c r="BF176" i="35"/>
  <c r="BK175" i="35"/>
  <c r="BI175" i="35"/>
  <c r="BH175" i="35"/>
  <c r="BG175" i="35"/>
  <c r="BE175" i="35"/>
  <c r="T175" i="35"/>
  <c r="R175" i="35"/>
  <c r="P175" i="35"/>
  <c r="J175" i="35"/>
  <c r="BF175" i="35"/>
  <c r="BK174" i="35"/>
  <c r="BI174" i="35"/>
  <c r="BH174" i="35"/>
  <c r="BG174" i="35"/>
  <c r="BE174" i="35"/>
  <c r="T174" i="35"/>
  <c r="R174" i="35"/>
  <c r="P174" i="35"/>
  <c r="J174" i="35"/>
  <c r="BF174" i="35"/>
  <c r="BK173" i="35"/>
  <c r="BI173" i="35"/>
  <c r="BH173" i="35"/>
  <c r="BG173" i="35"/>
  <c r="BE173" i="35"/>
  <c r="T173" i="35"/>
  <c r="R173" i="35"/>
  <c r="P173" i="35"/>
  <c r="J173" i="35"/>
  <c r="BF173" i="35"/>
  <c r="BK172" i="35"/>
  <c r="BI172" i="35"/>
  <c r="BH172" i="35"/>
  <c r="BG172" i="35"/>
  <c r="BE172" i="35"/>
  <c r="T172" i="35"/>
  <c r="R172" i="35"/>
  <c r="P172" i="35"/>
  <c r="J172" i="35"/>
  <c r="BF172" i="35"/>
  <c r="BK171" i="35"/>
  <c r="BI171" i="35"/>
  <c r="BH171" i="35"/>
  <c r="BG171" i="35"/>
  <c r="BE171" i="35"/>
  <c r="T171" i="35"/>
  <c r="R171" i="35"/>
  <c r="P171" i="35"/>
  <c r="J171" i="35"/>
  <c r="BF171" i="35"/>
  <c r="BK170" i="35"/>
  <c r="BI170" i="35"/>
  <c r="BH170" i="35"/>
  <c r="BG170" i="35"/>
  <c r="BE170" i="35"/>
  <c r="T170" i="35"/>
  <c r="R170" i="35"/>
  <c r="P170" i="35"/>
  <c r="J170" i="35"/>
  <c r="BF170" i="35"/>
  <c r="BK169" i="35"/>
  <c r="BI169" i="35"/>
  <c r="BH169" i="35"/>
  <c r="BG169" i="35"/>
  <c r="BE169" i="35"/>
  <c r="T169" i="35"/>
  <c r="R169" i="35"/>
  <c r="P169" i="35"/>
  <c r="J169" i="35"/>
  <c r="BF169" i="35"/>
  <c r="BK167" i="35"/>
  <c r="BI167" i="35"/>
  <c r="BH167" i="35"/>
  <c r="BG167" i="35"/>
  <c r="BE167" i="35"/>
  <c r="T167" i="35"/>
  <c r="R167" i="35"/>
  <c r="P167" i="35"/>
  <c r="J167" i="35"/>
  <c r="BF167" i="35"/>
  <c r="BK166" i="35"/>
  <c r="BI166" i="35"/>
  <c r="BH166" i="35"/>
  <c r="BG166" i="35"/>
  <c r="BE166" i="35"/>
  <c r="T166" i="35"/>
  <c r="R166" i="35"/>
  <c r="P166" i="35"/>
  <c r="J166" i="35"/>
  <c r="BF166" i="35"/>
  <c r="BK165" i="35"/>
  <c r="BI165" i="35"/>
  <c r="BH165" i="35"/>
  <c r="BG165" i="35"/>
  <c r="BE165" i="35"/>
  <c r="T165" i="35"/>
  <c r="R165" i="35"/>
  <c r="P165" i="35"/>
  <c r="J165" i="35"/>
  <c r="BF165" i="35"/>
  <c r="BK164" i="35"/>
  <c r="BI164" i="35"/>
  <c r="BH164" i="35"/>
  <c r="BG164" i="35"/>
  <c r="BE164" i="35"/>
  <c r="T164" i="35"/>
  <c r="R164" i="35"/>
  <c r="P164" i="35"/>
  <c r="J164" i="35"/>
  <c r="BF164" i="35"/>
  <c r="BK163" i="35"/>
  <c r="BI163" i="35"/>
  <c r="BH163" i="35"/>
  <c r="BG163" i="35"/>
  <c r="BE163" i="35"/>
  <c r="T163" i="35"/>
  <c r="R163" i="35"/>
  <c r="P163" i="35"/>
  <c r="J163" i="35"/>
  <c r="BF163" i="35"/>
  <c r="BK162" i="35"/>
  <c r="BI162" i="35"/>
  <c r="BH162" i="35"/>
  <c r="BG162" i="35"/>
  <c r="BE162" i="35"/>
  <c r="T162" i="35"/>
  <c r="R162" i="35"/>
  <c r="P162" i="35"/>
  <c r="J162" i="35"/>
  <c r="BF162" i="35"/>
  <c r="BK161" i="35"/>
  <c r="BI161" i="35"/>
  <c r="BH161" i="35"/>
  <c r="BG161" i="35"/>
  <c r="BE161" i="35"/>
  <c r="T161" i="35"/>
  <c r="R161" i="35"/>
  <c r="P161" i="35"/>
  <c r="J161" i="35"/>
  <c r="BF161" i="35"/>
  <c r="BK160" i="35"/>
  <c r="BI160" i="35"/>
  <c r="BH160" i="35"/>
  <c r="BG160" i="35"/>
  <c r="BE160" i="35"/>
  <c r="T160" i="35"/>
  <c r="R160" i="35"/>
  <c r="P160" i="35"/>
  <c r="J160" i="35"/>
  <c r="BF160" i="35"/>
  <c r="BK159" i="35"/>
  <c r="BI159" i="35"/>
  <c r="BH159" i="35"/>
  <c r="BG159" i="35"/>
  <c r="BE159" i="35"/>
  <c r="T159" i="35"/>
  <c r="R159" i="35"/>
  <c r="P159" i="35"/>
  <c r="J159" i="35"/>
  <c r="BF159" i="35"/>
  <c r="BK158" i="35"/>
  <c r="BI158" i="35"/>
  <c r="BH158" i="35"/>
  <c r="BG158" i="35"/>
  <c r="BE158" i="35"/>
  <c r="T158" i="35"/>
  <c r="R158" i="35"/>
  <c r="P158" i="35"/>
  <c r="J158" i="35"/>
  <c r="BF158" i="35"/>
  <c r="BK157" i="35"/>
  <c r="BI157" i="35"/>
  <c r="BH157" i="35"/>
  <c r="BG157" i="35"/>
  <c r="BE157" i="35"/>
  <c r="T157" i="35"/>
  <c r="R157" i="35"/>
  <c r="P157" i="35"/>
  <c r="J157" i="35"/>
  <c r="BF157" i="35"/>
  <c r="BK156" i="35"/>
  <c r="BI156" i="35"/>
  <c r="BH156" i="35"/>
  <c r="BG156" i="35"/>
  <c r="BE156" i="35"/>
  <c r="T156" i="35"/>
  <c r="R156" i="35"/>
  <c r="P156" i="35"/>
  <c r="J156" i="35"/>
  <c r="BF156" i="35"/>
  <c r="BK155" i="35"/>
  <c r="BI155" i="35"/>
  <c r="BH155" i="35"/>
  <c r="BG155" i="35"/>
  <c r="BE155" i="35"/>
  <c r="T155" i="35"/>
  <c r="R155" i="35"/>
  <c r="P155" i="35"/>
  <c r="J155" i="35"/>
  <c r="BF155" i="35"/>
  <c r="BK154" i="35"/>
  <c r="BI154" i="35"/>
  <c r="BH154" i="35"/>
  <c r="BG154" i="35"/>
  <c r="BE154" i="35"/>
  <c r="T154" i="35"/>
  <c r="R154" i="35"/>
  <c r="P154" i="35"/>
  <c r="J154" i="35"/>
  <c r="BF154" i="35"/>
  <c r="BK153" i="35"/>
  <c r="BI153" i="35"/>
  <c r="BH153" i="35"/>
  <c r="BG153" i="35"/>
  <c r="BE153" i="35"/>
  <c r="T153" i="35"/>
  <c r="R153" i="35"/>
  <c r="P153" i="35"/>
  <c r="J153" i="35"/>
  <c r="BF153" i="35"/>
  <c r="BK152" i="35"/>
  <c r="BI152" i="35"/>
  <c r="BH152" i="35"/>
  <c r="BG152" i="35"/>
  <c r="BE152" i="35"/>
  <c r="T152" i="35"/>
  <c r="R152" i="35"/>
  <c r="P152" i="35"/>
  <c r="J152" i="35"/>
  <c r="BF152" i="35"/>
  <c r="BK151" i="35"/>
  <c r="BI151" i="35"/>
  <c r="BH151" i="35"/>
  <c r="BG151" i="35"/>
  <c r="BE151" i="35"/>
  <c r="T151" i="35"/>
  <c r="R151" i="35"/>
  <c r="P151" i="35"/>
  <c r="J151" i="35"/>
  <c r="BF151" i="35"/>
  <c r="BK150" i="35"/>
  <c r="BI150" i="35"/>
  <c r="BH150" i="35"/>
  <c r="BG150" i="35"/>
  <c r="BE150" i="35"/>
  <c r="T150" i="35"/>
  <c r="R150" i="35"/>
  <c r="P150" i="35"/>
  <c r="J150" i="35"/>
  <c r="BF150" i="35"/>
  <c r="BK149" i="35"/>
  <c r="BI149" i="35"/>
  <c r="BH149" i="35"/>
  <c r="BG149" i="35"/>
  <c r="BE149" i="35"/>
  <c r="T149" i="35"/>
  <c r="R149" i="35"/>
  <c r="P149" i="35"/>
  <c r="J149" i="35"/>
  <c r="BF149" i="35"/>
  <c r="BK148" i="35"/>
  <c r="BI148" i="35"/>
  <c r="BH148" i="35"/>
  <c r="BG148" i="35"/>
  <c r="BE148" i="35"/>
  <c r="T148" i="35"/>
  <c r="R148" i="35"/>
  <c r="P148" i="35"/>
  <c r="J148" i="35"/>
  <c r="BF148" i="35"/>
  <c r="BK147" i="35"/>
  <c r="BI147" i="35"/>
  <c r="BH147" i="35"/>
  <c r="BG147" i="35"/>
  <c r="BE147" i="35"/>
  <c r="T147" i="35"/>
  <c r="R147" i="35"/>
  <c r="P147" i="35"/>
  <c r="J147" i="35"/>
  <c r="BF147" i="35"/>
  <c r="BK144" i="35"/>
  <c r="BI144" i="35"/>
  <c r="BH144" i="35"/>
  <c r="BG144" i="35"/>
  <c r="BE144" i="35"/>
  <c r="T144" i="35"/>
  <c r="R144" i="35"/>
  <c r="P144" i="35"/>
  <c r="J144" i="35"/>
  <c r="BF144" i="35"/>
  <c r="BK143" i="35"/>
  <c r="BI143" i="35"/>
  <c r="BH143" i="35"/>
  <c r="BG143" i="35"/>
  <c r="BE143" i="35"/>
  <c r="T143" i="35"/>
  <c r="R143" i="35"/>
  <c r="P143" i="35"/>
  <c r="J143" i="35"/>
  <c r="BF143" i="35"/>
  <c r="BK142" i="35"/>
  <c r="BI142" i="35"/>
  <c r="BH142" i="35"/>
  <c r="BG142" i="35"/>
  <c r="BE142" i="35"/>
  <c r="T142" i="35"/>
  <c r="R142" i="35"/>
  <c r="P142" i="35"/>
  <c r="J142" i="35"/>
  <c r="BF142" i="35"/>
  <c r="BK141" i="35"/>
  <c r="BI141" i="35"/>
  <c r="BH141" i="35"/>
  <c r="BG141" i="35"/>
  <c r="BE141" i="35"/>
  <c r="T141" i="35"/>
  <c r="R141" i="35"/>
  <c r="P141" i="35"/>
  <c r="J141" i="35"/>
  <c r="BF141" i="35"/>
  <c r="BK140" i="35"/>
  <c r="BI140" i="35"/>
  <c r="BH140" i="35"/>
  <c r="BG140" i="35"/>
  <c r="BE140" i="35"/>
  <c r="T140" i="35"/>
  <c r="R140" i="35"/>
  <c r="P140" i="35"/>
  <c r="J140" i="35"/>
  <c r="BF140" i="35"/>
  <c r="BK139" i="35"/>
  <c r="BI139" i="35"/>
  <c r="BH139" i="35"/>
  <c r="BG139" i="35"/>
  <c r="BE139" i="35"/>
  <c r="T139" i="35"/>
  <c r="R139" i="35"/>
  <c r="P139" i="35"/>
  <c r="J139" i="35"/>
  <c r="BF139" i="35"/>
  <c r="BK138" i="35"/>
  <c r="BI138" i="35"/>
  <c r="BH138" i="35"/>
  <c r="BG138" i="35"/>
  <c r="BE138" i="35"/>
  <c r="T138" i="35"/>
  <c r="R138" i="35"/>
  <c r="P138" i="35"/>
  <c r="J138" i="35"/>
  <c r="BF138" i="35"/>
  <c r="BK137" i="35"/>
  <c r="BI137" i="35"/>
  <c r="BH137" i="35"/>
  <c r="BG137" i="35"/>
  <c r="BE137" i="35"/>
  <c r="T137" i="35"/>
  <c r="R137" i="35"/>
  <c r="P137" i="35"/>
  <c r="J137" i="35"/>
  <c r="BF137" i="35"/>
  <c r="BK136" i="35"/>
  <c r="BI136" i="35"/>
  <c r="BH136" i="35"/>
  <c r="BG136" i="35"/>
  <c r="BE136" i="35"/>
  <c r="T136" i="35"/>
  <c r="R136" i="35"/>
  <c r="P136" i="35"/>
  <c r="J136" i="35"/>
  <c r="BF136" i="35"/>
  <c r="BK135" i="35"/>
  <c r="BI135" i="35"/>
  <c r="BH135" i="35"/>
  <c r="BG135" i="35"/>
  <c r="BE135" i="35"/>
  <c r="T135" i="35"/>
  <c r="R135" i="35"/>
  <c r="P135" i="35"/>
  <c r="J135" i="35"/>
  <c r="BF135" i="35"/>
  <c r="BK133" i="35"/>
  <c r="BI133" i="35"/>
  <c r="BH133" i="35"/>
  <c r="BG133" i="35"/>
  <c r="BE133" i="35"/>
  <c r="T133" i="35"/>
  <c r="R133" i="35"/>
  <c r="P133" i="35"/>
  <c r="J133" i="35"/>
  <c r="BF133" i="35"/>
  <c r="BK132" i="35"/>
  <c r="BI132" i="35"/>
  <c r="BH132" i="35"/>
  <c r="BG132" i="35"/>
  <c r="BE132" i="35"/>
  <c r="T132" i="35"/>
  <c r="T131" i="35"/>
  <c r="R132" i="35"/>
  <c r="P132" i="35"/>
  <c r="J132" i="35"/>
  <c r="BF132" i="35"/>
  <c r="J126" i="35"/>
  <c r="F126" i="35"/>
  <c r="J125" i="35"/>
  <c r="F125" i="35"/>
  <c r="J123" i="35"/>
  <c r="F123" i="35"/>
  <c r="E121" i="35"/>
  <c r="F91" i="35"/>
  <c r="F89" i="35"/>
  <c r="E87" i="35"/>
  <c r="J37" i="35"/>
  <c r="J36" i="35"/>
  <c r="J35" i="35"/>
  <c r="F92" i="35"/>
  <c r="J89" i="35"/>
  <c r="E85" i="35"/>
  <c r="BK360" i="35"/>
  <c r="J360" i="35"/>
  <c r="J108" i="35"/>
  <c r="BK131" i="35"/>
  <c r="J131" i="35"/>
  <c r="J98" i="35"/>
  <c r="P131" i="35"/>
  <c r="P360" i="35"/>
  <c r="R350" i="35"/>
  <c r="T273" i="35"/>
  <c r="R131" i="35"/>
  <c r="P273" i="35"/>
  <c r="P356" i="35"/>
  <c r="BK168" i="35"/>
  <c r="J168" i="35"/>
  <c r="J102" i="35"/>
  <c r="T350" i="35"/>
  <c r="BK273" i="35"/>
  <c r="J273" i="35"/>
  <c r="J104" i="35"/>
  <c r="T360" i="35"/>
  <c r="R360" i="35"/>
  <c r="P146" i="75"/>
  <c r="J32" i="76"/>
  <c r="J41" i="76"/>
  <c r="J98" i="76"/>
  <c r="BK146" i="75"/>
  <c r="J146" i="75"/>
  <c r="AG96" i="1"/>
  <c r="R212" i="35"/>
  <c r="T212" i="35"/>
  <c r="BK356" i="35"/>
  <c r="J356" i="35"/>
  <c r="J107" i="35"/>
  <c r="P134" i="35"/>
  <c r="P130" i="35"/>
  <c r="P283" i="35"/>
  <c r="BK350" i="35"/>
  <c r="J350" i="35"/>
  <c r="J106" i="35"/>
  <c r="T356" i="35"/>
  <c r="R134" i="35"/>
  <c r="R130" i="35"/>
  <c r="T134" i="35"/>
  <c r="T130" i="35"/>
  <c r="R356" i="35"/>
  <c r="BK212" i="35"/>
  <c r="J212" i="35"/>
  <c r="J103" i="35"/>
  <c r="R283" i="35"/>
  <c r="P146" i="35"/>
  <c r="R168" i="35"/>
  <c r="BK146" i="35"/>
  <c r="J146" i="35"/>
  <c r="J101" i="35"/>
  <c r="P168" i="35"/>
  <c r="T146" i="35"/>
  <c r="T168" i="35"/>
  <c r="BK134" i="35"/>
  <c r="BK130" i="35"/>
  <c r="P212" i="35"/>
  <c r="R146" i="35"/>
  <c r="P350" i="35"/>
  <c r="R273" i="35"/>
  <c r="T283" i="35"/>
  <c r="F36" i="35"/>
  <c r="F35" i="35"/>
  <c r="BK283" i="35"/>
  <c r="J283" i="35"/>
  <c r="J105" i="35"/>
  <c r="F37" i="35"/>
  <c r="J33" i="35"/>
  <c r="J34" i="35"/>
  <c r="F34" i="35"/>
  <c r="F33" i="35"/>
  <c r="E119" i="35"/>
  <c r="BD114" i="1"/>
  <c r="BC114" i="1"/>
  <c r="BB114" i="1"/>
  <c r="BA114" i="1"/>
  <c r="AZ114" i="1"/>
  <c r="AY114" i="1"/>
  <c r="AX114" i="1"/>
  <c r="AW114" i="1"/>
  <c r="AV114" i="1"/>
  <c r="AT114" i="1"/>
  <c r="AU114" i="1"/>
  <c r="BK213" i="74"/>
  <c r="J213" i="74"/>
  <c r="BF213" i="74"/>
  <c r="BI213" i="74"/>
  <c r="BH213" i="74"/>
  <c r="BG213" i="74"/>
  <c r="BE213" i="74"/>
  <c r="BK212" i="74"/>
  <c r="J212" i="74"/>
  <c r="BF212" i="74"/>
  <c r="BI212" i="74"/>
  <c r="BH212" i="74"/>
  <c r="BG212" i="74"/>
  <c r="BE212" i="74"/>
  <c r="BK211" i="74"/>
  <c r="BI211" i="74"/>
  <c r="BH211" i="74"/>
  <c r="BG211" i="74"/>
  <c r="BE211" i="74"/>
  <c r="J211" i="74"/>
  <c r="BF211" i="74"/>
  <c r="BK210" i="74"/>
  <c r="BI210" i="74"/>
  <c r="BH210" i="74"/>
  <c r="BG210" i="74"/>
  <c r="BE210" i="74"/>
  <c r="J210" i="74"/>
  <c r="BF210" i="74"/>
  <c r="BK209" i="74"/>
  <c r="J209" i="74"/>
  <c r="BF209" i="74"/>
  <c r="BI209" i="74"/>
  <c r="BH209" i="74"/>
  <c r="BG209" i="74"/>
  <c r="BE209" i="74"/>
  <c r="BK208" i="74"/>
  <c r="BI208" i="74"/>
  <c r="BH208" i="74"/>
  <c r="BG208" i="74"/>
  <c r="BE208" i="74"/>
  <c r="J208" i="74"/>
  <c r="BF208" i="74"/>
  <c r="BK207" i="74"/>
  <c r="BI207" i="74"/>
  <c r="BH207" i="74"/>
  <c r="BG207" i="74"/>
  <c r="BE207" i="74"/>
  <c r="J207" i="74"/>
  <c r="BF207" i="74"/>
  <c r="BK206" i="74"/>
  <c r="J206" i="74"/>
  <c r="BF206" i="74"/>
  <c r="BI206" i="74"/>
  <c r="BH206" i="74"/>
  <c r="BG206" i="74"/>
  <c r="BE206" i="74"/>
  <c r="BK205" i="74"/>
  <c r="BI205" i="74"/>
  <c r="BH205" i="74"/>
  <c r="BG205" i="74"/>
  <c r="BE205" i="74"/>
  <c r="J205" i="74"/>
  <c r="BF205" i="74"/>
  <c r="BK204" i="74"/>
  <c r="J204" i="74"/>
  <c r="BF204" i="74"/>
  <c r="BI204" i="74"/>
  <c r="BH204" i="74"/>
  <c r="BG204" i="74"/>
  <c r="BE204" i="74"/>
  <c r="BK202" i="74"/>
  <c r="BI202" i="74"/>
  <c r="BH202" i="74"/>
  <c r="BG202" i="74"/>
  <c r="BE202" i="74"/>
  <c r="T202" i="74"/>
  <c r="R202" i="74"/>
  <c r="P202" i="74"/>
  <c r="J202" i="74"/>
  <c r="BF202" i="74"/>
  <c r="BK201" i="74"/>
  <c r="BK200" i="74"/>
  <c r="J200" i="74"/>
  <c r="J105" i="74"/>
  <c r="BI201" i="74"/>
  <c r="BH201" i="74"/>
  <c r="BG201" i="74"/>
  <c r="BE201" i="74"/>
  <c r="T201" i="74"/>
  <c r="T200" i="74"/>
  <c r="R201" i="74"/>
  <c r="R200" i="74"/>
  <c r="P201" i="74"/>
  <c r="P200" i="74"/>
  <c r="J201" i="74"/>
  <c r="BF201" i="74"/>
  <c r="BK199" i="74"/>
  <c r="BI199" i="74"/>
  <c r="BH199" i="74"/>
  <c r="BG199" i="74"/>
  <c r="BE199" i="74"/>
  <c r="T199" i="74"/>
  <c r="R199" i="74"/>
  <c r="P199" i="74"/>
  <c r="J199" i="74"/>
  <c r="BF199" i="74"/>
  <c r="BK198" i="74"/>
  <c r="BI198" i="74"/>
  <c r="BH198" i="74"/>
  <c r="BG198" i="74"/>
  <c r="BE198" i="74"/>
  <c r="T198" i="74"/>
  <c r="R198" i="74"/>
  <c r="P198" i="74"/>
  <c r="J198" i="74"/>
  <c r="BF198" i="74"/>
  <c r="BK197" i="74"/>
  <c r="BI197" i="74"/>
  <c r="BH197" i="74"/>
  <c r="BG197" i="74"/>
  <c r="BE197" i="74"/>
  <c r="T197" i="74"/>
  <c r="R197" i="74"/>
  <c r="P197" i="74"/>
  <c r="J197" i="74"/>
  <c r="BF197" i="74"/>
  <c r="BK196" i="74"/>
  <c r="BI196" i="74"/>
  <c r="BH196" i="74"/>
  <c r="BG196" i="74"/>
  <c r="BE196" i="74"/>
  <c r="T196" i="74"/>
  <c r="R196" i="74"/>
  <c r="P196" i="74"/>
  <c r="J196" i="74"/>
  <c r="BF196" i="74"/>
  <c r="BK195" i="74"/>
  <c r="BI195" i="74"/>
  <c r="BH195" i="74"/>
  <c r="BG195" i="74"/>
  <c r="BE195" i="74"/>
  <c r="T195" i="74"/>
  <c r="R195" i="74"/>
  <c r="P195" i="74"/>
  <c r="J195" i="74"/>
  <c r="BF195" i="74"/>
  <c r="BK194" i="74"/>
  <c r="BI194" i="74"/>
  <c r="BH194" i="74"/>
  <c r="BG194" i="74"/>
  <c r="BE194" i="74"/>
  <c r="T194" i="74"/>
  <c r="R194" i="74"/>
  <c r="P194" i="74"/>
  <c r="J194" i="74"/>
  <c r="BF194" i="74"/>
  <c r="BK193" i="74"/>
  <c r="BI193" i="74"/>
  <c r="BH193" i="74"/>
  <c r="BG193" i="74"/>
  <c r="BE193" i="74"/>
  <c r="T193" i="74"/>
  <c r="R193" i="74"/>
  <c r="P193" i="74"/>
  <c r="J193" i="74"/>
  <c r="BF193" i="74"/>
  <c r="BK192" i="74"/>
  <c r="BI192" i="74"/>
  <c r="BH192" i="74"/>
  <c r="BG192" i="74"/>
  <c r="BE192" i="74"/>
  <c r="T192" i="74"/>
  <c r="R192" i="74"/>
  <c r="P192" i="74"/>
  <c r="J192" i="74"/>
  <c r="BF192" i="74"/>
  <c r="BK191" i="74"/>
  <c r="BI191" i="74"/>
  <c r="BH191" i="74"/>
  <c r="BG191" i="74"/>
  <c r="BE191" i="74"/>
  <c r="T191" i="74"/>
  <c r="R191" i="74"/>
  <c r="P191" i="74"/>
  <c r="J191" i="74"/>
  <c r="BF191" i="74"/>
  <c r="BK190" i="74"/>
  <c r="BI190" i="74"/>
  <c r="BH190" i="74"/>
  <c r="BG190" i="74"/>
  <c r="BE190" i="74"/>
  <c r="T190" i="74"/>
  <c r="R190" i="74"/>
  <c r="P190" i="74"/>
  <c r="J190" i="74"/>
  <c r="BF190" i="74"/>
  <c r="BK189" i="74"/>
  <c r="BK188" i="74"/>
  <c r="J188" i="74"/>
  <c r="J104" i="74"/>
  <c r="BI189" i="74"/>
  <c r="BH189" i="74"/>
  <c r="BG189" i="74"/>
  <c r="BE189" i="74"/>
  <c r="T189" i="74"/>
  <c r="T188" i="74"/>
  <c r="R189" i="74"/>
  <c r="R188" i="74"/>
  <c r="P189" i="74"/>
  <c r="P188" i="74"/>
  <c r="J189" i="74"/>
  <c r="BF189" i="74"/>
  <c r="BK187" i="74"/>
  <c r="BI187" i="74"/>
  <c r="BH187" i="74"/>
  <c r="BG187" i="74"/>
  <c r="BE187" i="74"/>
  <c r="T187" i="74"/>
  <c r="R187" i="74"/>
  <c r="P187" i="74"/>
  <c r="J187" i="74"/>
  <c r="BF187" i="74"/>
  <c r="BK186" i="74"/>
  <c r="BI186" i="74"/>
  <c r="BH186" i="74"/>
  <c r="BG186" i="74"/>
  <c r="J186" i="74"/>
  <c r="BF186" i="74"/>
  <c r="BE186" i="74"/>
  <c r="T186" i="74"/>
  <c r="R186" i="74"/>
  <c r="P186" i="74"/>
  <c r="BK185" i="74"/>
  <c r="BI185" i="74"/>
  <c r="BH185" i="74"/>
  <c r="BG185" i="74"/>
  <c r="BE185" i="74"/>
  <c r="T185" i="74"/>
  <c r="R185" i="74"/>
  <c r="P185" i="74"/>
  <c r="J185" i="74"/>
  <c r="BF185" i="74"/>
  <c r="BK184" i="74"/>
  <c r="BI184" i="74"/>
  <c r="BH184" i="74"/>
  <c r="BG184" i="74"/>
  <c r="BE184" i="74"/>
  <c r="T184" i="74"/>
  <c r="R184" i="74"/>
  <c r="P184" i="74"/>
  <c r="J184" i="74"/>
  <c r="BF184" i="74"/>
  <c r="BK183" i="74"/>
  <c r="BI183" i="74"/>
  <c r="BH183" i="74"/>
  <c r="BG183" i="74"/>
  <c r="BE183" i="74"/>
  <c r="T183" i="74"/>
  <c r="R183" i="74"/>
  <c r="P183" i="74"/>
  <c r="J183" i="74"/>
  <c r="BF183" i="74"/>
  <c r="BK182" i="74"/>
  <c r="BI182" i="74"/>
  <c r="BH182" i="74"/>
  <c r="BG182" i="74"/>
  <c r="BE182" i="74"/>
  <c r="T182" i="74"/>
  <c r="R182" i="74"/>
  <c r="P182" i="74"/>
  <c r="J182" i="74"/>
  <c r="BF182" i="74"/>
  <c r="BK181" i="74"/>
  <c r="BI181" i="74"/>
  <c r="BH181" i="74"/>
  <c r="BG181" i="74"/>
  <c r="BE181" i="74"/>
  <c r="T181" i="74"/>
  <c r="R181" i="74"/>
  <c r="P181" i="74"/>
  <c r="J181" i="74"/>
  <c r="BF181" i="74"/>
  <c r="BK180" i="74"/>
  <c r="BI180" i="74"/>
  <c r="BH180" i="74"/>
  <c r="BG180" i="74"/>
  <c r="J180" i="74"/>
  <c r="BF180" i="74"/>
  <c r="BE180" i="74"/>
  <c r="T180" i="74"/>
  <c r="R180" i="74"/>
  <c r="P180" i="74"/>
  <c r="BK179" i="74"/>
  <c r="BI179" i="74"/>
  <c r="BH179" i="74"/>
  <c r="BG179" i="74"/>
  <c r="BE179" i="74"/>
  <c r="T179" i="74"/>
  <c r="R179" i="74"/>
  <c r="P179" i="74"/>
  <c r="J179" i="74"/>
  <c r="BF179" i="74"/>
  <c r="BK178" i="74"/>
  <c r="BI178" i="74"/>
  <c r="BH178" i="74"/>
  <c r="BG178" i="74"/>
  <c r="BE178" i="74"/>
  <c r="T178" i="74"/>
  <c r="R178" i="74"/>
  <c r="P178" i="74"/>
  <c r="J178" i="74"/>
  <c r="BF178" i="74"/>
  <c r="BK177" i="74"/>
  <c r="BI177" i="74"/>
  <c r="BH177" i="74"/>
  <c r="BG177" i="74"/>
  <c r="BE177" i="74"/>
  <c r="T177" i="74"/>
  <c r="R177" i="74"/>
  <c r="P177" i="74"/>
  <c r="J177" i="74"/>
  <c r="BF177" i="74"/>
  <c r="BK176" i="74"/>
  <c r="BI176" i="74"/>
  <c r="BH176" i="74"/>
  <c r="BG176" i="74"/>
  <c r="BE176" i="74"/>
  <c r="T176" i="74"/>
  <c r="R176" i="74"/>
  <c r="P176" i="74"/>
  <c r="J176" i="74"/>
  <c r="BF176" i="74"/>
  <c r="BK175" i="74"/>
  <c r="BI175" i="74"/>
  <c r="BH175" i="74"/>
  <c r="BG175" i="74"/>
  <c r="BE175" i="74"/>
  <c r="T175" i="74"/>
  <c r="R175" i="74"/>
  <c r="P175" i="74"/>
  <c r="J175" i="74"/>
  <c r="BF175" i="74"/>
  <c r="BK174" i="74"/>
  <c r="BK173" i="74"/>
  <c r="BK172" i="74"/>
  <c r="J172" i="74"/>
  <c r="J103" i="74"/>
  <c r="BI174" i="74"/>
  <c r="BH174" i="74"/>
  <c r="BG174" i="74"/>
  <c r="BE174" i="74"/>
  <c r="T174" i="74"/>
  <c r="R174" i="74"/>
  <c r="P174" i="74"/>
  <c r="J174" i="74"/>
  <c r="BF174" i="74"/>
  <c r="BI173" i="74"/>
  <c r="BH173" i="74"/>
  <c r="BG173" i="74"/>
  <c r="BE173" i="74"/>
  <c r="T173" i="74"/>
  <c r="T172" i="74"/>
  <c r="R173" i="74"/>
  <c r="R172" i="74"/>
  <c r="P173" i="74"/>
  <c r="P172" i="74"/>
  <c r="J173" i="74"/>
  <c r="BF173" i="74"/>
  <c r="BK171" i="74"/>
  <c r="BI171" i="74"/>
  <c r="BH171" i="74"/>
  <c r="BG171" i="74"/>
  <c r="BE171" i="74"/>
  <c r="T171" i="74"/>
  <c r="R171" i="74"/>
  <c r="P171" i="74"/>
  <c r="J171" i="74"/>
  <c r="BF171" i="74"/>
  <c r="BK170" i="74"/>
  <c r="BI170" i="74"/>
  <c r="BH170" i="74"/>
  <c r="BG170" i="74"/>
  <c r="BE170" i="74"/>
  <c r="T170" i="74"/>
  <c r="T164" i="74"/>
  <c r="T165" i="74"/>
  <c r="T166" i="74"/>
  <c r="T167" i="74"/>
  <c r="T168" i="74"/>
  <c r="T169" i="74"/>
  <c r="T163" i="74"/>
  <c r="R170" i="74"/>
  <c r="P170" i="74"/>
  <c r="J170" i="74"/>
  <c r="BF170" i="74"/>
  <c r="BK169" i="74"/>
  <c r="BI169" i="74"/>
  <c r="BH169" i="74"/>
  <c r="BG169" i="74"/>
  <c r="BE169" i="74"/>
  <c r="R169" i="74"/>
  <c r="P169" i="74"/>
  <c r="J169" i="74"/>
  <c r="BF169" i="74"/>
  <c r="BK168" i="74"/>
  <c r="BI168" i="74"/>
  <c r="BH168" i="74"/>
  <c r="BG168" i="74"/>
  <c r="BE168" i="74"/>
  <c r="R168" i="74"/>
  <c r="P168" i="74"/>
  <c r="J168" i="74"/>
  <c r="BF168" i="74"/>
  <c r="BK167" i="74"/>
  <c r="BI167" i="74"/>
  <c r="BH167" i="74"/>
  <c r="BG167" i="74"/>
  <c r="BE167" i="74"/>
  <c r="R167" i="74"/>
  <c r="P167" i="74"/>
  <c r="J167" i="74"/>
  <c r="BF167" i="74"/>
  <c r="BK166" i="74"/>
  <c r="BI166" i="74"/>
  <c r="BH166" i="74"/>
  <c r="BG166" i="74"/>
  <c r="BE166" i="74"/>
  <c r="R166" i="74"/>
  <c r="P166" i="74"/>
  <c r="J166" i="74"/>
  <c r="BF166" i="74"/>
  <c r="BK165" i="74"/>
  <c r="BI165" i="74"/>
  <c r="BH165" i="74"/>
  <c r="BG165" i="74"/>
  <c r="BE165" i="74"/>
  <c r="R165" i="74"/>
  <c r="P165" i="74"/>
  <c r="J165" i="74"/>
  <c r="BF165" i="74"/>
  <c r="BK164" i="74"/>
  <c r="BK163" i="74"/>
  <c r="J163" i="74"/>
  <c r="J102" i="74"/>
  <c r="BI164" i="74"/>
  <c r="BH164" i="74"/>
  <c r="BG164" i="74"/>
  <c r="BE164" i="74"/>
  <c r="R164" i="74"/>
  <c r="R163" i="74"/>
  <c r="P164" i="74"/>
  <c r="P163" i="74"/>
  <c r="J164" i="74"/>
  <c r="BF164" i="74"/>
  <c r="BK162" i="74"/>
  <c r="BI162" i="74"/>
  <c r="BH162" i="74"/>
  <c r="BG162" i="74"/>
  <c r="BE162" i="74"/>
  <c r="T162" i="74"/>
  <c r="R162" i="74"/>
  <c r="P162" i="74"/>
  <c r="J162" i="74"/>
  <c r="BF162" i="74"/>
  <c r="BK161" i="74"/>
  <c r="BI161" i="74"/>
  <c r="BH161" i="74"/>
  <c r="BG161" i="74"/>
  <c r="BE161" i="74"/>
  <c r="T161" i="74"/>
  <c r="T158" i="74"/>
  <c r="T159" i="74"/>
  <c r="T160" i="74"/>
  <c r="T157" i="74"/>
  <c r="R161" i="74"/>
  <c r="P161" i="74"/>
  <c r="J161" i="74"/>
  <c r="BF161" i="74"/>
  <c r="BK160" i="74"/>
  <c r="BI160" i="74"/>
  <c r="BH160" i="74"/>
  <c r="BG160" i="74"/>
  <c r="BE160" i="74"/>
  <c r="R160" i="74"/>
  <c r="R158" i="74"/>
  <c r="R159" i="74"/>
  <c r="R157" i="74"/>
  <c r="P160" i="74"/>
  <c r="J160" i="74"/>
  <c r="BF160" i="74"/>
  <c r="BK159" i="74"/>
  <c r="BI159" i="74"/>
  <c r="BH159" i="74"/>
  <c r="BG159" i="74"/>
  <c r="BE159" i="74"/>
  <c r="P159" i="74"/>
  <c r="J159" i="74"/>
  <c r="BF159" i="74"/>
  <c r="BK158" i="74"/>
  <c r="BK157" i="74"/>
  <c r="BI158" i="74"/>
  <c r="BH158" i="74"/>
  <c r="BG158" i="74"/>
  <c r="BE158" i="74"/>
  <c r="P158" i="74"/>
  <c r="J158" i="74"/>
  <c r="BF158" i="74"/>
  <c r="P157" i="74"/>
  <c r="BK155" i="74"/>
  <c r="BK154" i="74"/>
  <c r="BK153" i="74"/>
  <c r="J153" i="74"/>
  <c r="J99" i="74"/>
  <c r="BI155" i="74"/>
  <c r="BH155" i="74"/>
  <c r="BG155" i="74"/>
  <c r="BE155" i="74"/>
  <c r="T155" i="74"/>
  <c r="R155" i="74"/>
  <c r="P155" i="74"/>
  <c r="J155" i="74"/>
  <c r="BF155" i="74"/>
  <c r="BI154" i="74"/>
  <c r="BH154" i="74"/>
  <c r="BG154" i="74"/>
  <c r="BE154" i="74"/>
  <c r="T154" i="74"/>
  <c r="R154" i="74"/>
  <c r="R153" i="74"/>
  <c r="R129" i="74"/>
  <c r="R130" i="74"/>
  <c r="R131" i="74"/>
  <c r="R132" i="74"/>
  <c r="R133" i="74"/>
  <c r="R134" i="74"/>
  <c r="R135" i="74"/>
  <c r="R136" i="74"/>
  <c r="R137" i="74"/>
  <c r="R138" i="74"/>
  <c r="R139" i="74"/>
  <c r="R140" i="74"/>
  <c r="R141" i="74"/>
  <c r="R142" i="74"/>
  <c r="R143" i="74"/>
  <c r="R144" i="74"/>
  <c r="R145" i="74"/>
  <c r="R146" i="74"/>
  <c r="R147" i="74"/>
  <c r="R148" i="74"/>
  <c r="R149" i="74"/>
  <c r="R150" i="74"/>
  <c r="R151" i="74"/>
  <c r="R152" i="74"/>
  <c r="R128" i="74"/>
  <c r="R127" i="74"/>
  <c r="P154" i="74"/>
  <c r="P153" i="74"/>
  <c r="J154" i="74"/>
  <c r="BF154" i="74"/>
  <c r="T153" i="74"/>
  <c r="BK152" i="74"/>
  <c r="BI152" i="74"/>
  <c r="BH152" i="74"/>
  <c r="BG152" i="74"/>
  <c r="BE152" i="74"/>
  <c r="T152" i="74"/>
  <c r="P152" i="74"/>
  <c r="J152" i="74"/>
  <c r="BF152" i="74"/>
  <c r="BK151" i="74"/>
  <c r="BI151" i="74"/>
  <c r="BH151" i="74"/>
  <c r="BG151" i="74"/>
  <c r="BE151" i="74"/>
  <c r="T151" i="74"/>
  <c r="P151" i="74"/>
  <c r="J151" i="74"/>
  <c r="BF151" i="74"/>
  <c r="BK150" i="74"/>
  <c r="BI150" i="74"/>
  <c r="BH150" i="74"/>
  <c r="BG150" i="74"/>
  <c r="BE150" i="74"/>
  <c r="T150" i="74"/>
  <c r="P150" i="74"/>
  <c r="J150" i="74"/>
  <c r="BF150" i="74"/>
  <c r="BK149" i="74"/>
  <c r="BI149" i="74"/>
  <c r="BH149" i="74"/>
  <c r="BG149" i="74"/>
  <c r="J149" i="74"/>
  <c r="BF149" i="74"/>
  <c r="BE149" i="74"/>
  <c r="T149" i="74"/>
  <c r="P149" i="74"/>
  <c r="BK148" i="74"/>
  <c r="BI148" i="74"/>
  <c r="BH148" i="74"/>
  <c r="BG148" i="74"/>
  <c r="BE148" i="74"/>
  <c r="T148" i="74"/>
  <c r="P148" i="74"/>
  <c r="J148" i="74"/>
  <c r="BF148" i="74"/>
  <c r="BK147" i="74"/>
  <c r="BI147" i="74"/>
  <c r="BH147" i="74"/>
  <c r="BG147" i="74"/>
  <c r="BE147" i="74"/>
  <c r="T147" i="74"/>
  <c r="P147" i="74"/>
  <c r="J147" i="74"/>
  <c r="BF147" i="74"/>
  <c r="BK146" i="74"/>
  <c r="BI146" i="74"/>
  <c r="BH146" i="74"/>
  <c r="BG146" i="74"/>
  <c r="BE146" i="74"/>
  <c r="T146" i="74"/>
  <c r="P146" i="74"/>
  <c r="J146" i="74"/>
  <c r="BF146" i="74"/>
  <c r="BK145" i="74"/>
  <c r="BI145" i="74"/>
  <c r="BH145" i="74"/>
  <c r="BG145" i="74"/>
  <c r="BE145" i="74"/>
  <c r="T145" i="74"/>
  <c r="P145" i="74"/>
  <c r="J145" i="74"/>
  <c r="BF145" i="74"/>
  <c r="BK144" i="74"/>
  <c r="BI144" i="74"/>
  <c r="BH144" i="74"/>
  <c r="BG144" i="74"/>
  <c r="BE144" i="74"/>
  <c r="T144" i="74"/>
  <c r="P144" i="74"/>
  <c r="J144" i="74"/>
  <c r="BF144" i="74"/>
  <c r="BK143" i="74"/>
  <c r="BI143" i="74"/>
  <c r="BH143" i="74"/>
  <c r="BG143" i="74"/>
  <c r="BE143" i="74"/>
  <c r="T143" i="74"/>
  <c r="P143" i="74"/>
  <c r="J143" i="74"/>
  <c r="BF143" i="74"/>
  <c r="BK142" i="74"/>
  <c r="BI142" i="74"/>
  <c r="BH142" i="74"/>
  <c r="BG142" i="74"/>
  <c r="BE142" i="74"/>
  <c r="T142" i="74"/>
  <c r="P142" i="74"/>
  <c r="J142" i="74"/>
  <c r="BF142" i="74"/>
  <c r="BK141" i="74"/>
  <c r="BI141" i="74"/>
  <c r="BH141" i="74"/>
  <c r="BG141" i="74"/>
  <c r="BE141" i="74"/>
  <c r="T141" i="74"/>
  <c r="P141" i="74"/>
  <c r="J141" i="74"/>
  <c r="BF141" i="74"/>
  <c r="BK140" i="74"/>
  <c r="BI140" i="74"/>
  <c r="BH140" i="74"/>
  <c r="BG140" i="74"/>
  <c r="BE140" i="74"/>
  <c r="T140" i="74"/>
  <c r="P140" i="74"/>
  <c r="J140" i="74"/>
  <c r="BF140" i="74"/>
  <c r="BK139" i="74"/>
  <c r="BI139" i="74"/>
  <c r="BH139" i="74"/>
  <c r="BG139" i="74"/>
  <c r="J139" i="74"/>
  <c r="BF139" i="74"/>
  <c r="BE139" i="74"/>
  <c r="T139" i="74"/>
  <c r="P139" i="74"/>
  <c r="BK138" i="74"/>
  <c r="BI138" i="74"/>
  <c r="BH138" i="74"/>
  <c r="BG138" i="74"/>
  <c r="BE138" i="74"/>
  <c r="T138" i="74"/>
  <c r="P138" i="74"/>
  <c r="J138" i="74"/>
  <c r="BF138" i="74"/>
  <c r="BK137" i="74"/>
  <c r="BI137" i="74"/>
  <c r="BH137" i="74"/>
  <c r="BG137" i="74"/>
  <c r="BE137" i="74"/>
  <c r="T137" i="74"/>
  <c r="T129" i="74"/>
  <c r="T130" i="74"/>
  <c r="T131" i="74"/>
  <c r="T132" i="74"/>
  <c r="T133" i="74"/>
  <c r="T134" i="74"/>
  <c r="T135" i="74"/>
  <c r="T136" i="74"/>
  <c r="T128" i="74"/>
  <c r="T127" i="74"/>
  <c r="P137" i="74"/>
  <c r="J137" i="74"/>
  <c r="BF137" i="74"/>
  <c r="BK136" i="74"/>
  <c r="BI136" i="74"/>
  <c r="BH136" i="74"/>
  <c r="BG136" i="74"/>
  <c r="BE136" i="74"/>
  <c r="P136" i="74"/>
  <c r="J136" i="74"/>
  <c r="BF136" i="74"/>
  <c r="BK135" i="74"/>
  <c r="BI135" i="74"/>
  <c r="BH135" i="74"/>
  <c r="BG135" i="74"/>
  <c r="BE135" i="74"/>
  <c r="P135" i="74"/>
  <c r="J135" i="74"/>
  <c r="BF135" i="74"/>
  <c r="BK134" i="74"/>
  <c r="BI134" i="74"/>
  <c r="BH134" i="74"/>
  <c r="BG134" i="74"/>
  <c r="BE134" i="74"/>
  <c r="P134" i="74"/>
  <c r="J134" i="74"/>
  <c r="BF134" i="74"/>
  <c r="BK133" i="74"/>
  <c r="BI133" i="74"/>
  <c r="BH133" i="74"/>
  <c r="BG133" i="74"/>
  <c r="BE133" i="74"/>
  <c r="P133" i="74"/>
  <c r="J133" i="74"/>
  <c r="BF133" i="74"/>
  <c r="BK132" i="74"/>
  <c r="BI132" i="74"/>
  <c r="BH132" i="74"/>
  <c r="BG132" i="74"/>
  <c r="BE132" i="74"/>
  <c r="P132" i="74"/>
  <c r="J132" i="74"/>
  <c r="BF132" i="74"/>
  <c r="BK131" i="74"/>
  <c r="BI131" i="74"/>
  <c r="BH131" i="74"/>
  <c r="BH129" i="74"/>
  <c r="BH130" i="74"/>
  <c r="F36" i="74"/>
  <c r="BG131" i="74"/>
  <c r="BE131" i="74"/>
  <c r="P131" i="74"/>
  <c r="J131" i="74"/>
  <c r="BF131" i="74"/>
  <c r="BK130" i="74"/>
  <c r="BK129" i="74"/>
  <c r="BK128" i="74"/>
  <c r="BI130" i="74"/>
  <c r="BG130" i="74"/>
  <c r="BE130" i="74"/>
  <c r="BE129" i="74"/>
  <c r="J33" i="74"/>
  <c r="P130" i="74"/>
  <c r="J130" i="74"/>
  <c r="BF130" i="74"/>
  <c r="BI129" i="74"/>
  <c r="F37" i="74"/>
  <c r="BG129" i="74"/>
  <c r="F35" i="74"/>
  <c r="P129" i="74"/>
  <c r="P128" i="74"/>
  <c r="J129" i="74"/>
  <c r="BF129" i="74"/>
  <c r="J123" i="74"/>
  <c r="J122" i="74"/>
  <c r="F122" i="74"/>
  <c r="F120" i="74"/>
  <c r="E118" i="74"/>
  <c r="J92" i="74"/>
  <c r="J91" i="74"/>
  <c r="F91" i="74"/>
  <c r="F89" i="74"/>
  <c r="E87" i="74"/>
  <c r="J37" i="74"/>
  <c r="J36" i="74"/>
  <c r="J35" i="74"/>
  <c r="F92" i="74"/>
  <c r="J120" i="74"/>
  <c r="E116" i="74"/>
  <c r="J134" i="35"/>
  <c r="J99" i="35"/>
  <c r="BK145" i="35"/>
  <c r="J145" i="35"/>
  <c r="J100" i="35"/>
  <c r="J98" i="75"/>
  <c r="J32" i="75"/>
  <c r="J41" i="75"/>
  <c r="R145" i="35"/>
  <c r="R129" i="35"/>
  <c r="P145" i="35"/>
  <c r="T145" i="35"/>
  <c r="T129" i="35"/>
  <c r="P127" i="74"/>
  <c r="P129" i="35"/>
  <c r="J130" i="35"/>
  <c r="J97" i="35"/>
  <c r="BK129" i="35"/>
  <c r="J129" i="35"/>
  <c r="J89" i="74"/>
  <c r="F123" i="74"/>
  <c r="E85" i="74"/>
  <c r="J157" i="74"/>
  <c r="J101" i="74"/>
  <c r="BK156" i="74"/>
  <c r="J156" i="74"/>
  <c r="J100" i="74"/>
  <c r="F34" i="74"/>
  <c r="J34" i="74"/>
  <c r="P156" i="74"/>
  <c r="P126" i="74"/>
  <c r="J128" i="74"/>
  <c r="J98" i="74"/>
  <c r="BK127" i="74"/>
  <c r="R156" i="74"/>
  <c r="R126" i="74"/>
  <c r="T156" i="74"/>
  <c r="T126" i="74"/>
  <c r="F33" i="74"/>
  <c r="BK203" i="74"/>
  <c r="J203" i="74"/>
  <c r="J106" i="74"/>
  <c r="J96" i="35"/>
  <c r="AG98" i="1"/>
  <c r="J30" i="35"/>
  <c r="J39" i="35"/>
  <c r="J127" i="74"/>
  <c r="J97" i="74"/>
  <c r="BK126" i="74"/>
  <c r="J126" i="74"/>
  <c r="J96" i="74"/>
  <c r="AG115" i="1"/>
  <c r="J30" i="74"/>
  <c r="J39" i="74"/>
  <c r="BK282" i="73"/>
  <c r="BK281" i="73"/>
  <c r="J281" i="73"/>
  <c r="J103" i="73"/>
  <c r="BI282" i="73"/>
  <c r="BH282" i="73"/>
  <c r="BG282" i="73"/>
  <c r="BE282" i="73"/>
  <c r="T282" i="73"/>
  <c r="T281" i="73"/>
  <c r="R282" i="73"/>
  <c r="R281" i="73"/>
  <c r="P282" i="73"/>
  <c r="P281" i="73"/>
  <c r="J282" i="73"/>
  <c r="BF282" i="73"/>
  <c r="BK279" i="73"/>
  <c r="BI279" i="73"/>
  <c r="BH279" i="73"/>
  <c r="BG279" i="73"/>
  <c r="BE279" i="73"/>
  <c r="T279" i="73"/>
  <c r="R279" i="73"/>
  <c r="P279" i="73"/>
  <c r="J279" i="73"/>
  <c r="BF279" i="73"/>
  <c r="BK274" i="73"/>
  <c r="BI274" i="73"/>
  <c r="BH274" i="73"/>
  <c r="BG274" i="73"/>
  <c r="BE274" i="73"/>
  <c r="T274" i="73"/>
  <c r="R274" i="73"/>
  <c r="P274" i="73"/>
  <c r="J274" i="73"/>
  <c r="BF274" i="73"/>
  <c r="BK273" i="73"/>
  <c r="BI273" i="73"/>
  <c r="BH273" i="73"/>
  <c r="BG273" i="73"/>
  <c r="BE273" i="73"/>
  <c r="T273" i="73"/>
  <c r="R273" i="73"/>
  <c r="P273" i="73"/>
  <c r="J273" i="73"/>
  <c r="BF273" i="73"/>
  <c r="BK272" i="73"/>
  <c r="BI272" i="73"/>
  <c r="BH272" i="73"/>
  <c r="BG272" i="73"/>
  <c r="BE272" i="73"/>
  <c r="T272" i="73"/>
  <c r="R272" i="73"/>
  <c r="P272" i="73"/>
  <c r="J272" i="73"/>
  <c r="BF272" i="73"/>
  <c r="BK270" i="73"/>
  <c r="BI270" i="73"/>
  <c r="BH270" i="73"/>
  <c r="BG270" i="73"/>
  <c r="BE270" i="73"/>
  <c r="T270" i="73"/>
  <c r="R270" i="73"/>
  <c r="P270" i="73"/>
  <c r="J270" i="73"/>
  <c r="BF270" i="73"/>
  <c r="BK268" i="73"/>
  <c r="BI268" i="73"/>
  <c r="BH268" i="73"/>
  <c r="BG268" i="73"/>
  <c r="BE268" i="73"/>
  <c r="T268" i="73"/>
  <c r="R268" i="73"/>
  <c r="P268" i="73"/>
  <c r="J268" i="73"/>
  <c r="BF268" i="73"/>
  <c r="BK266" i="73"/>
  <c r="BI266" i="73"/>
  <c r="BH266" i="73"/>
  <c r="BG266" i="73"/>
  <c r="BE266" i="73"/>
  <c r="T266" i="73"/>
  <c r="R266" i="73"/>
  <c r="P266" i="73"/>
  <c r="J266" i="73"/>
  <c r="BF266" i="73"/>
  <c r="BK261" i="73"/>
  <c r="BI261" i="73"/>
  <c r="BH261" i="73"/>
  <c r="BG261" i="73"/>
  <c r="BE261" i="73"/>
  <c r="T261" i="73"/>
  <c r="R261" i="73"/>
  <c r="P261" i="73"/>
  <c r="J261" i="73"/>
  <c r="BF261" i="73"/>
  <c r="BK260" i="73"/>
  <c r="BI260" i="73"/>
  <c r="BH260" i="73"/>
  <c r="BG260" i="73"/>
  <c r="BE260" i="73"/>
  <c r="T260" i="73"/>
  <c r="R260" i="73"/>
  <c r="P260" i="73"/>
  <c r="J260" i="73"/>
  <c r="BF260" i="73"/>
  <c r="BK259" i="73"/>
  <c r="BI259" i="73"/>
  <c r="BH259" i="73"/>
  <c r="BG259" i="73"/>
  <c r="BE259" i="73"/>
  <c r="T259" i="73"/>
  <c r="R259" i="73"/>
  <c r="P259" i="73"/>
  <c r="J259" i="73"/>
  <c r="BF259" i="73"/>
  <c r="BK258" i="73"/>
  <c r="BI258" i="73"/>
  <c r="BH258" i="73"/>
  <c r="BG258" i="73"/>
  <c r="BE258" i="73"/>
  <c r="T258" i="73"/>
  <c r="R258" i="73"/>
  <c r="P258" i="73"/>
  <c r="J258" i="73"/>
  <c r="BF258" i="73"/>
  <c r="BK257" i="73"/>
  <c r="BI257" i="73"/>
  <c r="BH257" i="73"/>
  <c r="BG257" i="73"/>
  <c r="BE257" i="73"/>
  <c r="T257" i="73"/>
  <c r="R257" i="73"/>
  <c r="P257" i="73"/>
  <c r="J257" i="73"/>
  <c r="BF257" i="73"/>
  <c r="BK256" i="73"/>
  <c r="BI256" i="73"/>
  <c r="BH256" i="73"/>
  <c r="BG256" i="73"/>
  <c r="BE256" i="73"/>
  <c r="T256" i="73"/>
  <c r="R256" i="73"/>
  <c r="P256" i="73"/>
  <c r="J256" i="73"/>
  <c r="BF256" i="73"/>
  <c r="BK254" i="73"/>
  <c r="BI254" i="73"/>
  <c r="BH254" i="73"/>
  <c r="BG254" i="73"/>
  <c r="BE254" i="73"/>
  <c r="T254" i="73"/>
  <c r="R254" i="73"/>
  <c r="P254" i="73"/>
  <c r="J254" i="73"/>
  <c r="BF254" i="73"/>
  <c r="BK252" i="73"/>
  <c r="BI252" i="73"/>
  <c r="BH252" i="73"/>
  <c r="BG252" i="73"/>
  <c r="BE252" i="73"/>
  <c r="T252" i="73"/>
  <c r="R252" i="73"/>
  <c r="P252" i="73"/>
  <c r="J252" i="73"/>
  <c r="BF252" i="73"/>
  <c r="BK250" i="73"/>
  <c r="BI250" i="73"/>
  <c r="BH250" i="73"/>
  <c r="BG250" i="73"/>
  <c r="BE250" i="73"/>
  <c r="T250" i="73"/>
  <c r="R250" i="73"/>
  <c r="P250" i="73"/>
  <c r="J250" i="73"/>
  <c r="BF250" i="73"/>
  <c r="BK249" i="73"/>
  <c r="BI249" i="73"/>
  <c r="BH249" i="73"/>
  <c r="BG249" i="73"/>
  <c r="BE249" i="73"/>
  <c r="T249" i="73"/>
  <c r="R249" i="73"/>
  <c r="P249" i="73"/>
  <c r="J249" i="73"/>
  <c r="BF249" i="73"/>
  <c r="BK247" i="73"/>
  <c r="BI247" i="73"/>
  <c r="BH247" i="73"/>
  <c r="BG247" i="73"/>
  <c r="BE247" i="73"/>
  <c r="T247" i="73"/>
  <c r="R247" i="73"/>
  <c r="P247" i="73"/>
  <c r="J247" i="73"/>
  <c r="BF247" i="73"/>
  <c r="BK246" i="73"/>
  <c r="BI246" i="73"/>
  <c r="BH246" i="73"/>
  <c r="BG246" i="73"/>
  <c r="BE246" i="73"/>
  <c r="T246" i="73"/>
  <c r="R246" i="73"/>
  <c r="P246" i="73"/>
  <c r="J246" i="73"/>
  <c r="BF246" i="73"/>
  <c r="BK244" i="73"/>
  <c r="BI244" i="73"/>
  <c r="BH244" i="73"/>
  <c r="BG244" i="73"/>
  <c r="BE244" i="73"/>
  <c r="T244" i="73"/>
  <c r="R244" i="73"/>
  <c r="P244" i="73"/>
  <c r="J244" i="73"/>
  <c r="BF244" i="73"/>
  <c r="BK243" i="73"/>
  <c r="BI243" i="73"/>
  <c r="BH243" i="73"/>
  <c r="BG243" i="73"/>
  <c r="BE243" i="73"/>
  <c r="T243" i="73"/>
  <c r="R243" i="73"/>
  <c r="P243" i="73"/>
  <c r="J243" i="73"/>
  <c r="BF243" i="73"/>
  <c r="BK242" i="73"/>
  <c r="BI242" i="73"/>
  <c r="BH242" i="73"/>
  <c r="BG242" i="73"/>
  <c r="BE242" i="73"/>
  <c r="T242" i="73"/>
  <c r="R242" i="73"/>
  <c r="P242" i="73"/>
  <c r="J242" i="73"/>
  <c r="BF242" i="73"/>
  <c r="BK240" i="73"/>
  <c r="BI240" i="73"/>
  <c r="BH240" i="73"/>
  <c r="BG240" i="73"/>
  <c r="BE240" i="73"/>
  <c r="T240" i="73"/>
  <c r="R240" i="73"/>
  <c r="P240" i="73"/>
  <c r="J240" i="73"/>
  <c r="BF240" i="73"/>
  <c r="BK236" i="73"/>
  <c r="BI236" i="73"/>
  <c r="BH236" i="73"/>
  <c r="BG236" i="73"/>
  <c r="BE236" i="73"/>
  <c r="T236" i="73"/>
  <c r="R236" i="73"/>
  <c r="P236" i="73"/>
  <c r="J236" i="73"/>
  <c r="BF236" i="73"/>
  <c r="BK234" i="73"/>
  <c r="BI234" i="73"/>
  <c r="BH234" i="73"/>
  <c r="BG234" i="73"/>
  <c r="BE234" i="73"/>
  <c r="T234" i="73"/>
  <c r="R234" i="73"/>
  <c r="P234" i="73"/>
  <c r="J234" i="73"/>
  <c r="BF234" i="73"/>
  <c r="BK232" i="73"/>
  <c r="BI232" i="73"/>
  <c r="BH232" i="73"/>
  <c r="BG232" i="73"/>
  <c r="BE232" i="73"/>
  <c r="T232" i="73"/>
  <c r="R232" i="73"/>
  <c r="P232" i="73"/>
  <c r="J232" i="73"/>
  <c r="BF232" i="73"/>
  <c r="BK231" i="73"/>
  <c r="BI231" i="73"/>
  <c r="BH231" i="73"/>
  <c r="BG231" i="73"/>
  <c r="BE231" i="73"/>
  <c r="T231" i="73"/>
  <c r="R231" i="73"/>
  <c r="P231" i="73"/>
  <c r="J231" i="73"/>
  <c r="BF231" i="73"/>
  <c r="BK229" i="73"/>
  <c r="BI229" i="73"/>
  <c r="BH229" i="73"/>
  <c r="BG229" i="73"/>
  <c r="BE229" i="73"/>
  <c r="T229" i="73"/>
  <c r="R229" i="73"/>
  <c r="P229" i="73"/>
  <c r="J229" i="73"/>
  <c r="BF229" i="73"/>
  <c r="BK227" i="73"/>
  <c r="BI227" i="73"/>
  <c r="BH227" i="73"/>
  <c r="BG227" i="73"/>
  <c r="BE227" i="73"/>
  <c r="T227" i="73"/>
  <c r="R227" i="73"/>
  <c r="P227" i="73"/>
  <c r="J227" i="73"/>
  <c r="BF227" i="73"/>
  <c r="BK226" i="73"/>
  <c r="BI226" i="73"/>
  <c r="BH226" i="73"/>
  <c r="BG226" i="73"/>
  <c r="BE226" i="73"/>
  <c r="T226" i="73"/>
  <c r="R226" i="73"/>
  <c r="P226" i="73"/>
  <c r="J226" i="73"/>
  <c r="BF226" i="73"/>
  <c r="BK225" i="73"/>
  <c r="BI225" i="73"/>
  <c r="BH225" i="73"/>
  <c r="BG225" i="73"/>
  <c r="BE225" i="73"/>
  <c r="T225" i="73"/>
  <c r="R225" i="73"/>
  <c r="P225" i="73"/>
  <c r="J225" i="73"/>
  <c r="BF225" i="73"/>
  <c r="BK224" i="73"/>
  <c r="BI224" i="73"/>
  <c r="BH224" i="73"/>
  <c r="BG224" i="73"/>
  <c r="BE224" i="73"/>
  <c r="T224" i="73"/>
  <c r="R224" i="73"/>
  <c r="P224" i="73"/>
  <c r="J224" i="73"/>
  <c r="BF224" i="73"/>
  <c r="BK222" i="73"/>
  <c r="BI222" i="73"/>
  <c r="BH222" i="73"/>
  <c r="BG222" i="73"/>
  <c r="BE222" i="73"/>
  <c r="T222" i="73"/>
  <c r="R222" i="73"/>
  <c r="P222" i="73"/>
  <c r="J222" i="73"/>
  <c r="BF222" i="73"/>
  <c r="BK221" i="73"/>
  <c r="BI221" i="73"/>
  <c r="BH221" i="73"/>
  <c r="BG221" i="73"/>
  <c r="BE221" i="73"/>
  <c r="T221" i="73"/>
  <c r="R221" i="73"/>
  <c r="P221" i="73"/>
  <c r="J221" i="73"/>
  <c r="BF221" i="73"/>
  <c r="BK219" i="73"/>
  <c r="BI219" i="73"/>
  <c r="BH219" i="73"/>
  <c r="BG219" i="73"/>
  <c r="BE219" i="73"/>
  <c r="T219" i="73"/>
  <c r="R219" i="73"/>
  <c r="P219" i="73"/>
  <c r="J219" i="73"/>
  <c r="BF219" i="73"/>
  <c r="BK217" i="73"/>
  <c r="BI217" i="73"/>
  <c r="BH217" i="73"/>
  <c r="BG217" i="73"/>
  <c r="BE217" i="73"/>
  <c r="T217" i="73"/>
  <c r="R217" i="73"/>
  <c r="P217" i="73"/>
  <c r="J217" i="73"/>
  <c r="BF217" i="73"/>
  <c r="BK215" i="73"/>
  <c r="BI215" i="73"/>
  <c r="BH215" i="73"/>
  <c r="BG215" i="73"/>
  <c r="BE215" i="73"/>
  <c r="T215" i="73"/>
  <c r="R215" i="73"/>
  <c r="P215" i="73"/>
  <c r="J215" i="73"/>
  <c r="BF215" i="73"/>
  <c r="BK213" i="73"/>
  <c r="BI213" i="73"/>
  <c r="BH213" i="73"/>
  <c r="BG213" i="73"/>
  <c r="BE213" i="73"/>
  <c r="T213" i="73"/>
  <c r="T212" i="73"/>
  <c r="T211" i="73"/>
  <c r="R213" i="73"/>
  <c r="R212" i="73"/>
  <c r="R211" i="73"/>
  <c r="P213" i="73"/>
  <c r="P212" i="73"/>
  <c r="P211" i="73"/>
  <c r="J213" i="73"/>
  <c r="BF213" i="73"/>
  <c r="BK212" i="73"/>
  <c r="BI212" i="73"/>
  <c r="BH212" i="73"/>
  <c r="BG212" i="73"/>
  <c r="BE212" i="73"/>
  <c r="J212" i="73"/>
  <c r="BF212" i="73"/>
  <c r="BK209" i="73"/>
  <c r="BI209" i="73"/>
  <c r="BH209" i="73"/>
  <c r="BG209" i="73"/>
  <c r="BE209" i="73"/>
  <c r="T209" i="73"/>
  <c r="R209" i="73"/>
  <c r="P209" i="73"/>
  <c r="J209" i="73"/>
  <c r="BF209" i="73"/>
  <c r="BK206" i="73"/>
  <c r="BI206" i="73"/>
  <c r="BH206" i="73"/>
  <c r="BG206" i="73"/>
  <c r="BE206" i="73"/>
  <c r="T206" i="73"/>
  <c r="R206" i="73"/>
  <c r="P206" i="73"/>
  <c r="J206" i="73"/>
  <c r="BF206" i="73"/>
  <c r="BK204" i="73"/>
  <c r="BI204" i="73"/>
  <c r="BH204" i="73"/>
  <c r="BG204" i="73"/>
  <c r="BE204" i="73"/>
  <c r="T204" i="73"/>
  <c r="R204" i="73"/>
  <c r="P204" i="73"/>
  <c r="J204" i="73"/>
  <c r="BF204" i="73"/>
  <c r="BK202" i="73"/>
  <c r="BI202" i="73"/>
  <c r="BH202" i="73"/>
  <c r="BG202" i="73"/>
  <c r="BE202" i="73"/>
  <c r="T202" i="73"/>
  <c r="R202" i="73"/>
  <c r="P202" i="73"/>
  <c r="J202" i="73"/>
  <c r="BF202" i="73"/>
  <c r="BK200" i="73"/>
  <c r="BI200" i="73"/>
  <c r="BH200" i="73"/>
  <c r="BG200" i="73"/>
  <c r="BE200" i="73"/>
  <c r="T200" i="73"/>
  <c r="R200" i="73"/>
  <c r="P200" i="73"/>
  <c r="J200" i="73"/>
  <c r="BF200" i="73"/>
  <c r="BK198" i="73"/>
  <c r="BI198" i="73"/>
  <c r="BH198" i="73"/>
  <c r="BG198" i="73"/>
  <c r="BE198" i="73"/>
  <c r="T198" i="73"/>
  <c r="R198" i="73"/>
  <c r="P198" i="73"/>
  <c r="J198" i="73"/>
  <c r="BF198" i="73"/>
  <c r="BK196" i="73"/>
  <c r="BI196" i="73"/>
  <c r="BH196" i="73"/>
  <c r="BG196" i="73"/>
  <c r="BE196" i="73"/>
  <c r="T196" i="73"/>
  <c r="R196" i="73"/>
  <c r="P196" i="73"/>
  <c r="J196" i="73"/>
  <c r="BF196" i="73"/>
  <c r="BK194" i="73"/>
  <c r="BI194" i="73"/>
  <c r="BH194" i="73"/>
  <c r="BG194" i="73"/>
  <c r="BE194" i="73"/>
  <c r="T194" i="73"/>
  <c r="R194" i="73"/>
  <c r="P194" i="73"/>
  <c r="J194" i="73"/>
  <c r="BF194" i="73"/>
  <c r="BK192" i="73"/>
  <c r="BI192" i="73"/>
  <c r="BH192" i="73"/>
  <c r="BG192" i="73"/>
  <c r="BE192" i="73"/>
  <c r="T192" i="73"/>
  <c r="R192" i="73"/>
  <c r="P192" i="73"/>
  <c r="J192" i="73"/>
  <c r="BF192" i="73"/>
  <c r="BK190" i="73"/>
  <c r="BI190" i="73"/>
  <c r="BH190" i="73"/>
  <c r="BG190" i="73"/>
  <c r="J190" i="73"/>
  <c r="BF190" i="73"/>
  <c r="BE190" i="73"/>
  <c r="T190" i="73"/>
  <c r="R190" i="73"/>
  <c r="P190" i="73"/>
  <c r="BK188" i="73"/>
  <c r="BI188" i="73"/>
  <c r="BH188" i="73"/>
  <c r="BG188" i="73"/>
  <c r="BE188" i="73"/>
  <c r="T188" i="73"/>
  <c r="R188" i="73"/>
  <c r="P188" i="73"/>
  <c r="J188" i="73"/>
  <c r="BF188" i="73"/>
  <c r="BK186" i="73"/>
  <c r="BI186" i="73"/>
  <c r="BH186" i="73"/>
  <c r="BG186" i="73"/>
  <c r="BE186" i="73"/>
  <c r="T186" i="73"/>
  <c r="R186" i="73"/>
  <c r="P186" i="73"/>
  <c r="J186" i="73"/>
  <c r="BF186" i="73"/>
  <c r="BK185" i="73"/>
  <c r="BI185" i="73"/>
  <c r="BH185" i="73"/>
  <c r="BG185" i="73"/>
  <c r="BE185" i="73"/>
  <c r="T185" i="73"/>
  <c r="R185" i="73"/>
  <c r="P185" i="73"/>
  <c r="J185" i="73"/>
  <c r="BF185" i="73"/>
  <c r="BK183" i="73"/>
  <c r="BI183" i="73"/>
  <c r="BH183" i="73"/>
  <c r="BG183" i="73"/>
  <c r="BE183" i="73"/>
  <c r="T183" i="73"/>
  <c r="R183" i="73"/>
  <c r="P183" i="73"/>
  <c r="J183" i="73"/>
  <c r="BF183" i="73"/>
  <c r="BK180" i="73"/>
  <c r="BI180" i="73"/>
  <c r="BH180" i="73"/>
  <c r="BG180" i="73"/>
  <c r="BE180" i="73"/>
  <c r="T180" i="73"/>
  <c r="R180" i="73"/>
  <c r="P180" i="73"/>
  <c r="J180" i="73"/>
  <c r="BF180" i="73"/>
  <c r="BK178" i="73"/>
  <c r="BI178" i="73"/>
  <c r="BH178" i="73"/>
  <c r="BG178" i="73"/>
  <c r="BE178" i="73"/>
  <c r="T178" i="73"/>
  <c r="R178" i="73"/>
  <c r="P178" i="73"/>
  <c r="J178" i="73"/>
  <c r="BF178" i="73"/>
  <c r="BK177" i="73"/>
  <c r="BI177" i="73"/>
  <c r="BH177" i="73"/>
  <c r="BG177" i="73"/>
  <c r="BE177" i="73"/>
  <c r="T177" i="73"/>
  <c r="R177" i="73"/>
  <c r="P177" i="73"/>
  <c r="J177" i="73"/>
  <c r="BF177" i="73"/>
  <c r="BK175" i="73"/>
  <c r="BI175" i="73"/>
  <c r="BH175" i="73"/>
  <c r="BG175" i="73"/>
  <c r="BE175" i="73"/>
  <c r="T175" i="73"/>
  <c r="R175" i="73"/>
  <c r="P175" i="73"/>
  <c r="J175" i="73"/>
  <c r="BF175" i="73"/>
  <c r="BK173" i="73"/>
  <c r="BI173" i="73"/>
  <c r="BH173" i="73"/>
  <c r="BG173" i="73"/>
  <c r="J173" i="73"/>
  <c r="BF173" i="73"/>
  <c r="BE173" i="73"/>
  <c r="T173" i="73"/>
  <c r="T172" i="73"/>
  <c r="T171" i="73"/>
  <c r="R173" i="73"/>
  <c r="R172" i="73"/>
  <c r="R171" i="73"/>
  <c r="P173" i="73"/>
  <c r="BK172" i="73"/>
  <c r="BI172" i="73"/>
  <c r="BH172" i="73"/>
  <c r="BG172" i="73"/>
  <c r="BE172" i="73"/>
  <c r="P172" i="73"/>
  <c r="J172" i="73"/>
  <c r="BF172" i="73"/>
  <c r="BK170" i="73"/>
  <c r="BI170" i="73"/>
  <c r="BH170" i="73"/>
  <c r="BG170" i="73"/>
  <c r="BE170" i="73"/>
  <c r="T170" i="73"/>
  <c r="R170" i="73"/>
  <c r="P170" i="73"/>
  <c r="J170" i="73"/>
  <c r="BF170" i="73"/>
  <c r="BK168" i="73"/>
  <c r="BI168" i="73"/>
  <c r="BH168" i="73"/>
  <c r="BG168" i="73"/>
  <c r="BE168" i="73"/>
  <c r="T168" i="73"/>
  <c r="R168" i="73"/>
  <c r="P168" i="73"/>
  <c r="J168" i="73"/>
  <c r="BF168" i="73"/>
  <c r="BK166" i="73"/>
  <c r="BI166" i="73"/>
  <c r="BH166" i="73"/>
  <c r="BG166" i="73"/>
  <c r="BE166" i="73"/>
  <c r="T166" i="73"/>
  <c r="R166" i="73"/>
  <c r="P166" i="73"/>
  <c r="J166" i="73"/>
  <c r="BF166" i="73"/>
  <c r="BK158" i="73"/>
  <c r="BI158" i="73"/>
  <c r="BH158" i="73"/>
  <c r="BG158" i="73"/>
  <c r="BE158" i="73"/>
  <c r="T158" i="73"/>
  <c r="R158" i="73"/>
  <c r="P158" i="73"/>
  <c r="J158" i="73"/>
  <c r="BF158" i="73"/>
  <c r="BK156" i="73"/>
  <c r="BI156" i="73"/>
  <c r="BH156" i="73"/>
  <c r="BG156" i="73"/>
  <c r="BE156" i="73"/>
  <c r="T156" i="73"/>
  <c r="R156" i="73"/>
  <c r="P156" i="73"/>
  <c r="J156" i="73"/>
  <c r="BF156" i="73"/>
  <c r="BK154" i="73"/>
  <c r="BI154" i="73"/>
  <c r="BH154" i="73"/>
  <c r="BG154" i="73"/>
  <c r="BE154" i="73"/>
  <c r="T154" i="73"/>
  <c r="R154" i="73"/>
  <c r="P154" i="73"/>
  <c r="J154" i="73"/>
  <c r="BF154" i="73"/>
  <c r="BK146" i="73"/>
  <c r="BI146" i="73"/>
  <c r="BH146" i="73"/>
  <c r="BG146" i="73"/>
  <c r="BE146" i="73"/>
  <c r="T146" i="73"/>
  <c r="R146" i="73"/>
  <c r="P146" i="73"/>
  <c r="J146" i="73"/>
  <c r="BF146" i="73"/>
  <c r="BK144" i="73"/>
  <c r="BI144" i="73"/>
  <c r="BH144" i="73"/>
  <c r="BG144" i="73"/>
  <c r="BE144" i="73"/>
  <c r="T144" i="73"/>
  <c r="R144" i="73"/>
  <c r="P144" i="73"/>
  <c r="J144" i="73"/>
  <c r="BF144" i="73"/>
  <c r="BK142" i="73"/>
  <c r="BI142" i="73"/>
  <c r="BH142" i="73"/>
  <c r="BG142" i="73"/>
  <c r="BE142" i="73"/>
  <c r="T142" i="73"/>
  <c r="R142" i="73"/>
  <c r="P142" i="73"/>
  <c r="J142" i="73"/>
  <c r="BF142" i="73"/>
  <c r="BK140" i="73"/>
  <c r="BI140" i="73"/>
  <c r="BH140" i="73"/>
  <c r="BG140" i="73"/>
  <c r="BE140" i="73"/>
  <c r="T140" i="73"/>
  <c r="R140" i="73"/>
  <c r="P140" i="73"/>
  <c r="J140" i="73"/>
  <c r="BF140" i="73"/>
  <c r="BK138" i="73"/>
  <c r="BI138" i="73"/>
  <c r="BH138" i="73"/>
  <c r="BG138" i="73"/>
  <c r="BE138" i="73"/>
  <c r="T138" i="73"/>
  <c r="R138" i="73"/>
  <c r="P138" i="73"/>
  <c r="J138" i="73"/>
  <c r="BF138" i="73"/>
  <c r="BK136" i="73"/>
  <c r="BI136" i="73"/>
  <c r="BH136" i="73"/>
  <c r="BG136" i="73"/>
  <c r="BE136" i="73"/>
  <c r="T136" i="73"/>
  <c r="R136" i="73"/>
  <c r="P136" i="73"/>
  <c r="J136" i="73"/>
  <c r="BF136" i="73"/>
  <c r="BK134" i="73"/>
  <c r="BI134" i="73"/>
  <c r="BH134" i="73"/>
  <c r="BG134" i="73"/>
  <c r="BE134" i="73"/>
  <c r="T134" i="73"/>
  <c r="R134" i="73"/>
  <c r="P134" i="73"/>
  <c r="J134" i="73"/>
  <c r="BF134" i="73"/>
  <c r="BK132" i="73"/>
  <c r="BI132" i="73"/>
  <c r="BH132" i="73"/>
  <c r="BG132" i="73"/>
  <c r="BE132" i="73"/>
  <c r="T132" i="73"/>
  <c r="R132" i="73"/>
  <c r="P132" i="73"/>
  <c r="J132" i="73"/>
  <c r="BF132" i="73"/>
  <c r="BK130" i="73"/>
  <c r="BI130" i="73"/>
  <c r="BH130" i="73"/>
  <c r="BG130" i="73"/>
  <c r="BE130" i="73"/>
  <c r="T130" i="73"/>
  <c r="R130" i="73"/>
  <c r="P130" i="73"/>
  <c r="J130" i="73"/>
  <c r="BF130" i="73"/>
  <c r="BK128" i="73"/>
  <c r="BI128" i="73"/>
  <c r="BH128" i="73"/>
  <c r="BG128" i="73"/>
  <c r="BE128" i="73"/>
  <c r="T128" i="73"/>
  <c r="R128" i="73"/>
  <c r="P128" i="73"/>
  <c r="J128" i="73"/>
  <c r="BF128" i="73"/>
  <c r="BK126" i="73"/>
  <c r="BI126" i="73"/>
  <c r="BH126" i="73"/>
  <c r="BG126" i="73"/>
  <c r="BE126" i="73"/>
  <c r="T126" i="73"/>
  <c r="R126" i="73"/>
  <c r="P126" i="73"/>
  <c r="J126" i="73"/>
  <c r="BF126" i="73"/>
  <c r="J119" i="73"/>
  <c r="F117" i="73"/>
  <c r="E115" i="73"/>
  <c r="J92" i="73"/>
  <c r="F92" i="73"/>
  <c r="J91" i="73"/>
  <c r="F91" i="73"/>
  <c r="J89" i="73"/>
  <c r="F89" i="73"/>
  <c r="E87" i="73"/>
  <c r="J37" i="73"/>
  <c r="J36" i="73"/>
  <c r="J35" i="73"/>
  <c r="J120" i="73"/>
  <c r="F120" i="73"/>
  <c r="F119" i="73"/>
  <c r="J117" i="73"/>
  <c r="E85" i="73"/>
  <c r="BK211" i="73"/>
  <c r="J211" i="73"/>
  <c r="J101" i="73"/>
  <c r="P125" i="73"/>
  <c r="R125" i="73"/>
  <c r="T125" i="73"/>
  <c r="BK125" i="73"/>
  <c r="BK182" i="73"/>
  <c r="J182" i="73"/>
  <c r="J100" i="73"/>
  <c r="T182" i="73"/>
  <c r="T223" i="73"/>
  <c r="T124" i="73"/>
  <c r="T123" i="73"/>
  <c r="F33" i="73"/>
  <c r="F35" i="73"/>
  <c r="P223" i="73"/>
  <c r="P182" i="73"/>
  <c r="R182" i="73"/>
  <c r="F36" i="73"/>
  <c r="BK171" i="73"/>
  <c r="BK223" i="73"/>
  <c r="BK124" i="73"/>
  <c r="J171" i="73"/>
  <c r="J99" i="73"/>
  <c r="F37" i="73"/>
  <c r="R223" i="73"/>
  <c r="J223" i="73"/>
  <c r="J102" i="73"/>
  <c r="P171" i="73"/>
  <c r="F34" i="73"/>
  <c r="J34" i="73"/>
  <c r="J125" i="73"/>
  <c r="J98" i="73"/>
  <c r="J33" i="73"/>
  <c r="E113" i="73"/>
  <c r="R124" i="73"/>
  <c r="R123" i="73"/>
  <c r="P124" i="73"/>
  <c r="P123" i="73"/>
  <c r="J124" i="73"/>
  <c r="J97" i="73"/>
  <c r="BK123" i="73"/>
  <c r="J123" i="73"/>
  <c r="J96" i="73"/>
  <c r="AG119" i="1"/>
  <c r="J30" i="73"/>
  <c r="J39" i="73"/>
  <c r="F98" i="63"/>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6" i="63"/>
  <c r="F67" i="63"/>
  <c r="F68" i="63"/>
  <c r="F69" i="63"/>
  <c r="F70" i="63"/>
  <c r="F71" i="63"/>
  <c r="F72" i="63"/>
  <c r="F73" i="63"/>
  <c r="F74" i="63"/>
  <c r="F75" i="63"/>
  <c r="F76" i="63"/>
  <c r="F77" i="63"/>
  <c r="F78" i="63"/>
  <c r="F79" i="63"/>
  <c r="F80" i="63"/>
  <c r="F81" i="63"/>
  <c r="F82" i="63"/>
  <c r="F83" i="63"/>
  <c r="F84" i="63"/>
  <c r="F85" i="63"/>
  <c r="F86" i="63"/>
  <c r="F87" i="63"/>
  <c r="F89" i="63"/>
  <c r="F90" i="63"/>
  <c r="J12" i="68"/>
  <c r="J12" i="67"/>
  <c r="J14" i="72"/>
  <c r="J14" i="71"/>
  <c r="BK199" i="72"/>
  <c r="BI199" i="72"/>
  <c r="BH199" i="72"/>
  <c r="BG199" i="72"/>
  <c r="BE199" i="72"/>
  <c r="T199" i="72"/>
  <c r="R199" i="72"/>
  <c r="P199" i="72"/>
  <c r="J199" i="72"/>
  <c r="BF199" i="72"/>
  <c r="BK198" i="72"/>
  <c r="J198" i="72"/>
  <c r="J104" i="72"/>
  <c r="T198" i="72"/>
  <c r="R198" i="72"/>
  <c r="P198" i="72"/>
  <c r="BK197" i="72"/>
  <c r="BI197" i="72"/>
  <c r="BH197" i="72"/>
  <c r="BG197" i="72"/>
  <c r="BE197" i="72"/>
  <c r="T197" i="72"/>
  <c r="R197" i="72"/>
  <c r="P197" i="72"/>
  <c r="J197" i="72"/>
  <c r="BF197" i="72"/>
  <c r="BK196" i="72"/>
  <c r="BI196" i="72"/>
  <c r="BH196" i="72"/>
  <c r="BG196" i="72"/>
  <c r="BE196" i="72"/>
  <c r="T196" i="72"/>
  <c r="T195" i="72"/>
  <c r="T194" i="72"/>
  <c r="R196" i="72"/>
  <c r="P196" i="72"/>
  <c r="P195" i="72"/>
  <c r="P194" i="72"/>
  <c r="J196" i="72"/>
  <c r="BF196" i="72"/>
  <c r="BK195" i="72"/>
  <c r="BI195" i="72"/>
  <c r="BH195" i="72"/>
  <c r="BG195" i="72"/>
  <c r="BE195" i="72"/>
  <c r="R195" i="72"/>
  <c r="R194" i="72"/>
  <c r="J195" i="72"/>
  <c r="BF195" i="72"/>
  <c r="BK193" i="72"/>
  <c r="BI193" i="72"/>
  <c r="BH193" i="72"/>
  <c r="BG193" i="72"/>
  <c r="BE193" i="72"/>
  <c r="T193" i="72"/>
  <c r="R193" i="72"/>
  <c r="P193" i="72"/>
  <c r="J193" i="72"/>
  <c r="BF193" i="72"/>
  <c r="BK192" i="72"/>
  <c r="BI192" i="72"/>
  <c r="BH192" i="72"/>
  <c r="BG192" i="72"/>
  <c r="BE192" i="72"/>
  <c r="T192" i="72"/>
  <c r="R192" i="72"/>
  <c r="P192" i="72"/>
  <c r="J192" i="72"/>
  <c r="BF192" i="72"/>
  <c r="BK191" i="72"/>
  <c r="BI191" i="72"/>
  <c r="BH191" i="72"/>
  <c r="BG191" i="72"/>
  <c r="BE191" i="72"/>
  <c r="T191" i="72"/>
  <c r="R191" i="72"/>
  <c r="P191" i="72"/>
  <c r="J191" i="72"/>
  <c r="BF191" i="72"/>
  <c r="BK190" i="72"/>
  <c r="BI190" i="72"/>
  <c r="BH190" i="72"/>
  <c r="BG190" i="72"/>
  <c r="BE190" i="72"/>
  <c r="T190" i="72"/>
  <c r="R190" i="72"/>
  <c r="P190" i="72"/>
  <c r="J190" i="72"/>
  <c r="BF190" i="72"/>
  <c r="BK189" i="72"/>
  <c r="BI189" i="72"/>
  <c r="BH189" i="72"/>
  <c r="BG189" i="72"/>
  <c r="BE189" i="72"/>
  <c r="T189" i="72"/>
  <c r="T163" i="72"/>
  <c r="T164" i="72"/>
  <c r="T165" i="72"/>
  <c r="T166" i="72"/>
  <c r="T167" i="72"/>
  <c r="T168" i="72"/>
  <c r="T169" i="72"/>
  <c r="T170" i="72"/>
  <c r="T171" i="72"/>
  <c r="T172" i="72"/>
  <c r="T173" i="72"/>
  <c r="T174" i="72"/>
  <c r="T175" i="72"/>
  <c r="T176" i="72"/>
  <c r="T177" i="72"/>
  <c r="T178" i="72"/>
  <c r="T179" i="72"/>
  <c r="T180" i="72"/>
  <c r="T181" i="72"/>
  <c r="T182" i="72"/>
  <c r="T183" i="72"/>
  <c r="T184" i="72"/>
  <c r="T185" i="72"/>
  <c r="T186" i="72"/>
  <c r="T187" i="72"/>
  <c r="T188" i="72"/>
  <c r="T162" i="72"/>
  <c r="R189" i="72"/>
  <c r="P189" i="72"/>
  <c r="J189" i="72"/>
  <c r="BF189" i="72"/>
  <c r="BK188" i="72"/>
  <c r="BI188" i="72"/>
  <c r="BH188" i="72"/>
  <c r="BG188" i="72"/>
  <c r="BE188" i="72"/>
  <c r="R188" i="72"/>
  <c r="P188" i="72"/>
  <c r="J188" i="72"/>
  <c r="BF188" i="72"/>
  <c r="BK187" i="72"/>
  <c r="BI187" i="72"/>
  <c r="BH187" i="72"/>
  <c r="BG187" i="72"/>
  <c r="BE187" i="72"/>
  <c r="R187" i="72"/>
  <c r="P187" i="72"/>
  <c r="J187" i="72"/>
  <c r="BF187" i="72"/>
  <c r="BK186" i="72"/>
  <c r="BI186" i="72"/>
  <c r="BH186" i="72"/>
  <c r="BG186" i="72"/>
  <c r="BE186" i="72"/>
  <c r="R186" i="72"/>
  <c r="P186" i="72"/>
  <c r="J186" i="72"/>
  <c r="BF186" i="72"/>
  <c r="BK185" i="72"/>
  <c r="BI185" i="72"/>
  <c r="BH185" i="72"/>
  <c r="BG185" i="72"/>
  <c r="BE185" i="72"/>
  <c r="R185" i="72"/>
  <c r="P185" i="72"/>
  <c r="J185" i="72"/>
  <c r="BF185" i="72"/>
  <c r="BK184" i="72"/>
  <c r="BI184" i="72"/>
  <c r="BH184" i="72"/>
  <c r="BG184" i="72"/>
  <c r="BE184" i="72"/>
  <c r="R184" i="72"/>
  <c r="P184" i="72"/>
  <c r="J184" i="72"/>
  <c r="BF184" i="72"/>
  <c r="BK183" i="72"/>
  <c r="BI183" i="72"/>
  <c r="BH183" i="72"/>
  <c r="BG183" i="72"/>
  <c r="BE183" i="72"/>
  <c r="R183" i="72"/>
  <c r="P183" i="72"/>
  <c r="J183" i="72"/>
  <c r="BF183" i="72"/>
  <c r="BK182" i="72"/>
  <c r="BI182" i="72"/>
  <c r="BH182" i="72"/>
  <c r="BG182" i="72"/>
  <c r="BE182" i="72"/>
  <c r="R182" i="72"/>
  <c r="P182" i="72"/>
  <c r="J182" i="72"/>
  <c r="BF182" i="72"/>
  <c r="BK181" i="72"/>
  <c r="BI181" i="72"/>
  <c r="BH181" i="72"/>
  <c r="BG181" i="72"/>
  <c r="BE181" i="72"/>
  <c r="R181" i="72"/>
  <c r="P181" i="72"/>
  <c r="J181" i="72"/>
  <c r="BF181" i="72"/>
  <c r="BK180" i="72"/>
  <c r="BI180" i="72"/>
  <c r="BH180" i="72"/>
  <c r="BG180" i="72"/>
  <c r="BE180" i="72"/>
  <c r="R180" i="72"/>
  <c r="P180" i="72"/>
  <c r="J180" i="72"/>
  <c r="BF180" i="72"/>
  <c r="BK179" i="72"/>
  <c r="BI179" i="72"/>
  <c r="BH179" i="72"/>
  <c r="BG179" i="72"/>
  <c r="BE179" i="72"/>
  <c r="R179" i="72"/>
  <c r="P179" i="72"/>
  <c r="J179" i="72"/>
  <c r="BF179" i="72"/>
  <c r="BK178" i="72"/>
  <c r="BI178" i="72"/>
  <c r="BH178" i="72"/>
  <c r="BG178" i="72"/>
  <c r="BE178" i="72"/>
  <c r="R178" i="72"/>
  <c r="P178" i="72"/>
  <c r="J178" i="72"/>
  <c r="BF178" i="72"/>
  <c r="BK177" i="72"/>
  <c r="BI177" i="72"/>
  <c r="BH177" i="72"/>
  <c r="BG177" i="72"/>
  <c r="BE177" i="72"/>
  <c r="R177" i="72"/>
  <c r="P177" i="72"/>
  <c r="J177" i="72"/>
  <c r="BF177" i="72"/>
  <c r="BK176" i="72"/>
  <c r="BI176" i="72"/>
  <c r="BH176" i="72"/>
  <c r="BG176" i="72"/>
  <c r="BE176" i="72"/>
  <c r="R176" i="72"/>
  <c r="P176" i="72"/>
  <c r="J176" i="72"/>
  <c r="BF176" i="72"/>
  <c r="BK175" i="72"/>
  <c r="BI175" i="72"/>
  <c r="BH175" i="72"/>
  <c r="BG175" i="72"/>
  <c r="BE175" i="72"/>
  <c r="R175" i="72"/>
  <c r="P175" i="72"/>
  <c r="J175" i="72"/>
  <c r="BF175" i="72"/>
  <c r="BK174" i="72"/>
  <c r="BI174" i="72"/>
  <c r="BH174" i="72"/>
  <c r="BG174" i="72"/>
  <c r="BE174" i="72"/>
  <c r="R174" i="72"/>
  <c r="P174" i="72"/>
  <c r="J174" i="72"/>
  <c r="BF174" i="72"/>
  <c r="BK173" i="72"/>
  <c r="BI173" i="72"/>
  <c r="BH173" i="72"/>
  <c r="BG173" i="72"/>
  <c r="BE173" i="72"/>
  <c r="R173" i="72"/>
  <c r="P173" i="72"/>
  <c r="J173" i="72"/>
  <c r="BF173" i="72"/>
  <c r="BK172" i="72"/>
  <c r="BI172" i="72"/>
  <c r="BH172" i="72"/>
  <c r="BG172" i="72"/>
  <c r="BE172" i="72"/>
  <c r="R172" i="72"/>
  <c r="P172" i="72"/>
  <c r="J172" i="72"/>
  <c r="BF172" i="72"/>
  <c r="BK171" i="72"/>
  <c r="BI171" i="72"/>
  <c r="BH171" i="72"/>
  <c r="BG171" i="72"/>
  <c r="BE171" i="72"/>
  <c r="R171" i="72"/>
  <c r="P171" i="72"/>
  <c r="J171" i="72"/>
  <c r="BF171" i="72"/>
  <c r="BK170" i="72"/>
  <c r="BI170" i="72"/>
  <c r="BH170" i="72"/>
  <c r="BG170" i="72"/>
  <c r="BE170" i="72"/>
  <c r="R170" i="72"/>
  <c r="P170" i="72"/>
  <c r="J170" i="72"/>
  <c r="BF170" i="72"/>
  <c r="BK169" i="72"/>
  <c r="BI169" i="72"/>
  <c r="BH169" i="72"/>
  <c r="BG169" i="72"/>
  <c r="BE169" i="72"/>
  <c r="R169" i="72"/>
  <c r="P169" i="72"/>
  <c r="J169" i="72"/>
  <c r="BF169" i="72"/>
  <c r="BK168" i="72"/>
  <c r="BI168" i="72"/>
  <c r="BH168" i="72"/>
  <c r="BG168" i="72"/>
  <c r="BE168" i="72"/>
  <c r="R168" i="72"/>
  <c r="P168" i="72"/>
  <c r="J168" i="72"/>
  <c r="BF168" i="72"/>
  <c r="BK167" i="72"/>
  <c r="BI167" i="72"/>
  <c r="BH167" i="72"/>
  <c r="BG167" i="72"/>
  <c r="BE167" i="72"/>
  <c r="R167" i="72"/>
  <c r="P167" i="72"/>
  <c r="J167" i="72"/>
  <c r="BF167" i="72"/>
  <c r="BK166" i="72"/>
  <c r="BI166" i="72"/>
  <c r="BH166" i="72"/>
  <c r="BG166" i="72"/>
  <c r="BE166" i="72"/>
  <c r="R166" i="72"/>
  <c r="P166" i="72"/>
  <c r="J166" i="72"/>
  <c r="BF166" i="72"/>
  <c r="BK165" i="72"/>
  <c r="BI165" i="72"/>
  <c r="BH165" i="72"/>
  <c r="BG165" i="72"/>
  <c r="BE165" i="72"/>
  <c r="R165" i="72"/>
  <c r="P165" i="72"/>
  <c r="J165" i="72"/>
  <c r="BF165" i="72"/>
  <c r="BK164" i="72"/>
  <c r="BI164" i="72"/>
  <c r="BH164" i="72"/>
  <c r="BG164" i="72"/>
  <c r="BE164" i="72"/>
  <c r="R164" i="72"/>
  <c r="P164" i="72"/>
  <c r="J164" i="72"/>
  <c r="BF164" i="72"/>
  <c r="BK163" i="72"/>
  <c r="BI163" i="72"/>
  <c r="BH163" i="72"/>
  <c r="BG163" i="72"/>
  <c r="BE163" i="72"/>
  <c r="R163" i="72"/>
  <c r="R162" i="72"/>
  <c r="P163" i="72"/>
  <c r="P162" i="72"/>
  <c r="J163" i="72"/>
  <c r="BF163" i="72"/>
  <c r="BK161" i="72"/>
  <c r="BI161" i="72"/>
  <c r="BH161" i="72"/>
  <c r="BG161" i="72"/>
  <c r="BE161" i="72"/>
  <c r="T161" i="72"/>
  <c r="R161" i="72"/>
  <c r="P161" i="72"/>
  <c r="J161" i="72"/>
  <c r="BF161" i="72"/>
  <c r="BK160" i="72"/>
  <c r="BI160" i="72"/>
  <c r="BH160" i="72"/>
  <c r="BG160" i="72"/>
  <c r="J160" i="72"/>
  <c r="BF160" i="72"/>
  <c r="BE160" i="72"/>
  <c r="T160" i="72"/>
  <c r="R160" i="72"/>
  <c r="P160" i="72"/>
  <c r="BK159" i="72"/>
  <c r="BI159" i="72"/>
  <c r="BH159" i="72"/>
  <c r="BG159" i="72"/>
  <c r="BE159" i="72"/>
  <c r="T159" i="72"/>
  <c r="R159" i="72"/>
  <c r="P159" i="72"/>
  <c r="J159" i="72"/>
  <c r="BF159" i="72"/>
  <c r="BK158" i="72"/>
  <c r="BI158" i="72"/>
  <c r="BH158" i="72"/>
  <c r="BG158" i="72"/>
  <c r="BE158" i="72"/>
  <c r="T158" i="72"/>
  <c r="R158" i="72"/>
  <c r="P158" i="72"/>
  <c r="J158" i="72"/>
  <c r="BF158" i="72"/>
  <c r="BK157" i="72"/>
  <c r="BI157" i="72"/>
  <c r="BH157" i="72"/>
  <c r="BG157" i="72"/>
  <c r="BE157" i="72"/>
  <c r="T157" i="72"/>
  <c r="R157" i="72"/>
  <c r="P157" i="72"/>
  <c r="J157" i="72"/>
  <c r="BF157" i="72"/>
  <c r="BK156" i="72"/>
  <c r="BI156" i="72"/>
  <c r="BH156" i="72"/>
  <c r="BG156" i="72"/>
  <c r="BE156" i="72"/>
  <c r="T156" i="72"/>
  <c r="R156" i="72"/>
  <c r="P156" i="72"/>
  <c r="J156" i="72"/>
  <c r="BF156" i="72"/>
  <c r="BK155" i="72"/>
  <c r="BI155" i="72"/>
  <c r="BH155" i="72"/>
  <c r="BG155" i="72"/>
  <c r="BE155" i="72"/>
  <c r="T155" i="72"/>
  <c r="R155" i="72"/>
  <c r="P155" i="72"/>
  <c r="J155" i="72"/>
  <c r="BF155" i="72"/>
  <c r="BK154" i="72"/>
  <c r="BI154" i="72"/>
  <c r="BH154" i="72"/>
  <c r="BG154" i="72"/>
  <c r="J154" i="72"/>
  <c r="BF154" i="72"/>
  <c r="BE154" i="72"/>
  <c r="T154" i="72"/>
  <c r="R154" i="72"/>
  <c r="P154" i="72"/>
  <c r="BK153" i="72"/>
  <c r="BI153" i="72"/>
  <c r="BH153" i="72"/>
  <c r="BG153" i="72"/>
  <c r="BE153" i="72"/>
  <c r="T153" i="72"/>
  <c r="R153" i="72"/>
  <c r="P153" i="72"/>
  <c r="J153" i="72"/>
  <c r="BF153" i="72"/>
  <c r="BK152" i="72"/>
  <c r="BI152" i="72"/>
  <c r="BH152" i="72"/>
  <c r="BG152" i="72"/>
  <c r="BE152" i="72"/>
  <c r="T152" i="72"/>
  <c r="R152" i="72"/>
  <c r="P152" i="72"/>
  <c r="J152" i="72"/>
  <c r="BF152" i="72"/>
  <c r="BK151" i="72"/>
  <c r="BI151" i="72"/>
  <c r="BH151" i="72"/>
  <c r="BG151" i="72"/>
  <c r="BE151" i="72"/>
  <c r="T151" i="72"/>
  <c r="R151" i="72"/>
  <c r="P151" i="72"/>
  <c r="J151" i="72"/>
  <c r="BF151" i="72"/>
  <c r="BK150" i="72"/>
  <c r="BI150" i="72"/>
  <c r="BH150" i="72"/>
  <c r="BG150" i="72"/>
  <c r="J150" i="72"/>
  <c r="BF150" i="72"/>
  <c r="BE150" i="72"/>
  <c r="T150" i="72"/>
  <c r="R150" i="72"/>
  <c r="P150" i="72"/>
  <c r="BK149" i="72"/>
  <c r="BI149" i="72"/>
  <c r="BH149" i="72"/>
  <c r="BG149" i="72"/>
  <c r="BE149" i="72"/>
  <c r="T149" i="72"/>
  <c r="R149" i="72"/>
  <c r="P149" i="72"/>
  <c r="J149" i="72"/>
  <c r="BF149" i="72"/>
  <c r="BK148" i="72"/>
  <c r="BI148" i="72"/>
  <c r="BH148" i="72"/>
  <c r="BG148" i="72"/>
  <c r="BE148" i="72"/>
  <c r="T148" i="72"/>
  <c r="R148" i="72"/>
  <c r="P148" i="72"/>
  <c r="J148" i="72"/>
  <c r="BF148" i="72"/>
  <c r="BK147" i="72"/>
  <c r="BI147" i="72"/>
  <c r="BH147" i="72"/>
  <c r="BG147" i="72"/>
  <c r="BE147" i="72"/>
  <c r="T147" i="72"/>
  <c r="R147" i="72"/>
  <c r="P147" i="72"/>
  <c r="J147" i="72"/>
  <c r="BF147" i="72"/>
  <c r="BK146" i="72"/>
  <c r="BI146" i="72"/>
  <c r="BH146" i="72"/>
  <c r="BG146" i="72"/>
  <c r="BE146" i="72"/>
  <c r="T146" i="72"/>
  <c r="R146" i="72"/>
  <c r="P146" i="72"/>
  <c r="J146" i="72"/>
  <c r="BF146" i="72"/>
  <c r="BK145" i="72"/>
  <c r="BI145" i="72"/>
  <c r="BH145" i="72"/>
  <c r="BG145" i="72"/>
  <c r="BE145" i="72"/>
  <c r="T145" i="72"/>
  <c r="R145" i="72"/>
  <c r="P145" i="72"/>
  <c r="J145" i="72"/>
  <c r="BF145" i="72"/>
  <c r="BK144" i="72"/>
  <c r="BI144" i="72"/>
  <c r="BH144" i="72"/>
  <c r="BG144" i="72"/>
  <c r="BE144" i="72"/>
  <c r="T144" i="72"/>
  <c r="R144" i="72"/>
  <c r="P144" i="72"/>
  <c r="J144" i="72"/>
  <c r="BF144" i="72"/>
  <c r="BK143" i="72"/>
  <c r="BI143" i="72"/>
  <c r="BH143" i="72"/>
  <c r="BG143" i="72"/>
  <c r="BE143" i="72"/>
  <c r="T143" i="72"/>
  <c r="R143" i="72"/>
  <c r="P143" i="72"/>
  <c r="J143" i="72"/>
  <c r="BF143" i="72"/>
  <c r="BK142" i="72"/>
  <c r="BI142" i="72"/>
  <c r="BH142" i="72"/>
  <c r="BG142" i="72"/>
  <c r="BE142" i="72"/>
  <c r="T142" i="72"/>
  <c r="T141" i="72"/>
  <c r="R142" i="72"/>
  <c r="R141" i="72"/>
  <c r="P142" i="72"/>
  <c r="P141" i="72"/>
  <c r="J142" i="72"/>
  <c r="BF142" i="72"/>
  <c r="BK140" i="72"/>
  <c r="BI140" i="72"/>
  <c r="BH140" i="72"/>
  <c r="BG140" i="72"/>
  <c r="BE140" i="72"/>
  <c r="T140" i="72"/>
  <c r="R140" i="72"/>
  <c r="P140" i="72"/>
  <c r="J140" i="72"/>
  <c r="BF140" i="72"/>
  <c r="BK139" i="72"/>
  <c r="BI139" i="72"/>
  <c r="BH139" i="72"/>
  <c r="BG139" i="72"/>
  <c r="J139" i="72"/>
  <c r="BF139" i="72"/>
  <c r="BE139" i="72"/>
  <c r="T139" i="72"/>
  <c r="R139" i="72"/>
  <c r="P139" i="72"/>
  <c r="BK138" i="72"/>
  <c r="BI138" i="72"/>
  <c r="BH138" i="72"/>
  <c r="BG138" i="72"/>
  <c r="BE138" i="72"/>
  <c r="T138" i="72"/>
  <c r="R138" i="72"/>
  <c r="P138" i="72"/>
  <c r="J138" i="72"/>
  <c r="BF138" i="72"/>
  <c r="BK137" i="72"/>
  <c r="BI137" i="72"/>
  <c r="BH137" i="72"/>
  <c r="BG137" i="72"/>
  <c r="BE137" i="72"/>
  <c r="T137" i="72"/>
  <c r="R137" i="72"/>
  <c r="P137" i="72"/>
  <c r="J137" i="72"/>
  <c r="BF137" i="72"/>
  <c r="BK136" i="72"/>
  <c r="BI136" i="72"/>
  <c r="BH136" i="72"/>
  <c r="BG136" i="72"/>
  <c r="BE136" i="72"/>
  <c r="T136" i="72"/>
  <c r="R136" i="72"/>
  <c r="P136" i="72"/>
  <c r="J136" i="72"/>
  <c r="BF136" i="72"/>
  <c r="BK135" i="72"/>
  <c r="BI135" i="72"/>
  <c r="BH135" i="72"/>
  <c r="BG135" i="72"/>
  <c r="BE135" i="72"/>
  <c r="T135" i="72"/>
  <c r="R135" i="72"/>
  <c r="P135" i="72"/>
  <c r="J135" i="72"/>
  <c r="BF135" i="72"/>
  <c r="BK134" i="72"/>
  <c r="BI134" i="72"/>
  <c r="BH134" i="72"/>
  <c r="BG134" i="72"/>
  <c r="BE134" i="72"/>
  <c r="T134" i="72"/>
  <c r="R134" i="72"/>
  <c r="P134" i="72"/>
  <c r="J134" i="72"/>
  <c r="BF134" i="72"/>
  <c r="BK133" i="72"/>
  <c r="BI133" i="72"/>
  <c r="BH133" i="72"/>
  <c r="BG133" i="72"/>
  <c r="J133" i="72"/>
  <c r="BF133" i="72"/>
  <c r="BE133" i="72"/>
  <c r="T133" i="72"/>
  <c r="R133" i="72"/>
  <c r="P133" i="72"/>
  <c r="BK132" i="72"/>
  <c r="BI132" i="72"/>
  <c r="BH132" i="72"/>
  <c r="BG132" i="72"/>
  <c r="BE132" i="72"/>
  <c r="T132" i="72"/>
  <c r="R132" i="72"/>
  <c r="P132" i="72"/>
  <c r="J132" i="72"/>
  <c r="BF132" i="72"/>
  <c r="BK131" i="72"/>
  <c r="BI131" i="72"/>
  <c r="BH131" i="72"/>
  <c r="BG131" i="72"/>
  <c r="BE131" i="72"/>
  <c r="T131" i="72"/>
  <c r="R131" i="72"/>
  <c r="P131" i="72"/>
  <c r="J131" i="72"/>
  <c r="BF131" i="72"/>
  <c r="BK130" i="72"/>
  <c r="BI130" i="72"/>
  <c r="BH130" i="72"/>
  <c r="BG130" i="72"/>
  <c r="BE130" i="72"/>
  <c r="T130" i="72"/>
  <c r="T129" i="72"/>
  <c r="T128" i="72"/>
  <c r="R130" i="72"/>
  <c r="R129" i="72"/>
  <c r="R128" i="72"/>
  <c r="P130" i="72"/>
  <c r="P129" i="72"/>
  <c r="P128" i="72"/>
  <c r="J130" i="72"/>
  <c r="BF130" i="72"/>
  <c r="BK129" i="72"/>
  <c r="BI129" i="72"/>
  <c r="BH129" i="72"/>
  <c r="BG129" i="72"/>
  <c r="BE129" i="72"/>
  <c r="J129" i="72"/>
  <c r="BF129" i="72"/>
  <c r="J123" i="72"/>
  <c r="F123" i="72"/>
  <c r="J122" i="72"/>
  <c r="F122" i="72"/>
  <c r="F120" i="72"/>
  <c r="E118" i="72"/>
  <c r="E114" i="72"/>
  <c r="J94" i="72"/>
  <c r="J93" i="72"/>
  <c r="F93" i="72"/>
  <c r="F91" i="72"/>
  <c r="E89" i="72"/>
  <c r="J39" i="72"/>
  <c r="J38" i="72"/>
  <c r="J37" i="72"/>
  <c r="F94" i="72"/>
  <c r="J120" i="72"/>
  <c r="E85" i="72"/>
  <c r="BK234" i="71"/>
  <c r="BK233" i="71"/>
  <c r="BK232" i="71"/>
  <c r="BI234" i="71"/>
  <c r="BH234" i="71"/>
  <c r="BG234" i="71"/>
  <c r="BE234" i="71"/>
  <c r="T234" i="71"/>
  <c r="T233" i="71"/>
  <c r="T232" i="71"/>
  <c r="T231" i="71"/>
  <c r="R234" i="71"/>
  <c r="R233" i="71"/>
  <c r="R232" i="71"/>
  <c r="R231" i="71"/>
  <c r="P234" i="71"/>
  <c r="P233" i="71"/>
  <c r="P232" i="71"/>
  <c r="P231" i="71"/>
  <c r="J234" i="71"/>
  <c r="BF234" i="71"/>
  <c r="BI233" i="71"/>
  <c r="BH233" i="71"/>
  <c r="BG233" i="71"/>
  <c r="BE233" i="71"/>
  <c r="J233" i="71"/>
  <c r="BF233" i="71"/>
  <c r="BK230" i="71"/>
  <c r="BK229" i="71"/>
  <c r="J229" i="71"/>
  <c r="J106" i="71"/>
  <c r="BI230" i="71"/>
  <c r="BH230" i="71"/>
  <c r="BG230" i="71"/>
  <c r="BE230" i="71"/>
  <c r="T230" i="71"/>
  <c r="R230" i="71"/>
  <c r="R229" i="71"/>
  <c r="P230" i="71"/>
  <c r="P229" i="71"/>
  <c r="J230" i="71"/>
  <c r="BF230" i="71"/>
  <c r="T229" i="71"/>
  <c r="BK228" i="71"/>
  <c r="BI228" i="71"/>
  <c r="BH228" i="71"/>
  <c r="BG228" i="71"/>
  <c r="BE228" i="71"/>
  <c r="T228" i="71"/>
  <c r="R228" i="71"/>
  <c r="P228" i="71"/>
  <c r="J228" i="71"/>
  <c r="BF228" i="71"/>
  <c r="BK227" i="71"/>
  <c r="BI227" i="71"/>
  <c r="BH227" i="71"/>
  <c r="BG227" i="71"/>
  <c r="BE227" i="71"/>
  <c r="T227" i="71"/>
  <c r="R227" i="71"/>
  <c r="P227" i="71"/>
  <c r="J227" i="71"/>
  <c r="BF227" i="71"/>
  <c r="BK226" i="71"/>
  <c r="BI226" i="71"/>
  <c r="BH226" i="71"/>
  <c r="BG226" i="71"/>
  <c r="J226" i="71"/>
  <c r="BF226" i="71"/>
  <c r="BE226" i="71"/>
  <c r="T226" i="71"/>
  <c r="R226" i="71"/>
  <c r="P226" i="71"/>
  <c r="BK225" i="71"/>
  <c r="BI225" i="71"/>
  <c r="BH225" i="71"/>
  <c r="BG225" i="71"/>
  <c r="BE225" i="71"/>
  <c r="T225" i="71"/>
  <c r="R225" i="71"/>
  <c r="P225" i="71"/>
  <c r="J225" i="71"/>
  <c r="BF225" i="71"/>
  <c r="BK224" i="71"/>
  <c r="BI224" i="71"/>
  <c r="BH224" i="71"/>
  <c r="BG224" i="71"/>
  <c r="BE224" i="71"/>
  <c r="T224" i="71"/>
  <c r="R224" i="71"/>
  <c r="P224" i="71"/>
  <c r="J224" i="71"/>
  <c r="BF224" i="71"/>
  <c r="BK223" i="71"/>
  <c r="BI223" i="71"/>
  <c r="BH223" i="71"/>
  <c r="BG223" i="71"/>
  <c r="BE223" i="71"/>
  <c r="T223" i="71"/>
  <c r="R223" i="71"/>
  <c r="P223" i="71"/>
  <c r="J223" i="71"/>
  <c r="BF223" i="71"/>
  <c r="BK222" i="71"/>
  <c r="BI222" i="71"/>
  <c r="BH222" i="71"/>
  <c r="BG222" i="71"/>
  <c r="BE222" i="71"/>
  <c r="T222" i="71"/>
  <c r="R222" i="71"/>
  <c r="P222" i="71"/>
  <c r="J222" i="71"/>
  <c r="BF222" i="71"/>
  <c r="BK221" i="71"/>
  <c r="BI221" i="71"/>
  <c r="BH221" i="71"/>
  <c r="BG221" i="71"/>
  <c r="BE221" i="71"/>
  <c r="T221" i="71"/>
  <c r="R221" i="71"/>
  <c r="R220" i="71"/>
  <c r="R219" i="71"/>
  <c r="P221" i="71"/>
  <c r="J221" i="71"/>
  <c r="BF221" i="71"/>
  <c r="BK220" i="71"/>
  <c r="BI220" i="71"/>
  <c r="BH220" i="71"/>
  <c r="BG220" i="71"/>
  <c r="J220" i="71"/>
  <c r="BF220" i="71"/>
  <c r="BE220" i="71"/>
  <c r="T220" i="71"/>
  <c r="T219" i="71"/>
  <c r="P220" i="71"/>
  <c r="P219" i="71"/>
  <c r="BK218" i="71"/>
  <c r="BK217" i="71"/>
  <c r="J217" i="71"/>
  <c r="J104" i="71"/>
  <c r="BI218" i="71"/>
  <c r="BH218" i="71"/>
  <c r="BG218" i="71"/>
  <c r="BE218" i="71"/>
  <c r="T218" i="71"/>
  <c r="T217" i="71"/>
  <c r="R218" i="71"/>
  <c r="P218" i="71"/>
  <c r="J218" i="71"/>
  <c r="BF218" i="71"/>
  <c r="R217" i="71"/>
  <c r="P217" i="71"/>
  <c r="BK216" i="71"/>
  <c r="BI216" i="71"/>
  <c r="BH216" i="71"/>
  <c r="BG216" i="71"/>
  <c r="BE216" i="71"/>
  <c r="T216" i="71"/>
  <c r="R216" i="71"/>
  <c r="P216" i="71"/>
  <c r="J216" i="71"/>
  <c r="BF216" i="71"/>
  <c r="BK215" i="71"/>
  <c r="BI215" i="71"/>
  <c r="BH215" i="71"/>
  <c r="BG215" i="71"/>
  <c r="BE215" i="71"/>
  <c r="T215" i="71"/>
  <c r="R215" i="71"/>
  <c r="P215" i="71"/>
  <c r="J215" i="71"/>
  <c r="BF215" i="71"/>
  <c r="BK214" i="71"/>
  <c r="BI214" i="71"/>
  <c r="BH214" i="71"/>
  <c r="BG214" i="71"/>
  <c r="BE214" i="71"/>
  <c r="T214" i="71"/>
  <c r="R214" i="71"/>
  <c r="P214" i="71"/>
  <c r="J214" i="71"/>
  <c r="BF214" i="71"/>
  <c r="BK213" i="71"/>
  <c r="BI213" i="71"/>
  <c r="BH213" i="71"/>
  <c r="BG213" i="71"/>
  <c r="BE213" i="71"/>
  <c r="T213" i="71"/>
  <c r="R213" i="71"/>
  <c r="P213" i="71"/>
  <c r="J213" i="71"/>
  <c r="BF213" i="71"/>
  <c r="BK212" i="71"/>
  <c r="BI212" i="71"/>
  <c r="BH212" i="71"/>
  <c r="BG212" i="71"/>
  <c r="BE212" i="71"/>
  <c r="T212" i="71"/>
  <c r="R212" i="71"/>
  <c r="P212" i="71"/>
  <c r="J212" i="71"/>
  <c r="BF212" i="71"/>
  <c r="BK211" i="71"/>
  <c r="BI211" i="71"/>
  <c r="BH211" i="71"/>
  <c r="BG211" i="71"/>
  <c r="BE211" i="71"/>
  <c r="T211" i="71"/>
  <c r="R211" i="71"/>
  <c r="P211" i="71"/>
  <c r="J211" i="71"/>
  <c r="BF211" i="71"/>
  <c r="BK210" i="71"/>
  <c r="BI210" i="71"/>
  <c r="BH210" i="71"/>
  <c r="BG210" i="71"/>
  <c r="BE210" i="71"/>
  <c r="T210" i="71"/>
  <c r="R210" i="71"/>
  <c r="P210" i="71"/>
  <c r="J210" i="71"/>
  <c r="BF210" i="71"/>
  <c r="BK209" i="71"/>
  <c r="BI209" i="71"/>
  <c r="BH209" i="71"/>
  <c r="BG209" i="71"/>
  <c r="BE209" i="71"/>
  <c r="T209" i="71"/>
  <c r="R209" i="71"/>
  <c r="P209" i="71"/>
  <c r="J209" i="71"/>
  <c r="BF209" i="71"/>
  <c r="BK208" i="71"/>
  <c r="BI208" i="71"/>
  <c r="BH208" i="71"/>
  <c r="BG208" i="71"/>
  <c r="BE208" i="71"/>
  <c r="T208" i="71"/>
  <c r="R208" i="71"/>
  <c r="P208" i="71"/>
  <c r="J208" i="71"/>
  <c r="BF208" i="71"/>
  <c r="BK207" i="71"/>
  <c r="BI207" i="71"/>
  <c r="BH207" i="71"/>
  <c r="BG207" i="71"/>
  <c r="BE207" i="71"/>
  <c r="T207" i="71"/>
  <c r="R207" i="71"/>
  <c r="P207" i="71"/>
  <c r="J207" i="71"/>
  <c r="BF207" i="71"/>
  <c r="BK206" i="71"/>
  <c r="BI206" i="71"/>
  <c r="BH206" i="71"/>
  <c r="BG206" i="71"/>
  <c r="BE206" i="71"/>
  <c r="T206" i="71"/>
  <c r="R206" i="71"/>
  <c r="P206" i="71"/>
  <c r="J206" i="71"/>
  <c r="BF206" i="71"/>
  <c r="BK205" i="71"/>
  <c r="BI205" i="71"/>
  <c r="BH205" i="71"/>
  <c r="BG205" i="71"/>
  <c r="BE205" i="71"/>
  <c r="T205" i="71"/>
  <c r="R205" i="71"/>
  <c r="P205" i="71"/>
  <c r="P201" i="71"/>
  <c r="P202" i="71"/>
  <c r="P203" i="71"/>
  <c r="P204" i="71"/>
  <c r="P200" i="71"/>
  <c r="J205" i="71"/>
  <c r="BF205" i="71"/>
  <c r="BK204" i="71"/>
  <c r="BI204" i="71"/>
  <c r="BH204" i="71"/>
  <c r="BG204" i="71"/>
  <c r="BE204" i="71"/>
  <c r="T204" i="71"/>
  <c r="R204" i="71"/>
  <c r="J204" i="71"/>
  <c r="BF204" i="71"/>
  <c r="BK203" i="71"/>
  <c r="BI203" i="71"/>
  <c r="BH203" i="71"/>
  <c r="BG203" i="71"/>
  <c r="J203" i="71"/>
  <c r="BF203" i="71"/>
  <c r="BE203" i="71"/>
  <c r="T203" i="71"/>
  <c r="R203" i="71"/>
  <c r="BK202" i="71"/>
  <c r="BI202" i="71"/>
  <c r="BH202" i="71"/>
  <c r="BG202" i="71"/>
  <c r="BE202" i="71"/>
  <c r="T202" i="71"/>
  <c r="R202" i="71"/>
  <c r="J202" i="71"/>
  <c r="BF202" i="71"/>
  <c r="BK201" i="71"/>
  <c r="BI201" i="71"/>
  <c r="BH201" i="71"/>
  <c r="BG201" i="71"/>
  <c r="BE201" i="71"/>
  <c r="T201" i="71"/>
  <c r="T200" i="71"/>
  <c r="R201" i="71"/>
  <c r="R200" i="71"/>
  <c r="J201" i="71"/>
  <c r="BF201" i="71"/>
  <c r="BK199" i="71"/>
  <c r="BI199" i="71"/>
  <c r="BH199" i="71"/>
  <c r="BG199" i="71"/>
  <c r="BE199" i="71"/>
  <c r="T199" i="71"/>
  <c r="R199" i="71"/>
  <c r="P199" i="71"/>
  <c r="J199" i="71"/>
  <c r="BF199" i="71"/>
  <c r="BK198" i="71"/>
  <c r="BI198" i="71"/>
  <c r="BH198" i="71"/>
  <c r="BG198" i="71"/>
  <c r="J198" i="71"/>
  <c r="BF198" i="71"/>
  <c r="BE198" i="71"/>
  <c r="T198" i="71"/>
  <c r="R198" i="71"/>
  <c r="P198" i="71"/>
  <c r="BK197" i="71"/>
  <c r="BI197" i="71"/>
  <c r="BH197" i="71"/>
  <c r="BG197" i="71"/>
  <c r="BE197" i="71"/>
  <c r="T197" i="71"/>
  <c r="R197" i="71"/>
  <c r="P197" i="71"/>
  <c r="J197" i="71"/>
  <c r="BF197" i="71"/>
  <c r="BK196" i="71"/>
  <c r="BI196" i="71"/>
  <c r="BH196" i="71"/>
  <c r="BG196" i="71"/>
  <c r="BE196" i="71"/>
  <c r="T196" i="71"/>
  <c r="R196" i="71"/>
  <c r="P196" i="71"/>
  <c r="J196" i="71"/>
  <c r="BF196" i="71"/>
  <c r="BK195" i="71"/>
  <c r="BI195" i="71"/>
  <c r="BH195" i="71"/>
  <c r="BG195" i="71"/>
  <c r="BE195" i="71"/>
  <c r="T195" i="71"/>
  <c r="R195" i="71"/>
  <c r="P195" i="71"/>
  <c r="J195" i="71"/>
  <c r="BF195" i="71"/>
  <c r="BK194" i="71"/>
  <c r="BI194" i="71"/>
  <c r="BH194" i="71"/>
  <c r="BG194" i="71"/>
  <c r="BE194" i="71"/>
  <c r="T194" i="71"/>
  <c r="R194" i="71"/>
  <c r="P194" i="71"/>
  <c r="J194" i="71"/>
  <c r="BF194" i="71"/>
  <c r="BK193" i="71"/>
  <c r="BI193" i="71"/>
  <c r="BH193" i="71"/>
  <c r="BG193" i="71"/>
  <c r="BE193" i="71"/>
  <c r="T193" i="71"/>
  <c r="R193" i="71"/>
  <c r="P193" i="71"/>
  <c r="J193" i="71"/>
  <c r="BF193" i="71"/>
  <c r="BK192" i="71"/>
  <c r="BI192" i="71"/>
  <c r="BH192" i="71"/>
  <c r="BG192" i="71"/>
  <c r="BE192" i="71"/>
  <c r="T192" i="71"/>
  <c r="R192" i="71"/>
  <c r="P192" i="71"/>
  <c r="J192" i="71"/>
  <c r="BF192" i="71"/>
  <c r="BK191" i="71"/>
  <c r="BI191" i="71"/>
  <c r="BH191" i="71"/>
  <c r="BG191" i="71"/>
  <c r="BE191" i="71"/>
  <c r="T191" i="71"/>
  <c r="R191" i="71"/>
  <c r="P191" i="71"/>
  <c r="J191" i="71"/>
  <c r="BF191" i="71"/>
  <c r="BK190" i="71"/>
  <c r="BI190" i="71"/>
  <c r="BH190" i="71"/>
  <c r="BG190" i="71"/>
  <c r="BE190" i="71"/>
  <c r="T190" i="71"/>
  <c r="R190" i="71"/>
  <c r="P190" i="71"/>
  <c r="J190" i="71"/>
  <c r="BF190" i="71"/>
  <c r="BK189" i="71"/>
  <c r="BI189" i="71"/>
  <c r="BH189" i="71"/>
  <c r="BG189" i="71"/>
  <c r="BE189" i="71"/>
  <c r="T189" i="71"/>
  <c r="R189" i="71"/>
  <c r="P189" i="71"/>
  <c r="J189" i="71"/>
  <c r="BF189" i="71"/>
  <c r="BK188" i="71"/>
  <c r="BI188" i="71"/>
  <c r="BH188" i="71"/>
  <c r="BG188" i="71"/>
  <c r="J188" i="71"/>
  <c r="BF188" i="71"/>
  <c r="BE188" i="71"/>
  <c r="T188" i="71"/>
  <c r="R188" i="71"/>
  <c r="P188" i="71"/>
  <c r="BK187" i="71"/>
  <c r="BI187" i="71"/>
  <c r="BH187" i="71"/>
  <c r="BG187" i="71"/>
  <c r="BE187" i="71"/>
  <c r="T187" i="71"/>
  <c r="R187" i="71"/>
  <c r="P187" i="71"/>
  <c r="J187" i="71"/>
  <c r="BF187" i="71"/>
  <c r="BK186" i="71"/>
  <c r="BI186" i="71"/>
  <c r="BH186" i="71"/>
  <c r="BG186" i="71"/>
  <c r="BE186" i="71"/>
  <c r="T186" i="71"/>
  <c r="R186" i="71"/>
  <c r="P186" i="71"/>
  <c r="J186" i="71"/>
  <c r="BF186" i="71"/>
  <c r="BK185" i="71"/>
  <c r="BI185" i="71"/>
  <c r="BH185" i="71"/>
  <c r="BG185" i="71"/>
  <c r="BE185" i="71"/>
  <c r="T185" i="71"/>
  <c r="R185" i="71"/>
  <c r="P185" i="71"/>
  <c r="J185" i="71"/>
  <c r="BF185" i="71"/>
  <c r="BK184" i="71"/>
  <c r="BI184" i="71"/>
  <c r="BH184" i="71"/>
  <c r="BG184" i="71"/>
  <c r="BE184" i="71"/>
  <c r="T184" i="71"/>
  <c r="R184" i="71"/>
  <c r="P184" i="71"/>
  <c r="J184" i="71"/>
  <c r="BF184" i="71"/>
  <c r="BK183" i="71"/>
  <c r="BI183" i="71"/>
  <c r="BH183" i="71"/>
  <c r="BG183" i="71"/>
  <c r="BE183" i="71"/>
  <c r="T183" i="71"/>
  <c r="R183" i="71"/>
  <c r="P183" i="71"/>
  <c r="J183" i="71"/>
  <c r="BF183" i="71"/>
  <c r="BK182" i="71"/>
  <c r="BI182" i="71"/>
  <c r="BH182" i="71"/>
  <c r="BG182" i="71"/>
  <c r="J182" i="71"/>
  <c r="BF182" i="71"/>
  <c r="BE182" i="71"/>
  <c r="T182" i="71"/>
  <c r="R182" i="71"/>
  <c r="P182" i="71"/>
  <c r="BK181" i="71"/>
  <c r="BI181" i="71"/>
  <c r="BH181" i="71"/>
  <c r="BG181" i="71"/>
  <c r="BE181" i="71"/>
  <c r="T181" i="71"/>
  <c r="R181" i="71"/>
  <c r="P181" i="71"/>
  <c r="J181" i="71"/>
  <c r="BF181" i="71"/>
  <c r="BK180" i="71"/>
  <c r="BI180" i="71"/>
  <c r="BH180" i="71"/>
  <c r="BG180" i="71"/>
  <c r="BE180" i="71"/>
  <c r="T180" i="71"/>
  <c r="R180" i="71"/>
  <c r="P180" i="71"/>
  <c r="J180" i="71"/>
  <c r="BF180" i="71"/>
  <c r="BK179" i="71"/>
  <c r="BI179" i="71"/>
  <c r="BH179" i="71"/>
  <c r="BG179" i="71"/>
  <c r="BE179" i="71"/>
  <c r="T179" i="71"/>
  <c r="R179" i="71"/>
  <c r="P179" i="71"/>
  <c r="J179" i="71"/>
  <c r="BF179" i="71"/>
  <c r="BK178" i="71"/>
  <c r="BI178" i="71"/>
  <c r="BH178" i="71"/>
  <c r="BG178" i="71"/>
  <c r="J178" i="71"/>
  <c r="BF178" i="71"/>
  <c r="BE178" i="71"/>
  <c r="T178" i="71"/>
  <c r="R178" i="71"/>
  <c r="P178" i="71"/>
  <c r="BK177" i="71"/>
  <c r="BI177" i="71"/>
  <c r="BH177" i="71"/>
  <c r="BG177" i="71"/>
  <c r="BE177" i="71"/>
  <c r="T177" i="71"/>
  <c r="R177" i="71"/>
  <c r="P177" i="71"/>
  <c r="J177" i="71"/>
  <c r="BF177" i="71"/>
  <c r="BK176" i="71"/>
  <c r="BI176" i="71"/>
  <c r="BH176" i="71"/>
  <c r="BG176" i="71"/>
  <c r="BE176" i="71"/>
  <c r="T176" i="71"/>
  <c r="R176" i="71"/>
  <c r="P176" i="71"/>
  <c r="J176" i="71"/>
  <c r="BF176" i="71"/>
  <c r="BK175" i="71"/>
  <c r="BI175" i="71"/>
  <c r="BH175" i="71"/>
  <c r="BG175" i="71"/>
  <c r="BE175" i="71"/>
  <c r="T175" i="71"/>
  <c r="R175" i="71"/>
  <c r="P175" i="71"/>
  <c r="J175" i="71"/>
  <c r="BF175" i="71"/>
  <c r="BK174" i="71"/>
  <c r="BI174" i="71"/>
  <c r="BH174" i="71"/>
  <c r="BG174" i="71"/>
  <c r="BE174" i="71"/>
  <c r="T174" i="71"/>
  <c r="T170" i="71"/>
  <c r="T171" i="71"/>
  <c r="T172" i="71"/>
  <c r="T173" i="71"/>
  <c r="T169" i="71"/>
  <c r="R174" i="71"/>
  <c r="P174" i="71"/>
  <c r="J174" i="71"/>
  <c r="BF174" i="71"/>
  <c r="BK173" i="71"/>
  <c r="BI173" i="71"/>
  <c r="BH173" i="71"/>
  <c r="BG173" i="71"/>
  <c r="BE173" i="71"/>
  <c r="R173" i="71"/>
  <c r="P173" i="71"/>
  <c r="J173" i="71"/>
  <c r="BF173" i="71"/>
  <c r="BK172" i="71"/>
  <c r="BI172" i="71"/>
  <c r="BH172" i="71"/>
  <c r="BG172" i="71"/>
  <c r="J172" i="71"/>
  <c r="BF172" i="71"/>
  <c r="BE172" i="71"/>
  <c r="R172" i="71"/>
  <c r="P172" i="71"/>
  <c r="BK171" i="71"/>
  <c r="BI171" i="71"/>
  <c r="BH171" i="71"/>
  <c r="BG171" i="71"/>
  <c r="BE171" i="71"/>
  <c r="R171" i="71"/>
  <c r="P171" i="71"/>
  <c r="P170" i="71"/>
  <c r="P169" i="71"/>
  <c r="J171" i="71"/>
  <c r="BF171" i="71"/>
  <c r="BK170" i="71"/>
  <c r="BK169" i="71"/>
  <c r="J169" i="71"/>
  <c r="J102" i="71"/>
  <c r="BI170" i="71"/>
  <c r="BH170" i="71"/>
  <c r="BG170" i="71"/>
  <c r="BE170" i="71"/>
  <c r="R170" i="71"/>
  <c r="R169" i="71"/>
  <c r="J170" i="71"/>
  <c r="BF170" i="71"/>
  <c r="BK168" i="71"/>
  <c r="BI168" i="71"/>
  <c r="BH168" i="71"/>
  <c r="BG168" i="71"/>
  <c r="BE168" i="71"/>
  <c r="T168" i="71"/>
  <c r="R168" i="71"/>
  <c r="P168" i="71"/>
  <c r="J168" i="71"/>
  <c r="BF168" i="71"/>
  <c r="BK167" i="71"/>
  <c r="BI167" i="71"/>
  <c r="BH167" i="71"/>
  <c r="BG167" i="71"/>
  <c r="BE167" i="71"/>
  <c r="T167" i="71"/>
  <c r="R167" i="71"/>
  <c r="P167" i="71"/>
  <c r="J167" i="71"/>
  <c r="BF167" i="71"/>
  <c r="BK166" i="71"/>
  <c r="BI166" i="71"/>
  <c r="BH166" i="71"/>
  <c r="BG166" i="71"/>
  <c r="BE166" i="71"/>
  <c r="T166" i="71"/>
  <c r="R166" i="71"/>
  <c r="P166" i="71"/>
  <c r="J166" i="71"/>
  <c r="BF166" i="71"/>
  <c r="BK165" i="71"/>
  <c r="BI165" i="71"/>
  <c r="BH165" i="71"/>
  <c r="BG165" i="71"/>
  <c r="BE165" i="71"/>
  <c r="T165" i="71"/>
  <c r="R165" i="71"/>
  <c r="P165" i="71"/>
  <c r="J165" i="71"/>
  <c r="BF165" i="71"/>
  <c r="BK164" i="71"/>
  <c r="BI164" i="71"/>
  <c r="BH164" i="71"/>
  <c r="BG164" i="71"/>
  <c r="BE164" i="71"/>
  <c r="T164" i="71"/>
  <c r="R164" i="71"/>
  <c r="P164" i="71"/>
  <c r="J164" i="71"/>
  <c r="BF164" i="71"/>
  <c r="BK163" i="71"/>
  <c r="BI163" i="71"/>
  <c r="BH163" i="71"/>
  <c r="BG163" i="71"/>
  <c r="BE163" i="71"/>
  <c r="T163" i="71"/>
  <c r="R163" i="71"/>
  <c r="P163" i="71"/>
  <c r="J163" i="71"/>
  <c r="BF163" i="71"/>
  <c r="BK162" i="71"/>
  <c r="BI162" i="71"/>
  <c r="BH162" i="71"/>
  <c r="BG162" i="71"/>
  <c r="BE162" i="71"/>
  <c r="T162" i="71"/>
  <c r="R162" i="71"/>
  <c r="P162" i="71"/>
  <c r="J162" i="71"/>
  <c r="BF162" i="71"/>
  <c r="BK161" i="71"/>
  <c r="BI161" i="71"/>
  <c r="BH161" i="71"/>
  <c r="BG161" i="71"/>
  <c r="BE161" i="71"/>
  <c r="T161" i="71"/>
  <c r="R161" i="71"/>
  <c r="P161" i="71"/>
  <c r="J161" i="71"/>
  <c r="BF161" i="71"/>
  <c r="BK160" i="71"/>
  <c r="BI160" i="71"/>
  <c r="BH160" i="71"/>
  <c r="BG160" i="71"/>
  <c r="BE160" i="71"/>
  <c r="T160" i="71"/>
  <c r="R160" i="71"/>
  <c r="P160" i="71"/>
  <c r="J160" i="71"/>
  <c r="BF160" i="71"/>
  <c r="BK159" i="71"/>
  <c r="BI159" i="71"/>
  <c r="BH159" i="71"/>
  <c r="BG159" i="71"/>
  <c r="BE159" i="71"/>
  <c r="T159" i="71"/>
  <c r="R159" i="71"/>
  <c r="P159" i="71"/>
  <c r="J159" i="71"/>
  <c r="BF159" i="71"/>
  <c r="BK158" i="71"/>
  <c r="BI158" i="71"/>
  <c r="BH158" i="71"/>
  <c r="BG158" i="71"/>
  <c r="BE158" i="71"/>
  <c r="T158" i="71"/>
  <c r="R158" i="71"/>
  <c r="P158" i="71"/>
  <c r="J158" i="71"/>
  <c r="BF158" i="71"/>
  <c r="BK157" i="71"/>
  <c r="BI157" i="71"/>
  <c r="BH157" i="71"/>
  <c r="BG157" i="71"/>
  <c r="BE157" i="71"/>
  <c r="T157" i="71"/>
  <c r="R157" i="71"/>
  <c r="P157" i="71"/>
  <c r="J157" i="71"/>
  <c r="BF157" i="71"/>
  <c r="BK156" i="71"/>
  <c r="BI156" i="71"/>
  <c r="BH156" i="71"/>
  <c r="BG156" i="71"/>
  <c r="BE156" i="71"/>
  <c r="T156" i="71"/>
  <c r="R156" i="71"/>
  <c r="P156" i="71"/>
  <c r="J156" i="71"/>
  <c r="BF156" i="71"/>
  <c r="BK155" i="71"/>
  <c r="BI155" i="71"/>
  <c r="BH155" i="71"/>
  <c r="BG155" i="71"/>
  <c r="BE155" i="71"/>
  <c r="T155" i="71"/>
  <c r="R155" i="71"/>
  <c r="P155" i="71"/>
  <c r="J155" i="71"/>
  <c r="BF155" i="71"/>
  <c r="BK154" i="71"/>
  <c r="BI154" i="71"/>
  <c r="BH154" i="71"/>
  <c r="BG154" i="71"/>
  <c r="BE154" i="71"/>
  <c r="T154" i="71"/>
  <c r="R154" i="71"/>
  <c r="P154" i="71"/>
  <c r="J154" i="71"/>
  <c r="BF154" i="71"/>
  <c r="BK153" i="71"/>
  <c r="BI153" i="71"/>
  <c r="BH153" i="71"/>
  <c r="BG153" i="71"/>
  <c r="BE153" i="71"/>
  <c r="T153" i="71"/>
  <c r="R153" i="71"/>
  <c r="P153" i="71"/>
  <c r="J153" i="71"/>
  <c r="BF153" i="71"/>
  <c r="BK152" i="71"/>
  <c r="BI152" i="71"/>
  <c r="BH152" i="71"/>
  <c r="BG152" i="71"/>
  <c r="BE152" i="71"/>
  <c r="T152" i="71"/>
  <c r="R152" i="71"/>
  <c r="P152" i="71"/>
  <c r="J152" i="71"/>
  <c r="BF152" i="71"/>
  <c r="BK151" i="71"/>
  <c r="BI151" i="71"/>
  <c r="BH151" i="71"/>
  <c r="BG151" i="71"/>
  <c r="BE151" i="71"/>
  <c r="T151" i="71"/>
  <c r="R151" i="71"/>
  <c r="P151" i="71"/>
  <c r="J151" i="71"/>
  <c r="BF151" i="71"/>
  <c r="BK150" i="71"/>
  <c r="BI150" i="71"/>
  <c r="BH150" i="71"/>
  <c r="BG150" i="71"/>
  <c r="BE150" i="71"/>
  <c r="T150" i="71"/>
  <c r="R150" i="71"/>
  <c r="P150" i="71"/>
  <c r="J150" i="71"/>
  <c r="BF150" i="71"/>
  <c r="BK149" i="71"/>
  <c r="BI149" i="71"/>
  <c r="BH149" i="71"/>
  <c r="BG149" i="71"/>
  <c r="BE149" i="71"/>
  <c r="T149" i="71"/>
  <c r="R149" i="71"/>
  <c r="P149" i="71"/>
  <c r="J149" i="71"/>
  <c r="BF149" i="71"/>
  <c r="BK148" i="71"/>
  <c r="BI148" i="71"/>
  <c r="BH148" i="71"/>
  <c r="BG148" i="71"/>
  <c r="BE148" i="71"/>
  <c r="T148" i="71"/>
  <c r="R148" i="71"/>
  <c r="P148" i="71"/>
  <c r="J148" i="71"/>
  <c r="BF148" i="71"/>
  <c r="BK147" i="71"/>
  <c r="BI147" i="71"/>
  <c r="BH147" i="71"/>
  <c r="BG147" i="71"/>
  <c r="BE147" i="71"/>
  <c r="T147" i="71"/>
  <c r="R147" i="71"/>
  <c r="P147" i="71"/>
  <c r="J147" i="71"/>
  <c r="BF147" i="71"/>
  <c r="BK146" i="71"/>
  <c r="BI146" i="71"/>
  <c r="BH146" i="71"/>
  <c r="BG146" i="71"/>
  <c r="BE146" i="71"/>
  <c r="T146" i="71"/>
  <c r="T145" i="71"/>
  <c r="T144" i="71"/>
  <c r="R146" i="71"/>
  <c r="R145" i="71"/>
  <c r="R144" i="71"/>
  <c r="P146" i="71"/>
  <c r="J146" i="71"/>
  <c r="BF146" i="71"/>
  <c r="BK145" i="71"/>
  <c r="BI145" i="71"/>
  <c r="BH145" i="71"/>
  <c r="BG145" i="71"/>
  <c r="BE145" i="71"/>
  <c r="P145" i="71"/>
  <c r="P144" i="71"/>
  <c r="J145" i="71"/>
  <c r="BF145" i="71"/>
  <c r="BK143" i="71"/>
  <c r="BI143" i="71"/>
  <c r="BH143" i="71"/>
  <c r="BG143" i="71"/>
  <c r="J143" i="71"/>
  <c r="BF143" i="71"/>
  <c r="BE143" i="71"/>
  <c r="T143" i="71"/>
  <c r="R143" i="71"/>
  <c r="P143" i="71"/>
  <c r="BK142" i="71"/>
  <c r="BI142" i="71"/>
  <c r="BH142" i="71"/>
  <c r="BG142" i="71"/>
  <c r="BE142" i="71"/>
  <c r="T142" i="71"/>
  <c r="R142" i="71"/>
  <c r="P142" i="71"/>
  <c r="J142" i="71"/>
  <c r="BF142" i="71"/>
  <c r="BK141" i="71"/>
  <c r="BI141" i="71"/>
  <c r="BH141" i="71"/>
  <c r="BG141" i="71"/>
  <c r="BE141" i="71"/>
  <c r="T141" i="71"/>
  <c r="R141" i="71"/>
  <c r="P141" i="71"/>
  <c r="J141" i="71"/>
  <c r="BF141" i="71"/>
  <c r="BK140" i="71"/>
  <c r="BI140" i="71"/>
  <c r="BH140" i="71"/>
  <c r="BG140" i="71"/>
  <c r="BE140" i="71"/>
  <c r="T140" i="71"/>
  <c r="R140" i="71"/>
  <c r="P140" i="71"/>
  <c r="J140" i="71"/>
  <c r="BF140" i="71"/>
  <c r="BK139" i="71"/>
  <c r="BI139" i="71"/>
  <c r="BH139" i="71"/>
  <c r="BG139" i="71"/>
  <c r="BE139" i="71"/>
  <c r="T139" i="71"/>
  <c r="R139" i="71"/>
  <c r="P139" i="71"/>
  <c r="P133" i="71"/>
  <c r="P134" i="71"/>
  <c r="P135" i="71"/>
  <c r="P136" i="71"/>
  <c r="P137" i="71"/>
  <c r="P138" i="71"/>
  <c r="P132" i="71"/>
  <c r="J139" i="71"/>
  <c r="BF139" i="71"/>
  <c r="BK138" i="71"/>
  <c r="BI138" i="71"/>
  <c r="BH138" i="71"/>
  <c r="BG138" i="71"/>
  <c r="BE138" i="71"/>
  <c r="T138" i="71"/>
  <c r="R138" i="71"/>
  <c r="J138" i="71"/>
  <c r="BF138" i="71"/>
  <c r="BK137" i="71"/>
  <c r="BI137" i="71"/>
  <c r="BH137" i="71"/>
  <c r="BG137" i="71"/>
  <c r="J137" i="71"/>
  <c r="BF137" i="71"/>
  <c r="BE137" i="71"/>
  <c r="T137" i="71"/>
  <c r="R137" i="71"/>
  <c r="BK136" i="71"/>
  <c r="BI136" i="71"/>
  <c r="BH136" i="71"/>
  <c r="BG136" i="71"/>
  <c r="BE136" i="71"/>
  <c r="T136" i="71"/>
  <c r="R136" i="71"/>
  <c r="J136" i="71"/>
  <c r="BF136" i="71"/>
  <c r="BK135" i="71"/>
  <c r="BI135" i="71"/>
  <c r="BH135" i="71"/>
  <c r="BG135" i="71"/>
  <c r="BE135" i="71"/>
  <c r="T135" i="71"/>
  <c r="R135" i="71"/>
  <c r="J135" i="71"/>
  <c r="BF135" i="71"/>
  <c r="BK134" i="71"/>
  <c r="BI134" i="71"/>
  <c r="BH134" i="71"/>
  <c r="BG134" i="71"/>
  <c r="BE134" i="71"/>
  <c r="T134" i="71"/>
  <c r="R134" i="71"/>
  <c r="R133" i="71"/>
  <c r="R132" i="71"/>
  <c r="J134" i="71"/>
  <c r="BF134" i="71"/>
  <c r="BK133" i="71"/>
  <c r="BI133" i="71"/>
  <c r="BH133" i="71"/>
  <c r="BG133" i="71"/>
  <c r="J133" i="71"/>
  <c r="BF133" i="71"/>
  <c r="BE133" i="71"/>
  <c r="T133" i="71"/>
  <c r="T132" i="71"/>
  <c r="J127" i="71"/>
  <c r="J126" i="71"/>
  <c r="F126" i="71"/>
  <c r="F124" i="71"/>
  <c r="E122" i="71"/>
  <c r="J94" i="71"/>
  <c r="J93" i="71"/>
  <c r="F93" i="71"/>
  <c r="J91" i="71"/>
  <c r="F91" i="71"/>
  <c r="E89" i="71"/>
  <c r="J39" i="71"/>
  <c r="J38" i="71"/>
  <c r="J37" i="71"/>
  <c r="F127" i="71"/>
  <c r="J124" i="71"/>
  <c r="E85" i="71"/>
  <c r="R127" i="72"/>
  <c r="R126" i="72"/>
  <c r="BK128" i="72"/>
  <c r="BK194" i="72"/>
  <c r="J194" i="72"/>
  <c r="J103" i="72"/>
  <c r="BK162" i="72"/>
  <c r="J162" i="72"/>
  <c r="J102" i="72"/>
  <c r="BK132" i="71"/>
  <c r="BK219" i="71"/>
  <c r="J219" i="71"/>
  <c r="J105" i="71"/>
  <c r="BK200" i="71"/>
  <c r="J200" i="71"/>
  <c r="J103" i="71"/>
  <c r="F35" i="72"/>
  <c r="BK141" i="72"/>
  <c r="J141" i="72"/>
  <c r="J101" i="72"/>
  <c r="F39" i="72"/>
  <c r="J35" i="72"/>
  <c r="F38" i="72"/>
  <c r="F37" i="72"/>
  <c r="BK144" i="71"/>
  <c r="J144" i="71"/>
  <c r="J101" i="71"/>
  <c r="F37" i="71"/>
  <c r="F39" i="71"/>
  <c r="J35" i="71"/>
  <c r="F38" i="71"/>
  <c r="T131" i="71"/>
  <c r="T130" i="71"/>
  <c r="J232" i="71"/>
  <c r="J108" i="71"/>
  <c r="BK231" i="71"/>
  <c r="J231" i="71"/>
  <c r="J107" i="71"/>
  <c r="J132" i="71"/>
  <c r="J100" i="71"/>
  <c r="J36" i="71"/>
  <c r="F36" i="71"/>
  <c r="P127" i="72"/>
  <c r="P126" i="72"/>
  <c r="P131" i="71"/>
  <c r="P130" i="71"/>
  <c r="J128" i="72"/>
  <c r="J100" i="72"/>
  <c r="R131" i="71"/>
  <c r="R130" i="71"/>
  <c r="J36" i="72"/>
  <c r="F36" i="72"/>
  <c r="T127" i="72"/>
  <c r="T126" i="72"/>
  <c r="F94" i="71"/>
  <c r="E118" i="71"/>
  <c r="J91" i="72"/>
  <c r="F35" i="71"/>
  <c r="I295" i="69"/>
  <c r="H295" i="69"/>
  <c r="I294" i="69"/>
  <c r="H294" i="69"/>
  <c r="I293" i="69"/>
  <c r="H293" i="69"/>
  <c r="I292" i="69"/>
  <c r="H292" i="69"/>
  <c r="I291" i="69"/>
  <c r="I290" i="69"/>
  <c r="I289" i="69"/>
  <c r="H289" i="69"/>
  <c r="A289" i="69"/>
  <c r="A290" i="69"/>
  <c r="A291" i="69"/>
  <c r="A292" i="69"/>
  <c r="A293" i="69"/>
  <c r="A294" i="69"/>
  <c r="A295" i="69"/>
  <c r="A296" i="69"/>
  <c r="A297" i="69"/>
  <c r="A298" i="69"/>
  <c r="I288" i="69"/>
  <c r="H288" i="69"/>
  <c r="I283" i="69"/>
  <c r="H283" i="69"/>
  <c r="I282" i="69"/>
  <c r="H282" i="69"/>
  <c r="I281" i="69"/>
  <c r="H281" i="69"/>
  <c r="I280" i="69"/>
  <c r="H280" i="69"/>
  <c r="I279" i="69"/>
  <c r="H279" i="69"/>
  <c r="I278" i="69"/>
  <c r="H278" i="69"/>
  <c r="I277" i="69"/>
  <c r="H277" i="69"/>
  <c r="I276" i="69"/>
  <c r="H276" i="69"/>
  <c r="E275" i="69"/>
  <c r="I275" i="69"/>
  <c r="I274" i="69"/>
  <c r="H274" i="69"/>
  <c r="E273" i="69"/>
  <c r="I273" i="69"/>
  <c r="H273" i="69"/>
  <c r="I272" i="69"/>
  <c r="H272" i="69"/>
  <c r="I271" i="69"/>
  <c r="H271" i="69"/>
  <c r="I270" i="69"/>
  <c r="H270" i="69"/>
  <c r="I269" i="69"/>
  <c r="H269" i="69"/>
  <c r="I268" i="69"/>
  <c r="H268" i="69"/>
  <c r="I267" i="69"/>
  <c r="H267" i="69"/>
  <c r="I266" i="69"/>
  <c r="H266" i="69"/>
  <c r="I265" i="69"/>
  <c r="H265" i="69"/>
  <c r="I264" i="69"/>
  <c r="H264" i="69"/>
  <c r="I263" i="69"/>
  <c r="H263" i="69"/>
  <c r="A263" i="69"/>
  <c r="A264" i="69"/>
  <c r="A265" i="69"/>
  <c r="A266" i="69"/>
  <c r="A267" i="69"/>
  <c r="A268" i="69"/>
  <c r="A269" i="69"/>
  <c r="A270" i="69"/>
  <c r="A271" i="69"/>
  <c r="A272" i="69"/>
  <c r="A273" i="69"/>
  <c r="A274" i="69"/>
  <c r="A275" i="69"/>
  <c r="A276" i="69"/>
  <c r="A277" i="69"/>
  <c r="A278" i="69"/>
  <c r="A279" i="69"/>
  <c r="A280" i="69"/>
  <c r="A281" i="69"/>
  <c r="A282" i="69"/>
  <c r="A283" i="69"/>
  <c r="A284" i="69"/>
  <c r="A285" i="69"/>
  <c r="A286" i="69"/>
  <c r="I262" i="69"/>
  <c r="H262" i="69"/>
  <c r="I257" i="69"/>
  <c r="H257" i="69"/>
  <c r="I256" i="69"/>
  <c r="H256" i="69"/>
  <c r="I255" i="69"/>
  <c r="H255" i="69"/>
  <c r="I254" i="69"/>
  <c r="H254" i="69"/>
  <c r="I253" i="69"/>
  <c r="H253" i="69"/>
  <c r="I252" i="69"/>
  <c r="H252" i="69"/>
  <c r="I251" i="69"/>
  <c r="H251" i="69"/>
  <c r="I250" i="69"/>
  <c r="H250" i="69"/>
  <c r="I249" i="69"/>
  <c r="H249" i="69"/>
  <c r="I248" i="69"/>
  <c r="H248" i="69"/>
  <c r="I247" i="69"/>
  <c r="H247" i="69"/>
  <c r="I246" i="69"/>
  <c r="H246" i="69"/>
  <c r="I245" i="69"/>
  <c r="H245" i="69"/>
  <c r="I244" i="69"/>
  <c r="H244" i="69"/>
  <c r="I243" i="69"/>
  <c r="H243" i="69"/>
  <c r="I242" i="69"/>
  <c r="H242" i="69"/>
  <c r="I241" i="69"/>
  <c r="H241" i="69"/>
  <c r="A241" i="69"/>
  <c r="A242" i="69"/>
  <c r="A243" i="69"/>
  <c r="A244" i="69"/>
  <c r="A245" i="69"/>
  <c r="A246" i="69"/>
  <c r="A247" i="69"/>
  <c r="A248" i="69"/>
  <c r="A249" i="69"/>
  <c r="A250" i="69"/>
  <c r="A251" i="69"/>
  <c r="A252" i="69"/>
  <c r="A253" i="69"/>
  <c r="A254" i="69"/>
  <c r="A255" i="69"/>
  <c r="A256" i="69"/>
  <c r="A257" i="69"/>
  <c r="A258" i="69"/>
  <c r="A259" i="69"/>
  <c r="A260" i="69"/>
  <c r="I240" i="69"/>
  <c r="H240" i="69"/>
  <c r="I235" i="69"/>
  <c r="H235" i="69"/>
  <c r="I234" i="69"/>
  <c r="H234" i="69"/>
  <c r="I233" i="69"/>
  <c r="H233" i="69"/>
  <c r="I232" i="69"/>
  <c r="H232" i="69"/>
  <c r="I231" i="69"/>
  <c r="H231" i="69"/>
  <c r="I230" i="69"/>
  <c r="H230" i="69"/>
  <c r="I229" i="69"/>
  <c r="H229" i="69"/>
  <c r="I228" i="69"/>
  <c r="H228" i="69"/>
  <c r="I227" i="69"/>
  <c r="H227" i="69"/>
  <c r="E226" i="69"/>
  <c r="H226" i="69"/>
  <c r="I225" i="69"/>
  <c r="H225" i="69"/>
  <c r="I224" i="69"/>
  <c r="H224" i="69"/>
  <c r="I223" i="69"/>
  <c r="H223" i="69"/>
  <c r="I222" i="69"/>
  <c r="H222" i="69"/>
  <c r="I221" i="69"/>
  <c r="H221" i="69"/>
  <c r="A221" i="69"/>
  <c r="A222" i="69"/>
  <c r="A223" i="69"/>
  <c r="A224" i="69"/>
  <c r="A225" i="69"/>
  <c r="A226" i="69"/>
  <c r="A227" i="69"/>
  <c r="A228" i="69"/>
  <c r="A229" i="69"/>
  <c r="A230" i="69"/>
  <c r="A231" i="69"/>
  <c r="A232" i="69"/>
  <c r="A233" i="69"/>
  <c r="A234" i="69"/>
  <c r="A235" i="69"/>
  <c r="A236" i="69"/>
  <c r="A237" i="69"/>
  <c r="A238" i="69"/>
  <c r="I220" i="69"/>
  <c r="H220" i="69"/>
  <c r="I215" i="69"/>
  <c r="H215" i="69"/>
  <c r="I214" i="69"/>
  <c r="H214" i="69"/>
  <c r="I213" i="69"/>
  <c r="H213" i="69"/>
  <c r="I211" i="69"/>
  <c r="H211" i="69"/>
  <c r="I210" i="69"/>
  <c r="H210" i="69"/>
  <c r="E209" i="69"/>
  <c r="H209" i="69"/>
  <c r="I208" i="69"/>
  <c r="H208" i="69"/>
  <c r="I207" i="69"/>
  <c r="H207" i="69"/>
  <c r="I206" i="69"/>
  <c r="H206" i="69"/>
  <c r="I205" i="69"/>
  <c r="H205" i="69"/>
  <c r="E204" i="69"/>
  <c r="I204" i="69"/>
  <c r="I203" i="69"/>
  <c r="H203" i="69"/>
  <c r="A203" i="69"/>
  <c r="A204" i="69"/>
  <c r="A205" i="69"/>
  <c r="A206" i="69"/>
  <c r="A207" i="69"/>
  <c r="A208" i="69"/>
  <c r="A209" i="69"/>
  <c r="A210" i="69"/>
  <c r="A211" i="69"/>
  <c r="A212" i="69"/>
  <c r="A213" i="69"/>
  <c r="A214" i="69"/>
  <c r="A215" i="69"/>
  <c r="A216" i="69"/>
  <c r="A217" i="69"/>
  <c r="A218" i="69"/>
  <c r="E197" i="69"/>
  <c r="H197" i="69"/>
  <c r="I196" i="69"/>
  <c r="H196" i="69"/>
  <c r="E195" i="69"/>
  <c r="I195" i="69"/>
  <c r="I194" i="69"/>
  <c r="H194" i="69"/>
  <c r="I193" i="69"/>
  <c r="H193" i="69"/>
  <c r="I192" i="69"/>
  <c r="H192" i="69"/>
  <c r="I191" i="69"/>
  <c r="H191" i="69"/>
  <c r="E190" i="69"/>
  <c r="I190" i="69"/>
  <c r="I189" i="69"/>
  <c r="H189" i="69"/>
  <c r="I188" i="69"/>
  <c r="H188" i="69"/>
  <c r="I187" i="69"/>
  <c r="H187" i="69"/>
  <c r="I186" i="69"/>
  <c r="H186" i="69"/>
  <c r="I185" i="69"/>
  <c r="H185" i="69"/>
  <c r="I184" i="69"/>
  <c r="H184" i="69"/>
  <c r="I183" i="69"/>
  <c r="H183" i="69"/>
  <c r="I182" i="69"/>
  <c r="H182" i="69"/>
  <c r="H181" i="69"/>
  <c r="I181" i="69"/>
  <c r="H180" i="69"/>
  <c r="I180" i="69"/>
  <c r="I179" i="69"/>
  <c r="H179" i="69"/>
  <c r="I178" i="69"/>
  <c r="H178" i="69"/>
  <c r="I177" i="69"/>
  <c r="H177" i="69"/>
  <c r="I176" i="69"/>
  <c r="H176" i="69"/>
  <c r="E175" i="69"/>
  <c r="I175" i="69"/>
  <c r="E174" i="69"/>
  <c r="I174" i="69"/>
  <c r="I173" i="69"/>
  <c r="H173" i="69"/>
  <c r="I172" i="69"/>
  <c r="H172" i="69"/>
  <c r="I171" i="69"/>
  <c r="H171" i="69"/>
  <c r="I170" i="69"/>
  <c r="H170" i="69"/>
  <c r="I169" i="69"/>
  <c r="H169" i="69"/>
  <c r="I168" i="69"/>
  <c r="H168" i="69"/>
  <c r="I167" i="69"/>
  <c r="H167" i="69"/>
  <c r="I166" i="69"/>
  <c r="H166" i="69"/>
  <c r="A166" i="69"/>
  <c r="A167" i="69"/>
  <c r="A168" i="69"/>
  <c r="A169" i="69"/>
  <c r="A170" i="69"/>
  <c r="A171" i="69"/>
  <c r="A172" i="69"/>
  <c r="A173" i="69"/>
  <c r="A174" i="69"/>
  <c r="A175" i="69"/>
  <c r="A176" i="69"/>
  <c r="A177" i="69"/>
  <c r="A178" i="69"/>
  <c r="A179" i="69"/>
  <c r="A180" i="69"/>
  <c r="A181" i="69"/>
  <c r="A182" i="69"/>
  <c r="A183" i="69"/>
  <c r="A184" i="69"/>
  <c r="A185" i="69"/>
  <c r="A186" i="69"/>
  <c r="A187" i="69"/>
  <c r="A188" i="69"/>
  <c r="A189" i="69"/>
  <c r="A190" i="69"/>
  <c r="A191" i="69"/>
  <c r="A192" i="69"/>
  <c r="A193" i="69"/>
  <c r="A194" i="69"/>
  <c r="A195" i="69"/>
  <c r="A196" i="69"/>
  <c r="A197" i="69"/>
  <c r="A198" i="69"/>
  <c r="A199" i="69"/>
  <c r="A200" i="69"/>
  <c r="I159" i="69"/>
  <c r="I158" i="69"/>
  <c r="H158" i="69"/>
  <c r="I157" i="69"/>
  <c r="H157" i="69"/>
  <c r="I156" i="69"/>
  <c r="H156" i="69"/>
  <c r="I155" i="69"/>
  <c r="I154" i="69"/>
  <c r="H154" i="69"/>
  <c r="I153" i="69"/>
  <c r="H153" i="69"/>
  <c r="H152" i="69"/>
  <c r="E149" i="69"/>
  <c r="E151" i="69"/>
  <c r="I151" i="69"/>
  <c r="E150" i="69"/>
  <c r="I150" i="69"/>
  <c r="I149" i="69"/>
  <c r="H149" i="69"/>
  <c r="I148" i="69"/>
  <c r="H148" i="69"/>
  <c r="A161" i="69"/>
  <c r="A162" i="69"/>
  <c r="I141" i="69"/>
  <c r="I140" i="69"/>
  <c r="H140" i="69"/>
  <c r="I139" i="69"/>
  <c r="H139" i="69"/>
  <c r="I138" i="69"/>
  <c r="H138" i="69"/>
  <c r="I137" i="69"/>
  <c r="I136" i="69"/>
  <c r="H136" i="69"/>
  <c r="I135" i="69"/>
  <c r="H135" i="69"/>
  <c r="I134" i="69"/>
  <c r="E132" i="69"/>
  <c r="I132" i="69"/>
  <c r="E131" i="69"/>
  <c r="E133" i="69"/>
  <c r="I133" i="69"/>
  <c r="I130" i="69"/>
  <c r="H130" i="69"/>
  <c r="A143" i="69"/>
  <c r="A144" i="69"/>
  <c r="E123" i="69"/>
  <c r="I123" i="69"/>
  <c r="I122" i="69"/>
  <c r="H122" i="69"/>
  <c r="I121" i="69"/>
  <c r="H121" i="69"/>
  <c r="I120" i="69"/>
  <c r="H120" i="69"/>
  <c r="E119" i="69"/>
  <c r="I119" i="69"/>
  <c r="I118" i="69"/>
  <c r="H118" i="69"/>
  <c r="I117" i="69"/>
  <c r="H117" i="69"/>
  <c r="I116" i="69"/>
  <c r="H116" i="69"/>
  <c r="H115" i="69"/>
  <c r="E113" i="69"/>
  <c r="I113" i="69"/>
  <c r="E112" i="69"/>
  <c r="E114" i="69"/>
  <c r="I114" i="69"/>
  <c r="I111" i="69"/>
  <c r="H111" i="69"/>
  <c r="A125" i="69"/>
  <c r="A126" i="69"/>
  <c r="E104" i="69"/>
  <c r="I104" i="69"/>
  <c r="I103" i="69"/>
  <c r="H103" i="69"/>
  <c r="I102" i="69"/>
  <c r="H102" i="69"/>
  <c r="I101" i="69"/>
  <c r="H101" i="69"/>
  <c r="E100" i="69"/>
  <c r="I100" i="69"/>
  <c r="I99" i="69"/>
  <c r="H99" i="69"/>
  <c r="I98" i="69"/>
  <c r="H98" i="69"/>
  <c r="I97" i="69"/>
  <c r="H97" i="69"/>
  <c r="I96" i="69"/>
  <c r="E94" i="69"/>
  <c r="I94" i="69"/>
  <c r="E93" i="69"/>
  <c r="E95" i="69"/>
  <c r="I92" i="69"/>
  <c r="H92" i="69"/>
  <c r="A106" i="69"/>
  <c r="A107" i="69"/>
  <c r="E85" i="69"/>
  <c r="I85" i="69"/>
  <c r="I84" i="69"/>
  <c r="H84" i="69"/>
  <c r="I83" i="69"/>
  <c r="H83" i="69"/>
  <c r="I82" i="69"/>
  <c r="H82" i="69"/>
  <c r="E81" i="69"/>
  <c r="I81" i="69"/>
  <c r="I80" i="69"/>
  <c r="H80" i="69"/>
  <c r="I79" i="69"/>
  <c r="H79" i="69"/>
  <c r="H78" i="69"/>
  <c r="I78" i="69"/>
  <c r="E76" i="69"/>
  <c r="I76" i="69"/>
  <c r="E75" i="69"/>
  <c r="E77" i="69"/>
  <c r="I74" i="69"/>
  <c r="H74" i="69"/>
  <c r="A87" i="69"/>
  <c r="A88" i="69"/>
  <c r="E67" i="69"/>
  <c r="H67" i="69"/>
  <c r="I66" i="69"/>
  <c r="H66" i="69"/>
  <c r="I65" i="69"/>
  <c r="H65" i="69"/>
  <c r="I64" i="69"/>
  <c r="H64" i="69"/>
  <c r="E63" i="69"/>
  <c r="I63" i="69"/>
  <c r="I62" i="69"/>
  <c r="H62" i="69"/>
  <c r="I61" i="69"/>
  <c r="H61" i="69"/>
  <c r="I60" i="69"/>
  <c r="E57" i="69"/>
  <c r="E59" i="69"/>
  <c r="I59" i="69"/>
  <c r="E58" i="69"/>
  <c r="I58" i="69"/>
  <c r="I57" i="69"/>
  <c r="I56" i="69"/>
  <c r="H56" i="69"/>
  <c r="A69" i="69"/>
  <c r="A70" i="69"/>
  <c r="E49" i="69"/>
  <c r="H49" i="69"/>
  <c r="I48" i="69"/>
  <c r="H48" i="69"/>
  <c r="I47" i="69"/>
  <c r="H47" i="69"/>
  <c r="I46" i="69"/>
  <c r="H46" i="69"/>
  <c r="E45" i="69"/>
  <c r="I45" i="69"/>
  <c r="I44" i="69"/>
  <c r="H44" i="69"/>
  <c r="I43" i="69"/>
  <c r="H43" i="69"/>
  <c r="I42" i="69"/>
  <c r="E40" i="69"/>
  <c r="I40" i="69"/>
  <c r="E39" i="69"/>
  <c r="E41" i="69"/>
  <c r="I38" i="69"/>
  <c r="H38" i="69"/>
  <c r="A51" i="69"/>
  <c r="A52" i="69"/>
  <c r="H742" i="65"/>
  <c r="G742" i="65"/>
  <c r="H741" i="65"/>
  <c r="G741" i="65"/>
  <c r="H740" i="65"/>
  <c r="G740" i="65"/>
  <c r="I740" i="65"/>
  <c r="H739" i="65"/>
  <c r="G739" i="65"/>
  <c r="H738" i="65"/>
  <c r="G738" i="65"/>
  <c r="H737" i="65"/>
  <c r="G737" i="65"/>
  <c r="H736" i="65"/>
  <c r="G736" i="65"/>
  <c r="H735" i="65"/>
  <c r="G735" i="65"/>
  <c r="I735" i="65"/>
  <c r="H733" i="65"/>
  <c r="G733" i="65"/>
  <c r="I733" i="65"/>
  <c r="H732" i="65"/>
  <c r="G732" i="65"/>
  <c r="H730" i="65"/>
  <c r="G730" i="65"/>
  <c r="H728" i="65"/>
  <c r="G728" i="65"/>
  <c r="H726" i="65"/>
  <c r="G726" i="65"/>
  <c r="I726" i="65"/>
  <c r="H722" i="65"/>
  <c r="G722" i="65"/>
  <c r="H721" i="65"/>
  <c r="G721" i="65"/>
  <c r="I721" i="65"/>
  <c r="H720" i="65"/>
  <c r="G720" i="65"/>
  <c r="I720" i="65"/>
  <c r="H719" i="65"/>
  <c r="G719" i="65"/>
  <c r="H718" i="65"/>
  <c r="G718" i="65"/>
  <c r="I718" i="65"/>
  <c r="H717" i="65"/>
  <c r="G717" i="65"/>
  <c r="I717" i="65"/>
  <c r="H716" i="65"/>
  <c r="G716" i="65"/>
  <c r="H715" i="65"/>
  <c r="G715" i="65"/>
  <c r="H714" i="65"/>
  <c r="G714" i="65"/>
  <c r="I714" i="65"/>
  <c r="H711" i="65"/>
  <c r="G711" i="65"/>
  <c r="H710" i="65"/>
  <c r="G710" i="65"/>
  <c r="H707" i="65"/>
  <c r="G707" i="65"/>
  <c r="I707" i="65"/>
  <c r="H706" i="65"/>
  <c r="G706" i="65"/>
  <c r="H705" i="65"/>
  <c r="G705" i="65"/>
  <c r="H704" i="65"/>
  <c r="G704" i="65"/>
  <c r="H703" i="65"/>
  <c r="G703" i="65"/>
  <c r="I703" i="65"/>
  <c r="H702" i="65"/>
  <c r="G702" i="65"/>
  <c r="H701" i="65"/>
  <c r="G701" i="65"/>
  <c r="I701" i="65"/>
  <c r="H700" i="65"/>
  <c r="G700" i="65"/>
  <c r="H699" i="65"/>
  <c r="G699" i="65"/>
  <c r="H698" i="65"/>
  <c r="G698" i="65"/>
  <c r="H697" i="65"/>
  <c r="G697" i="65"/>
  <c r="H694" i="65"/>
  <c r="G694" i="65"/>
  <c r="I694" i="65"/>
  <c r="H693" i="65"/>
  <c r="G693" i="65"/>
  <c r="H691" i="65"/>
  <c r="G691" i="65"/>
  <c r="H688" i="65"/>
  <c r="G688" i="65"/>
  <c r="H687" i="65"/>
  <c r="G687" i="65"/>
  <c r="I687" i="65"/>
  <c r="H686" i="65"/>
  <c r="G686" i="65"/>
  <c r="I686" i="65"/>
  <c r="H685" i="65"/>
  <c r="G685" i="65"/>
  <c r="H684" i="65"/>
  <c r="G684" i="65"/>
  <c r="H683" i="65"/>
  <c r="G683" i="65"/>
  <c r="H682" i="65"/>
  <c r="G682" i="65"/>
  <c r="I682" i="65"/>
  <c r="H681" i="65"/>
  <c r="G681" i="65"/>
  <c r="H678" i="65"/>
  <c r="G678" i="65"/>
  <c r="I678" i="65"/>
  <c r="H677" i="65"/>
  <c r="G677" i="65"/>
  <c r="H676" i="65"/>
  <c r="G676" i="65"/>
  <c r="I676" i="65"/>
  <c r="H673" i="65"/>
  <c r="G673" i="65"/>
  <c r="I673" i="65"/>
  <c r="H672" i="65"/>
  <c r="G672" i="65"/>
  <c r="I672" i="65"/>
  <c r="H671" i="65"/>
  <c r="G671" i="65"/>
  <c r="I671" i="65"/>
  <c r="H670" i="65"/>
  <c r="G670" i="65"/>
  <c r="H669" i="65"/>
  <c r="G669" i="65"/>
  <c r="H668" i="65"/>
  <c r="G668" i="65"/>
  <c r="I668" i="65"/>
  <c r="H667" i="65"/>
  <c r="G667" i="65"/>
  <c r="H666" i="65"/>
  <c r="G666" i="65"/>
  <c r="H665" i="65"/>
  <c r="G665" i="65"/>
  <c r="H664" i="65"/>
  <c r="G664" i="65"/>
  <c r="I664" i="65"/>
  <c r="H663" i="65"/>
  <c r="G663" i="65"/>
  <c r="I663" i="65"/>
  <c r="H662" i="65"/>
  <c r="G662" i="65"/>
  <c r="H661" i="65"/>
  <c r="G661" i="65"/>
  <c r="I661" i="65"/>
  <c r="H660" i="65"/>
  <c r="G660" i="65"/>
  <c r="I660" i="65"/>
  <c r="H657" i="65"/>
  <c r="G657" i="65"/>
  <c r="H656" i="65"/>
  <c r="G656" i="65"/>
  <c r="H654" i="65"/>
  <c r="G654" i="65"/>
  <c r="H652" i="65"/>
  <c r="G652" i="65"/>
  <c r="I652" i="65"/>
  <c r="H651" i="65"/>
  <c r="G651" i="65"/>
  <c r="H650" i="65"/>
  <c r="G650" i="65"/>
  <c r="H649" i="65"/>
  <c r="G649" i="65"/>
  <c r="H648" i="65"/>
  <c r="G648" i="65"/>
  <c r="I648" i="65"/>
  <c r="H647" i="65"/>
  <c r="G647" i="65"/>
  <c r="I647" i="65"/>
  <c r="H646" i="65"/>
  <c r="G646" i="65"/>
  <c r="I646" i="65"/>
  <c r="H645" i="65"/>
  <c r="G645" i="65"/>
  <c r="H644" i="65"/>
  <c r="G644" i="65"/>
  <c r="I644" i="65"/>
  <c r="H641" i="65"/>
  <c r="G641" i="65"/>
  <c r="I641" i="65"/>
  <c r="H640" i="65"/>
  <c r="G640" i="65"/>
  <c r="H639" i="65"/>
  <c r="G639" i="65"/>
  <c r="I639" i="65"/>
  <c r="H638" i="65"/>
  <c r="G638" i="65"/>
  <c r="H635" i="65"/>
  <c r="G635" i="65"/>
  <c r="H634" i="65"/>
  <c r="G634" i="65"/>
  <c r="H633" i="65"/>
  <c r="G633" i="65"/>
  <c r="H632" i="65"/>
  <c r="G632" i="65"/>
  <c r="H631" i="65"/>
  <c r="G631" i="65"/>
  <c r="H630" i="65"/>
  <c r="G630" i="65"/>
  <c r="I630" i="65"/>
  <c r="H629" i="65"/>
  <c r="G629" i="65"/>
  <c r="I629" i="65"/>
  <c r="H628" i="65"/>
  <c r="G628" i="65"/>
  <c r="I628" i="65"/>
  <c r="H627" i="65"/>
  <c r="G627" i="65"/>
  <c r="I627" i="65"/>
  <c r="H626" i="65"/>
  <c r="G626" i="65"/>
  <c r="H625" i="65"/>
  <c r="G625" i="65"/>
  <c r="H624" i="65"/>
  <c r="G624" i="65"/>
  <c r="I624" i="65"/>
  <c r="H623" i="65"/>
  <c r="G623" i="65"/>
  <c r="I623" i="65"/>
  <c r="H622" i="65"/>
  <c r="G622" i="65"/>
  <c r="H619" i="65"/>
  <c r="G619" i="65"/>
  <c r="I619" i="65"/>
  <c r="H618" i="65"/>
  <c r="G618" i="65"/>
  <c r="H616" i="65"/>
  <c r="G616" i="65"/>
  <c r="H614" i="65"/>
  <c r="G614" i="65"/>
  <c r="I614" i="65"/>
  <c r="H613" i="65"/>
  <c r="G613" i="65"/>
  <c r="I613" i="65"/>
  <c r="H611" i="65"/>
  <c r="G611" i="65"/>
  <c r="H610" i="65"/>
  <c r="G610" i="65"/>
  <c r="H609" i="65"/>
  <c r="G609" i="65"/>
  <c r="H608" i="65"/>
  <c r="G608" i="65"/>
  <c r="H607" i="65"/>
  <c r="G607" i="65"/>
  <c r="I607" i="65"/>
  <c r="H605" i="65"/>
  <c r="G605" i="65"/>
  <c r="H604" i="65"/>
  <c r="G604" i="65"/>
  <c r="I604" i="65"/>
  <c r="H603" i="65"/>
  <c r="G603" i="65"/>
  <c r="H599" i="65"/>
  <c r="G599" i="65"/>
  <c r="H598" i="65"/>
  <c r="G598" i="65"/>
  <c r="H594" i="65"/>
  <c r="G594" i="65"/>
  <c r="H593" i="65"/>
  <c r="G593" i="65"/>
  <c r="I593" i="65"/>
  <c r="H592" i="65"/>
  <c r="G592" i="65"/>
  <c r="I592" i="65"/>
  <c r="H591" i="65"/>
  <c r="G591" i="65"/>
  <c r="H590" i="65"/>
  <c r="G590" i="65"/>
  <c r="H589" i="65"/>
  <c r="G589" i="65"/>
  <c r="H588" i="65"/>
  <c r="G588" i="65"/>
  <c r="H587" i="65"/>
  <c r="G587" i="65"/>
  <c r="H586" i="65"/>
  <c r="G586" i="65"/>
  <c r="I586" i="65"/>
  <c r="H585" i="65"/>
  <c r="G585" i="65"/>
  <c r="I585" i="65"/>
  <c r="H584" i="65"/>
  <c r="G584" i="65"/>
  <c r="H581" i="65"/>
  <c r="G581" i="65"/>
  <c r="H580" i="65"/>
  <c r="G580" i="65"/>
  <c r="H578" i="65"/>
  <c r="G578" i="65"/>
  <c r="H577" i="65"/>
  <c r="G577" i="65"/>
  <c r="I577" i="65"/>
  <c r="H576" i="65"/>
  <c r="G576" i="65"/>
  <c r="H575" i="65"/>
  <c r="G575" i="65"/>
  <c r="H572" i="65"/>
  <c r="G572" i="65"/>
  <c r="H571" i="65"/>
  <c r="G571" i="65"/>
  <c r="I571" i="65"/>
  <c r="H569" i="65"/>
  <c r="G569" i="65"/>
  <c r="H568" i="65"/>
  <c r="G568" i="65"/>
  <c r="I568" i="65"/>
  <c r="H567" i="65"/>
  <c r="G567" i="65"/>
  <c r="I567" i="65"/>
  <c r="H566" i="65"/>
  <c r="G566" i="65"/>
  <c r="H565" i="65"/>
  <c r="G565" i="65"/>
  <c r="H564" i="65"/>
  <c r="G564" i="65"/>
  <c r="H562" i="65"/>
  <c r="G562" i="65"/>
  <c r="H561" i="65"/>
  <c r="G561" i="65"/>
  <c r="H560" i="65"/>
  <c r="G560" i="65"/>
  <c r="I560" i="65"/>
  <c r="H559" i="65"/>
  <c r="G559" i="65"/>
  <c r="I559" i="65"/>
  <c r="H558" i="65"/>
  <c r="G558" i="65"/>
  <c r="H557" i="65"/>
  <c r="G557" i="65"/>
  <c r="H553" i="65"/>
  <c r="G553" i="65"/>
  <c r="I553" i="65"/>
  <c r="H552" i="65"/>
  <c r="G552" i="65"/>
  <c r="I552" i="65"/>
  <c r="H551" i="65"/>
  <c r="G551" i="65"/>
  <c r="H550" i="65"/>
  <c r="G550" i="65"/>
  <c r="H546" i="65"/>
  <c r="G546" i="65"/>
  <c r="H545" i="65"/>
  <c r="G545" i="65"/>
  <c r="I545" i="65"/>
  <c r="H544" i="65"/>
  <c r="G544" i="65"/>
  <c r="I544" i="65"/>
  <c r="H543" i="65"/>
  <c r="G543" i="65"/>
  <c r="I543" i="65"/>
  <c r="H542" i="65"/>
  <c r="G542" i="65"/>
  <c r="H541" i="65"/>
  <c r="G541" i="65"/>
  <c r="I541" i="65"/>
  <c r="H540" i="65"/>
  <c r="G540" i="65"/>
  <c r="I540" i="65"/>
  <c r="H539" i="65"/>
  <c r="G539" i="65"/>
  <c r="I539" i="65"/>
  <c r="H538" i="65"/>
  <c r="G538" i="65"/>
  <c r="I538" i="65"/>
  <c r="H537" i="65"/>
  <c r="G537" i="65"/>
  <c r="H536" i="65"/>
  <c r="G536" i="65"/>
  <c r="H535" i="65"/>
  <c r="G535" i="65"/>
  <c r="H534" i="65"/>
  <c r="G534" i="65"/>
  <c r="H533" i="65"/>
  <c r="G533" i="65"/>
  <c r="H532" i="65"/>
  <c r="G532" i="65"/>
  <c r="I532" i="65"/>
  <c r="H531" i="65"/>
  <c r="G531" i="65"/>
  <c r="I531" i="65"/>
  <c r="H530" i="65"/>
  <c r="G530" i="65"/>
  <c r="H529" i="65"/>
  <c r="G529" i="65"/>
  <c r="H528" i="65"/>
  <c r="G528" i="65"/>
  <c r="I528" i="65"/>
  <c r="H527" i="65"/>
  <c r="G527" i="65"/>
  <c r="I527" i="65"/>
  <c r="H526" i="65"/>
  <c r="G526" i="65"/>
  <c r="I526" i="65"/>
  <c r="H525" i="65"/>
  <c r="G525" i="65"/>
  <c r="H524" i="65"/>
  <c r="G524" i="65"/>
  <c r="I524" i="65"/>
  <c r="H521" i="65"/>
  <c r="G521" i="65"/>
  <c r="H520" i="65"/>
  <c r="G520" i="65"/>
  <c r="H518" i="65"/>
  <c r="G518" i="65"/>
  <c r="H517" i="65"/>
  <c r="G517" i="65"/>
  <c r="I517" i="65"/>
  <c r="H516" i="65"/>
  <c r="G516" i="65"/>
  <c r="H515" i="65"/>
  <c r="G515" i="65"/>
  <c r="I515" i="65"/>
  <c r="H513" i="65"/>
  <c r="G513" i="65"/>
  <c r="H512" i="65"/>
  <c r="G512" i="65"/>
  <c r="H510" i="65"/>
  <c r="G510" i="65"/>
  <c r="H509" i="65"/>
  <c r="G509" i="65"/>
  <c r="I509" i="65"/>
  <c r="H508" i="65"/>
  <c r="G508" i="65"/>
  <c r="I508" i="65"/>
  <c r="H507" i="65"/>
  <c r="G507" i="65"/>
  <c r="H506" i="65"/>
  <c r="G506" i="65"/>
  <c r="H505" i="65"/>
  <c r="G505" i="65"/>
  <c r="H503" i="65"/>
  <c r="G503" i="65"/>
  <c r="H502" i="65"/>
  <c r="G502" i="65"/>
  <c r="I502" i="65"/>
  <c r="H501" i="65"/>
  <c r="G501" i="65"/>
  <c r="I501" i="65"/>
  <c r="H500" i="65"/>
  <c r="G500" i="65"/>
  <c r="H499" i="65"/>
  <c r="G499" i="65"/>
  <c r="I499" i="65"/>
  <c r="H495" i="65"/>
  <c r="G495" i="65"/>
  <c r="H494" i="65"/>
  <c r="G494" i="65"/>
  <c r="I494" i="65"/>
  <c r="H493" i="65"/>
  <c r="G493" i="65"/>
  <c r="I493" i="65"/>
  <c r="H492" i="65"/>
  <c r="G492" i="65"/>
  <c r="H491" i="65"/>
  <c r="G491" i="65"/>
  <c r="H490" i="65"/>
  <c r="G490" i="65"/>
  <c r="I490" i="65"/>
  <c r="H489" i="65"/>
  <c r="G489" i="65"/>
  <c r="I489" i="65"/>
  <c r="H488" i="65"/>
  <c r="G488" i="65"/>
  <c r="H487" i="65"/>
  <c r="G487" i="65"/>
  <c r="H486" i="65"/>
  <c r="G486" i="65"/>
  <c r="I486" i="65"/>
  <c r="G485" i="65"/>
  <c r="H485" i="65"/>
  <c r="I485" i="65"/>
  <c r="H482" i="65"/>
  <c r="G482" i="65"/>
  <c r="H481" i="65"/>
  <c r="G481" i="65"/>
  <c r="I481" i="65"/>
  <c r="H480" i="65"/>
  <c r="G480" i="65"/>
  <c r="H479" i="65"/>
  <c r="G479" i="65"/>
  <c r="H476" i="65"/>
  <c r="G476" i="65"/>
  <c r="H475" i="65"/>
  <c r="G475" i="65"/>
  <c r="H474" i="65"/>
  <c r="G474" i="65"/>
  <c r="I474" i="65"/>
  <c r="H473" i="65"/>
  <c r="G473" i="65"/>
  <c r="H472" i="65"/>
  <c r="G472" i="65"/>
  <c r="H471" i="65"/>
  <c r="G471" i="65"/>
  <c r="H470" i="65"/>
  <c r="G470" i="65"/>
  <c r="I470" i="65"/>
  <c r="H469" i="65"/>
  <c r="G469" i="65"/>
  <c r="I469" i="65"/>
  <c r="H468" i="65"/>
  <c r="G468" i="65"/>
  <c r="H467" i="65"/>
  <c r="G467" i="65"/>
  <c r="H466" i="65"/>
  <c r="G466" i="65"/>
  <c r="I466" i="65"/>
  <c r="H465" i="65"/>
  <c r="G465" i="65"/>
  <c r="I465" i="65"/>
  <c r="H464" i="65"/>
  <c r="G464" i="65"/>
  <c r="H463" i="65"/>
  <c r="G463" i="65"/>
  <c r="I463" i="65"/>
  <c r="H462" i="65"/>
  <c r="G462" i="65"/>
  <c r="I462" i="65"/>
  <c r="H461" i="65"/>
  <c r="G461" i="65"/>
  <c r="I461" i="65"/>
  <c r="H460" i="65"/>
  <c r="G460" i="65"/>
  <c r="H459" i="65"/>
  <c r="G459" i="65"/>
  <c r="H458" i="65"/>
  <c r="G458" i="65"/>
  <c r="I458" i="65"/>
  <c r="H457" i="65"/>
  <c r="G457" i="65"/>
  <c r="H456" i="65"/>
  <c r="G456" i="65"/>
  <c r="H455" i="65"/>
  <c r="G455" i="65"/>
  <c r="I455" i="65"/>
  <c r="H454" i="65"/>
  <c r="G454" i="65"/>
  <c r="I454" i="65"/>
  <c r="H453" i="65"/>
  <c r="G453" i="65"/>
  <c r="H452" i="65"/>
  <c r="G452" i="65"/>
  <c r="H451" i="65"/>
  <c r="G451" i="65"/>
  <c r="H450" i="65"/>
  <c r="G450" i="65"/>
  <c r="I450" i="65"/>
  <c r="H446" i="65"/>
  <c r="G446" i="65"/>
  <c r="H445" i="65"/>
  <c r="G445" i="65"/>
  <c r="H444" i="65"/>
  <c r="G444" i="65"/>
  <c r="H443" i="65"/>
  <c r="G443" i="65"/>
  <c r="H442" i="65"/>
  <c r="G442" i="65"/>
  <c r="H441" i="65"/>
  <c r="G441" i="65"/>
  <c r="I441" i="65"/>
  <c r="H438" i="65"/>
  <c r="G438" i="65"/>
  <c r="H437" i="65"/>
  <c r="G437" i="65"/>
  <c r="H436" i="65"/>
  <c r="G436" i="65"/>
  <c r="H433" i="65"/>
  <c r="G433" i="65"/>
  <c r="H432" i="65"/>
  <c r="G432" i="65"/>
  <c r="H430" i="65"/>
  <c r="G430" i="65"/>
  <c r="I430" i="65"/>
  <c r="H428" i="65"/>
  <c r="G428" i="65"/>
  <c r="H427" i="65"/>
  <c r="G427" i="65"/>
  <c r="I427" i="65"/>
  <c r="H426" i="65"/>
  <c r="G426" i="65"/>
  <c r="I426" i="65"/>
  <c r="H425" i="65"/>
  <c r="G425" i="65"/>
  <c r="H421" i="65"/>
  <c r="G421" i="65"/>
  <c r="I421" i="65"/>
  <c r="H420" i="65"/>
  <c r="G420" i="65"/>
  <c r="H419" i="65"/>
  <c r="G419" i="65"/>
  <c r="H418" i="65"/>
  <c r="G418" i="65"/>
  <c r="H417" i="65"/>
  <c r="G417" i="65"/>
  <c r="H416" i="65"/>
  <c r="G416" i="65"/>
  <c r="I416" i="65"/>
  <c r="H413" i="65"/>
  <c r="G413" i="65"/>
  <c r="H412" i="65"/>
  <c r="G412" i="65"/>
  <c r="H410" i="65"/>
  <c r="G410" i="65"/>
  <c r="H409" i="65"/>
  <c r="G409" i="65"/>
  <c r="H408" i="65"/>
  <c r="G408" i="65"/>
  <c r="I408" i="65"/>
  <c r="H406" i="65"/>
  <c r="G406" i="65"/>
  <c r="H405" i="65"/>
  <c r="G405" i="65"/>
  <c r="I405" i="65"/>
  <c r="H404" i="65"/>
  <c r="G404" i="65"/>
  <c r="I404" i="65"/>
  <c r="H402" i="65"/>
  <c r="G402" i="65"/>
  <c r="H401" i="65"/>
  <c r="G401" i="65"/>
  <c r="H400" i="65"/>
  <c r="G400" i="65"/>
  <c r="I400" i="65"/>
  <c r="H395" i="65"/>
  <c r="G395" i="65"/>
  <c r="I395" i="65"/>
  <c r="H394" i="65"/>
  <c r="G394" i="65"/>
  <c r="I394" i="65"/>
  <c r="H393" i="65"/>
  <c r="G393" i="65"/>
  <c r="H392" i="65"/>
  <c r="G392" i="65"/>
  <c r="I392" i="65"/>
  <c r="H391" i="65"/>
  <c r="G391" i="65"/>
  <c r="H388" i="65"/>
  <c r="G388" i="65"/>
  <c r="H387" i="65"/>
  <c r="G387" i="65"/>
  <c r="H385" i="65"/>
  <c r="G385" i="65"/>
  <c r="I385" i="65"/>
  <c r="H383" i="65"/>
  <c r="G383" i="65"/>
  <c r="H382" i="65"/>
  <c r="G382" i="65"/>
  <c r="H380" i="65"/>
  <c r="G380" i="65"/>
  <c r="I380" i="65"/>
  <c r="H379" i="65"/>
  <c r="G379" i="65"/>
  <c r="H378" i="65"/>
  <c r="G378" i="65"/>
  <c r="H377" i="65"/>
  <c r="G377" i="65"/>
  <c r="H376" i="65"/>
  <c r="G376" i="65"/>
  <c r="H375" i="65"/>
  <c r="G375" i="65"/>
  <c r="H374" i="65"/>
  <c r="G374" i="65"/>
  <c r="I374" i="65"/>
  <c r="H370" i="65"/>
  <c r="G370" i="65"/>
  <c r="H369" i="65"/>
  <c r="G369" i="65"/>
  <c r="H368" i="65"/>
  <c r="G368" i="65"/>
  <c r="H367" i="65"/>
  <c r="G367" i="65"/>
  <c r="H366" i="65"/>
  <c r="G366" i="65"/>
  <c r="H365" i="65"/>
  <c r="G365" i="65"/>
  <c r="H364" i="65"/>
  <c r="G364" i="65"/>
  <c r="I364" i="65"/>
  <c r="H363" i="65"/>
  <c r="G363" i="65"/>
  <c r="H362" i="65"/>
  <c r="G362" i="65"/>
  <c r="H361" i="65"/>
  <c r="G361" i="65"/>
  <c r="H360" i="65"/>
  <c r="G360" i="65"/>
  <c r="H359" i="65"/>
  <c r="G359" i="65"/>
  <c r="H356" i="65"/>
  <c r="G356" i="65"/>
  <c r="H355" i="65"/>
  <c r="G355" i="65"/>
  <c r="H353" i="65"/>
  <c r="G353" i="65"/>
  <c r="I353" i="65"/>
  <c r="H351" i="65"/>
  <c r="G351" i="65"/>
  <c r="I351" i="65"/>
  <c r="H350" i="65"/>
  <c r="G350" i="65"/>
  <c r="H349" i="65"/>
  <c r="G349" i="65"/>
  <c r="H348" i="65"/>
  <c r="G348" i="65"/>
  <c r="H347" i="65"/>
  <c r="G347" i="65"/>
  <c r="H346" i="65"/>
  <c r="G346" i="65"/>
  <c r="I346" i="65"/>
  <c r="H345" i="65"/>
  <c r="G345" i="65"/>
  <c r="H344" i="65"/>
  <c r="G344" i="65"/>
  <c r="H343" i="65"/>
  <c r="G343" i="65"/>
  <c r="H342" i="65"/>
  <c r="G342" i="65"/>
  <c r="H338" i="65"/>
  <c r="G338" i="65"/>
  <c r="H337" i="65"/>
  <c r="G337" i="65"/>
  <c r="I337" i="65"/>
  <c r="H336" i="65"/>
  <c r="G336" i="65"/>
  <c r="I336" i="65"/>
  <c r="H335" i="65"/>
  <c r="G335" i="65"/>
  <c r="I335" i="65"/>
  <c r="H334" i="65"/>
  <c r="G334" i="65"/>
  <c r="H331" i="65"/>
  <c r="G331" i="65"/>
  <c r="I331" i="65"/>
  <c r="H330" i="65"/>
  <c r="G330" i="65"/>
  <c r="H328" i="65"/>
  <c r="G328" i="65"/>
  <c r="I328" i="65"/>
  <c r="H327" i="65"/>
  <c r="G327" i="65"/>
  <c r="I327" i="65"/>
  <c r="H325" i="65"/>
  <c r="G325" i="65"/>
  <c r="H323" i="65"/>
  <c r="G323" i="65"/>
  <c r="H319" i="65"/>
  <c r="G319" i="65"/>
  <c r="H318" i="65"/>
  <c r="G318" i="65"/>
  <c r="H317" i="65"/>
  <c r="G317" i="65"/>
  <c r="I317" i="65"/>
  <c r="H316" i="65"/>
  <c r="G316" i="65"/>
  <c r="H315" i="65"/>
  <c r="G315" i="65"/>
  <c r="I315" i="65"/>
  <c r="H314" i="65"/>
  <c r="G314" i="65"/>
  <c r="H313" i="65"/>
  <c r="G313" i="65"/>
  <c r="H312" i="65"/>
  <c r="G312" i="65"/>
  <c r="H308" i="65"/>
  <c r="G308" i="65"/>
  <c r="H307" i="65"/>
  <c r="G307" i="65"/>
  <c r="H306" i="65"/>
  <c r="G306" i="65"/>
  <c r="I306" i="65"/>
  <c r="H305" i="65"/>
  <c r="G305" i="65"/>
  <c r="H304" i="65"/>
  <c r="G304" i="65"/>
  <c r="I304" i="65"/>
  <c r="H303" i="65"/>
  <c r="G303" i="65"/>
  <c r="H302" i="65"/>
  <c r="G302" i="65"/>
  <c r="I302" i="65"/>
  <c r="H301" i="65"/>
  <c r="G301" i="65"/>
  <c r="H298" i="65"/>
  <c r="G298" i="65"/>
  <c r="H297" i="65"/>
  <c r="G297" i="65"/>
  <c r="H295" i="65"/>
  <c r="G295" i="65"/>
  <c r="I295" i="65"/>
  <c r="H293" i="65"/>
  <c r="G293" i="65"/>
  <c r="H291" i="65"/>
  <c r="G291" i="65"/>
  <c r="H287" i="65"/>
  <c r="G287" i="65"/>
  <c r="H286" i="65"/>
  <c r="G286" i="65"/>
  <c r="H285" i="65"/>
  <c r="G285" i="65"/>
  <c r="I285" i="65"/>
  <c r="H284" i="65"/>
  <c r="G284" i="65"/>
  <c r="H283" i="65"/>
  <c r="G283" i="65"/>
  <c r="H282" i="65"/>
  <c r="G282" i="65"/>
  <c r="H278" i="65"/>
  <c r="G278" i="65"/>
  <c r="H277" i="65"/>
  <c r="G277" i="65"/>
  <c r="H276" i="65"/>
  <c r="G276" i="65"/>
  <c r="H275" i="65"/>
  <c r="G275" i="65"/>
  <c r="I275" i="65"/>
  <c r="H274" i="65"/>
  <c r="G274" i="65"/>
  <c r="H273" i="65"/>
  <c r="G273" i="65"/>
  <c r="H272" i="65"/>
  <c r="G272" i="65"/>
  <c r="H271" i="65"/>
  <c r="G271" i="65"/>
  <c r="H268" i="65"/>
  <c r="G268" i="65"/>
  <c r="I268" i="65"/>
  <c r="H267" i="65"/>
  <c r="G267" i="65"/>
  <c r="H265" i="65"/>
  <c r="G265" i="65"/>
  <c r="H264" i="65"/>
  <c r="G264" i="65"/>
  <c r="H262" i="65"/>
  <c r="G262" i="65"/>
  <c r="H261" i="65"/>
  <c r="G261" i="65"/>
  <c r="I261" i="65"/>
  <c r="H260" i="65"/>
  <c r="G260" i="65"/>
  <c r="H258" i="65"/>
  <c r="G258" i="65"/>
  <c r="H257" i="65"/>
  <c r="G257" i="65"/>
  <c r="I257" i="65"/>
  <c r="H256" i="65"/>
  <c r="G256" i="65"/>
  <c r="I256" i="65"/>
  <c r="H252" i="65"/>
  <c r="G252" i="65"/>
  <c r="I252" i="65"/>
  <c r="H251" i="65"/>
  <c r="G251" i="65"/>
  <c r="H250" i="65"/>
  <c r="G250" i="65"/>
  <c r="I250" i="65"/>
  <c r="H249" i="65"/>
  <c r="G249" i="65"/>
  <c r="H248" i="65"/>
  <c r="G248" i="65"/>
  <c r="H247" i="65"/>
  <c r="G247" i="65"/>
  <c r="I247" i="65"/>
  <c r="H246" i="65"/>
  <c r="G246" i="65"/>
  <c r="I246" i="65"/>
  <c r="H245" i="65"/>
  <c r="G245" i="65"/>
  <c r="H244" i="65"/>
  <c r="G244" i="65"/>
  <c r="H243" i="65"/>
  <c r="G243" i="65"/>
  <c r="I243" i="65"/>
  <c r="H242" i="65"/>
  <c r="G242" i="65"/>
  <c r="I242" i="65"/>
  <c r="H241" i="65"/>
  <c r="G241" i="65"/>
  <c r="I241" i="65"/>
  <c r="H240" i="65"/>
  <c r="G240" i="65"/>
  <c r="I240" i="65"/>
  <c r="H239" i="65"/>
  <c r="G239" i="65"/>
  <c r="I239" i="65"/>
  <c r="H238" i="65"/>
  <c r="G238" i="65"/>
  <c r="I238" i="65"/>
  <c r="H237" i="65"/>
  <c r="G237" i="65"/>
  <c r="H236" i="65"/>
  <c r="G236" i="65"/>
  <c r="H235" i="65"/>
  <c r="G235" i="65"/>
  <c r="H234" i="65"/>
  <c r="G234" i="65"/>
  <c r="I234" i="65"/>
  <c r="H233" i="65"/>
  <c r="G233" i="65"/>
  <c r="H232" i="65"/>
  <c r="G232" i="65"/>
  <c r="H231" i="65"/>
  <c r="G231" i="65"/>
  <c r="H230" i="65"/>
  <c r="G230" i="65"/>
  <c r="I230" i="65"/>
  <c r="H229" i="65"/>
  <c r="G229" i="65"/>
  <c r="I229" i="65"/>
  <c r="H228" i="65"/>
  <c r="G228" i="65"/>
  <c r="H227" i="65"/>
  <c r="G227" i="65"/>
  <c r="I227" i="65"/>
  <c r="H226" i="65"/>
  <c r="G226" i="65"/>
  <c r="H225" i="65"/>
  <c r="G225" i="65"/>
  <c r="H224" i="65"/>
  <c r="G224" i="65"/>
  <c r="I224" i="65"/>
  <c r="H223" i="65"/>
  <c r="G223" i="65"/>
  <c r="H222" i="65"/>
  <c r="G222" i="65"/>
  <c r="H221" i="65"/>
  <c r="G221" i="65"/>
  <c r="H220" i="65"/>
  <c r="G220" i="65"/>
  <c r="H219" i="65"/>
  <c r="G219" i="65"/>
  <c r="I219" i="65"/>
  <c r="H218" i="65"/>
  <c r="G218" i="65"/>
  <c r="I218" i="65"/>
  <c r="H217" i="65"/>
  <c r="G217" i="65"/>
  <c r="I217" i="65"/>
  <c r="H216" i="65"/>
  <c r="G216" i="65"/>
  <c r="I216" i="65"/>
  <c r="H215" i="65"/>
  <c r="G215" i="65"/>
  <c r="H214" i="65"/>
  <c r="G214" i="65"/>
  <c r="H213" i="65"/>
  <c r="G213" i="65"/>
  <c r="H212" i="65"/>
  <c r="G212" i="65"/>
  <c r="H211" i="65"/>
  <c r="G211" i="65"/>
  <c r="H208" i="65"/>
  <c r="G208" i="65"/>
  <c r="I208" i="65"/>
  <c r="H207" i="65"/>
  <c r="G207" i="65"/>
  <c r="H206" i="65"/>
  <c r="G206" i="65"/>
  <c r="I206" i="65"/>
  <c r="H205" i="65"/>
  <c r="G205" i="65"/>
  <c r="I205" i="65"/>
  <c r="H204" i="65"/>
  <c r="G204" i="65"/>
  <c r="H203" i="65"/>
  <c r="G203" i="65"/>
  <c r="H202" i="65"/>
  <c r="G202" i="65"/>
  <c r="H201" i="65"/>
  <c r="G201" i="65"/>
  <c r="I201" i="65"/>
  <c r="H200" i="65"/>
  <c r="G200" i="65"/>
  <c r="I200" i="65"/>
  <c r="H199" i="65"/>
  <c r="G199" i="65"/>
  <c r="H198" i="65"/>
  <c r="G198" i="65"/>
  <c r="I198" i="65"/>
  <c r="H197" i="65"/>
  <c r="G197" i="65"/>
  <c r="H196" i="65"/>
  <c r="G196" i="65"/>
  <c r="H195" i="65"/>
  <c r="G195" i="65"/>
  <c r="H194" i="65"/>
  <c r="G194" i="65"/>
  <c r="I194" i="65"/>
  <c r="H193" i="65"/>
  <c r="G193" i="65"/>
  <c r="I193" i="65"/>
  <c r="H192" i="65"/>
  <c r="G192" i="65"/>
  <c r="H191" i="65"/>
  <c r="G191" i="65"/>
  <c r="H190" i="65"/>
  <c r="G190" i="65"/>
  <c r="I190" i="65"/>
  <c r="H189" i="65"/>
  <c r="G189" i="65"/>
  <c r="I189" i="65"/>
  <c r="H188" i="65"/>
  <c r="G188" i="65"/>
  <c r="I188" i="65"/>
  <c r="H187" i="65"/>
  <c r="G187" i="65"/>
  <c r="I187" i="65"/>
  <c r="H186" i="65"/>
  <c r="G186" i="65"/>
  <c r="H185" i="65"/>
  <c r="G185" i="65"/>
  <c r="I185" i="65"/>
  <c r="H184" i="65"/>
  <c r="G184" i="65"/>
  <c r="H183" i="65"/>
  <c r="G183" i="65"/>
  <c r="H182" i="65"/>
  <c r="G182" i="65"/>
  <c r="I182" i="65"/>
  <c r="H181" i="65"/>
  <c r="G181" i="65"/>
  <c r="H180" i="65"/>
  <c r="G180" i="65"/>
  <c r="I180" i="65"/>
  <c r="H179" i="65"/>
  <c r="G179" i="65"/>
  <c r="H178" i="65"/>
  <c r="G178" i="65"/>
  <c r="I178" i="65"/>
  <c r="H177" i="65"/>
  <c r="G177" i="65"/>
  <c r="H176" i="65"/>
  <c r="G176" i="65"/>
  <c r="I176" i="65"/>
  <c r="H175" i="65"/>
  <c r="G175" i="65"/>
  <c r="H174" i="65"/>
  <c r="G174" i="65"/>
  <c r="I174" i="65"/>
  <c r="H173" i="65"/>
  <c r="G173" i="65"/>
  <c r="H172" i="65"/>
  <c r="G172" i="65"/>
  <c r="H171" i="65"/>
  <c r="G171" i="65"/>
  <c r="H170" i="65"/>
  <c r="G170" i="65"/>
  <c r="I170" i="65"/>
  <c r="H169" i="65"/>
  <c r="G169" i="65"/>
  <c r="H168" i="65"/>
  <c r="G168" i="65"/>
  <c r="H167" i="65"/>
  <c r="G167" i="65"/>
  <c r="H166" i="65"/>
  <c r="G166" i="65"/>
  <c r="I166" i="65"/>
  <c r="H165" i="65"/>
  <c r="G165" i="65"/>
  <c r="H164" i="65"/>
  <c r="G164" i="65"/>
  <c r="I164" i="65"/>
  <c r="H163" i="65"/>
  <c r="G163" i="65"/>
  <c r="H162" i="65"/>
  <c r="G162" i="65"/>
  <c r="I162" i="65"/>
  <c r="H161" i="65"/>
  <c r="G161" i="65"/>
  <c r="I161" i="65"/>
  <c r="H160" i="65"/>
  <c r="G160" i="65"/>
  <c r="H159" i="65"/>
  <c r="G159" i="65"/>
  <c r="H158" i="65"/>
  <c r="G158" i="65"/>
  <c r="I158" i="65"/>
  <c r="H157" i="65"/>
  <c r="G157" i="65"/>
  <c r="I157" i="65"/>
  <c r="H156" i="65"/>
  <c r="G156" i="65"/>
  <c r="I156" i="65"/>
  <c r="H155" i="65"/>
  <c r="G155" i="65"/>
  <c r="I155" i="65"/>
  <c r="H154" i="65"/>
  <c r="G154" i="65"/>
  <c r="H153" i="65"/>
  <c r="G153" i="65"/>
  <c r="I153" i="65"/>
  <c r="H152" i="65"/>
  <c r="G152" i="65"/>
  <c r="H151" i="65"/>
  <c r="G151" i="65"/>
  <c r="H150" i="65"/>
  <c r="G150" i="65"/>
  <c r="I150" i="65"/>
  <c r="H149" i="65"/>
  <c r="G149" i="65"/>
  <c r="H146" i="65"/>
  <c r="G146" i="65"/>
  <c r="H145" i="65"/>
  <c r="G145" i="65"/>
  <c r="H144" i="65"/>
  <c r="G144" i="65"/>
  <c r="I144" i="65"/>
  <c r="H143" i="65"/>
  <c r="G143" i="65"/>
  <c r="H142" i="65"/>
  <c r="G142" i="65"/>
  <c r="I142" i="65"/>
  <c r="H141" i="65"/>
  <c r="G141" i="65"/>
  <c r="H140" i="65"/>
  <c r="G140" i="65"/>
  <c r="H139" i="65"/>
  <c r="G139" i="65"/>
  <c r="H136" i="65"/>
  <c r="G136" i="65"/>
  <c r="I136" i="65"/>
  <c r="H134" i="65"/>
  <c r="G134" i="65"/>
  <c r="H133" i="65"/>
  <c r="G133" i="65"/>
  <c r="I133" i="65"/>
  <c r="H132" i="65"/>
  <c r="G132" i="65"/>
  <c r="I132" i="65"/>
  <c r="H131" i="65"/>
  <c r="G131" i="65"/>
  <c r="H130" i="65"/>
  <c r="G130" i="65"/>
  <c r="I130" i="65"/>
  <c r="H129" i="65"/>
  <c r="G129" i="65"/>
  <c r="H128" i="65"/>
  <c r="G128" i="65"/>
  <c r="I128" i="65"/>
  <c r="H127" i="65"/>
  <c r="G127" i="65"/>
  <c r="H123" i="65"/>
  <c r="G123" i="65"/>
  <c r="I123" i="65"/>
  <c r="H122" i="65"/>
  <c r="G122" i="65"/>
  <c r="H121" i="65"/>
  <c r="G121" i="65"/>
  <c r="I121" i="65"/>
  <c r="H120" i="65"/>
  <c r="G120" i="65"/>
  <c r="I120" i="65"/>
  <c r="H119" i="65"/>
  <c r="G119" i="65"/>
  <c r="H118" i="65"/>
  <c r="G118" i="65"/>
  <c r="H117" i="65"/>
  <c r="G117" i="65"/>
  <c r="I117" i="65"/>
  <c r="H116" i="65"/>
  <c r="G116" i="65"/>
  <c r="I116" i="65"/>
  <c r="H115" i="65"/>
  <c r="G115" i="65"/>
  <c r="H114" i="65"/>
  <c r="G114" i="65"/>
  <c r="I114" i="65"/>
  <c r="H113" i="65"/>
  <c r="G113" i="65"/>
  <c r="H112" i="65"/>
  <c r="G112" i="65"/>
  <c r="H111" i="65"/>
  <c r="G111" i="65"/>
  <c r="H110" i="65"/>
  <c r="G110" i="65"/>
  <c r="H109" i="65"/>
  <c r="G109" i="65"/>
  <c r="I109" i="65"/>
  <c r="H108" i="65"/>
  <c r="G108" i="65"/>
  <c r="H107" i="65"/>
  <c r="G107" i="65"/>
  <c r="H106" i="65"/>
  <c r="G106" i="65"/>
  <c r="H105" i="65"/>
  <c r="G105" i="65"/>
  <c r="I105" i="65"/>
  <c r="H104" i="65"/>
  <c r="G104" i="65"/>
  <c r="I104" i="65"/>
  <c r="H103" i="65"/>
  <c r="G103" i="65"/>
  <c r="I103" i="65"/>
  <c r="H102" i="65"/>
  <c r="G102" i="65"/>
  <c r="H101" i="65"/>
  <c r="G101" i="65"/>
  <c r="I101" i="65"/>
  <c r="H100" i="65"/>
  <c r="G100" i="65"/>
  <c r="H99" i="65"/>
  <c r="G99" i="65"/>
  <c r="I99" i="65"/>
  <c r="H98" i="65"/>
  <c r="G98" i="65"/>
  <c r="I98" i="65"/>
  <c r="H97" i="65"/>
  <c r="G97" i="65"/>
  <c r="I97" i="65"/>
  <c r="H96" i="65"/>
  <c r="G96" i="65"/>
  <c r="I96" i="65"/>
  <c r="H95" i="65"/>
  <c r="G95" i="65"/>
  <c r="H92" i="65"/>
  <c r="G92" i="65"/>
  <c r="H91" i="65"/>
  <c r="G91" i="65"/>
  <c r="H89" i="65"/>
  <c r="G89" i="65"/>
  <c r="I89" i="65"/>
  <c r="H88" i="65"/>
  <c r="G88" i="65"/>
  <c r="H87" i="65"/>
  <c r="G87" i="65"/>
  <c r="H86" i="65"/>
  <c r="G86" i="65"/>
  <c r="H83" i="65"/>
  <c r="G83" i="65"/>
  <c r="H81" i="65"/>
  <c r="G81" i="65"/>
  <c r="H80" i="65"/>
  <c r="G80" i="65"/>
  <c r="I80" i="65"/>
  <c r="H79" i="65"/>
  <c r="G79" i="65"/>
  <c r="H78" i="65"/>
  <c r="G78" i="65"/>
  <c r="H77" i="65"/>
  <c r="G77" i="65"/>
  <c r="I77" i="65"/>
  <c r="H75" i="65"/>
  <c r="G75" i="65"/>
  <c r="I75" i="65"/>
  <c r="H74" i="65"/>
  <c r="G74" i="65"/>
  <c r="H73" i="65"/>
  <c r="G73" i="65"/>
  <c r="I73" i="65"/>
  <c r="H70" i="65"/>
  <c r="G70" i="65"/>
  <c r="I70" i="65"/>
  <c r="H69" i="65"/>
  <c r="G69" i="65"/>
  <c r="H68" i="65"/>
  <c r="G68" i="65"/>
  <c r="H67" i="65"/>
  <c r="G67" i="65"/>
  <c r="H65" i="65"/>
  <c r="G65" i="65"/>
  <c r="I65" i="65"/>
  <c r="H64" i="65"/>
  <c r="G64" i="65"/>
  <c r="H63" i="65"/>
  <c r="G63" i="65"/>
  <c r="I63" i="65"/>
  <c r="H59" i="65"/>
  <c r="G59" i="65"/>
  <c r="H58" i="65"/>
  <c r="G58" i="65"/>
  <c r="H57" i="65"/>
  <c r="G57" i="65"/>
  <c r="I57" i="65"/>
  <c r="H56" i="65"/>
  <c r="G56" i="65"/>
  <c r="H55" i="65"/>
  <c r="G55" i="65"/>
  <c r="I55" i="65"/>
  <c r="H54" i="65"/>
  <c r="G54" i="65"/>
  <c r="I54" i="65"/>
  <c r="H53" i="65"/>
  <c r="G53" i="65"/>
  <c r="H52" i="65"/>
  <c r="G52" i="65"/>
  <c r="H51" i="65"/>
  <c r="G51" i="65"/>
  <c r="I51" i="65"/>
  <c r="H50" i="65"/>
  <c r="G50" i="65"/>
  <c r="I50" i="65"/>
  <c r="H49" i="65"/>
  <c r="G49" i="65"/>
  <c r="I49" i="65"/>
  <c r="G15" i="65"/>
  <c r="H15" i="65"/>
  <c r="G16" i="65"/>
  <c r="H16" i="65"/>
  <c r="G17" i="65"/>
  <c r="H17" i="65"/>
  <c r="G18" i="65"/>
  <c r="H18" i="65"/>
  <c r="G19" i="65"/>
  <c r="H19" i="65"/>
  <c r="I19" i="65"/>
  <c r="G20" i="65"/>
  <c r="H20" i="65"/>
  <c r="G21" i="65"/>
  <c r="H21" i="65"/>
  <c r="I21" i="65"/>
  <c r="G22" i="65"/>
  <c r="H22" i="65"/>
  <c r="G23" i="65"/>
  <c r="H23" i="65"/>
  <c r="I23" i="65"/>
  <c r="G24" i="65"/>
  <c r="H24" i="65"/>
  <c r="G25" i="65"/>
  <c r="H25" i="65"/>
  <c r="G26" i="65"/>
  <c r="H26" i="65"/>
  <c r="I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H39" i="65"/>
  <c r="I39" i="65"/>
  <c r="G40" i="65"/>
  <c r="H40" i="65"/>
  <c r="G41" i="65"/>
  <c r="H41" i="65"/>
  <c r="G42" i="65"/>
  <c r="H42" i="65"/>
  <c r="G43" i="65"/>
  <c r="H43" i="65"/>
  <c r="I43" i="65"/>
  <c r="G44" i="65"/>
  <c r="H44" i="65"/>
  <c r="G45" i="65"/>
  <c r="H45" i="65"/>
  <c r="G46" i="65"/>
  <c r="H46" i="65"/>
  <c r="I46" i="65"/>
  <c r="H14" i="65"/>
  <c r="G14" i="65"/>
  <c r="I79" i="65"/>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c r="J126" i="72"/>
  <c r="AG108" i="1"/>
  <c r="BK131" i="71"/>
  <c r="J131" i="71"/>
  <c r="J99" i="71"/>
  <c r="H75" i="69"/>
  <c r="H93" i="69"/>
  <c r="H119" i="69"/>
  <c r="I197" i="69"/>
  <c r="H57" i="69"/>
  <c r="I75" i="69"/>
  <c r="I93" i="69"/>
  <c r="H275" i="69"/>
  <c r="H285" i="69"/>
  <c r="H112" i="69"/>
  <c r="H96" i="69"/>
  <c r="H134" i="69"/>
  <c r="H175" i="69"/>
  <c r="H259" i="69"/>
  <c r="I152" i="69"/>
  <c r="I161" i="69"/>
  <c r="I285" i="69"/>
  <c r="I115" i="69"/>
  <c r="I112" i="69"/>
  <c r="I125" i="69"/>
  <c r="I131" i="69"/>
  <c r="I143" i="69"/>
  <c r="I209" i="69"/>
  <c r="I217" i="69"/>
  <c r="H42" i="69"/>
  <c r="H204" i="69"/>
  <c r="H217" i="69"/>
  <c r="I226" i="69"/>
  <c r="I237" i="69"/>
  <c r="I39" i="69"/>
  <c r="H131" i="69"/>
  <c r="H237" i="69"/>
  <c r="I49" i="69"/>
  <c r="H150" i="69"/>
  <c r="H190" i="69"/>
  <c r="H60" i="69"/>
  <c r="H39" i="69"/>
  <c r="I67" i="69"/>
  <c r="I69" i="69"/>
  <c r="I259" i="69"/>
  <c r="I297" i="69"/>
  <c r="I77" i="69"/>
  <c r="H77" i="69"/>
  <c r="I95" i="69"/>
  <c r="H95" i="69"/>
  <c r="I199" i="69"/>
  <c r="I41" i="69"/>
  <c r="H41" i="69"/>
  <c r="H40" i="69"/>
  <c r="H76" i="69"/>
  <c r="H100" i="69"/>
  <c r="H137" i="69"/>
  <c r="H59" i="69"/>
  <c r="H104" i="69"/>
  <c r="H114" i="69"/>
  <c r="H141" i="69"/>
  <c r="H151" i="69"/>
  <c r="H63" i="69"/>
  <c r="H94" i="69"/>
  <c r="H132" i="69"/>
  <c r="H195" i="69"/>
  <c r="H45" i="69"/>
  <c r="H81" i="69"/>
  <c r="H155" i="69"/>
  <c r="H85" i="69"/>
  <c r="H123" i="69"/>
  <c r="H133" i="69"/>
  <c r="H159" i="69"/>
  <c r="H174" i="69"/>
  <c r="H58" i="69"/>
  <c r="H113"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J127" i="72"/>
  <c r="J99" i="72"/>
  <c r="H199" i="69"/>
  <c r="BK130" i="71"/>
  <c r="J130" i="71"/>
  <c r="AG97" i="1"/>
  <c r="J98" i="72"/>
  <c r="J32" i="72"/>
  <c r="J41" i="72"/>
  <c r="J98" i="71"/>
  <c r="J32" i="71"/>
  <c r="J41" i="71"/>
  <c r="H51" i="69"/>
  <c r="I87" i="69"/>
  <c r="I106" i="69"/>
  <c r="I51" i="69"/>
  <c r="I300" i="69"/>
  <c r="H69" i="69"/>
  <c r="H161" i="69"/>
  <c r="H87" i="69"/>
  <c r="H143" i="69"/>
  <c r="H125" i="69"/>
  <c r="H106" i="69"/>
  <c r="H291" i="69"/>
  <c r="H290" i="69"/>
  <c r="H297" i="69"/>
  <c r="H300" i="69"/>
  <c r="I301" i="69"/>
  <c r="AG102" i="1"/>
  <c r="BK215" i="68"/>
  <c r="BI215" i="68"/>
  <c r="BH215" i="68"/>
  <c r="BG215" i="68"/>
  <c r="BE215" i="68"/>
  <c r="T215" i="68"/>
  <c r="R215" i="68"/>
  <c r="P215" i="68"/>
  <c r="J215" i="68"/>
  <c r="BF215" i="68"/>
  <c r="BK214" i="68"/>
  <c r="BI214" i="68"/>
  <c r="BH214" i="68"/>
  <c r="BG214" i="68"/>
  <c r="BE214" i="68"/>
  <c r="T214" i="68"/>
  <c r="R214" i="68"/>
  <c r="P214" i="68"/>
  <c r="J214" i="68"/>
  <c r="BF214" i="68"/>
  <c r="BK213" i="68"/>
  <c r="BI213" i="68"/>
  <c r="BH213" i="68"/>
  <c r="BG213" i="68"/>
  <c r="BE213" i="68"/>
  <c r="T213" i="68"/>
  <c r="R213" i="68"/>
  <c r="P213" i="68"/>
  <c r="J213" i="68"/>
  <c r="BF213" i="68"/>
  <c r="BK212" i="68"/>
  <c r="BI212" i="68"/>
  <c r="BH212" i="68"/>
  <c r="BG212" i="68"/>
  <c r="BE212" i="68"/>
  <c r="T212" i="68"/>
  <c r="R212" i="68"/>
  <c r="P212" i="68"/>
  <c r="J212" i="68"/>
  <c r="BF212" i="68"/>
  <c r="BK211" i="68"/>
  <c r="BI211" i="68"/>
  <c r="BH211" i="68"/>
  <c r="BG211" i="68"/>
  <c r="BE211" i="68"/>
  <c r="T211" i="68"/>
  <c r="R211" i="68"/>
  <c r="P211" i="68"/>
  <c r="J211" i="68"/>
  <c r="BF211" i="68"/>
  <c r="BK210" i="68"/>
  <c r="BI210" i="68"/>
  <c r="BH210" i="68"/>
  <c r="BG210" i="68"/>
  <c r="BE210" i="68"/>
  <c r="T210" i="68"/>
  <c r="R210" i="68"/>
  <c r="P210" i="68"/>
  <c r="J210" i="68"/>
  <c r="BF210" i="68"/>
  <c r="BK209" i="68"/>
  <c r="BI209" i="68"/>
  <c r="BH209" i="68"/>
  <c r="BG209" i="68"/>
  <c r="BE209" i="68"/>
  <c r="T209" i="68"/>
  <c r="R209" i="68"/>
  <c r="P209" i="68"/>
  <c r="J209" i="68"/>
  <c r="BF209" i="68"/>
  <c r="BK208" i="68"/>
  <c r="BI208" i="68"/>
  <c r="BH208" i="68"/>
  <c r="BG208" i="68"/>
  <c r="BE208" i="68"/>
  <c r="T208" i="68"/>
  <c r="R208" i="68"/>
  <c r="P208" i="68"/>
  <c r="J208" i="68"/>
  <c r="BF208" i="68"/>
  <c r="BK207" i="68"/>
  <c r="BI207" i="68"/>
  <c r="BH207" i="68"/>
  <c r="BG207" i="68"/>
  <c r="BE207" i="68"/>
  <c r="T207" i="68"/>
  <c r="R207" i="68"/>
  <c r="P207" i="68"/>
  <c r="J207" i="68"/>
  <c r="BF207" i="68"/>
  <c r="BK206" i="68"/>
  <c r="BI206" i="68"/>
  <c r="BH206" i="68"/>
  <c r="BG206" i="68"/>
  <c r="BE206" i="68"/>
  <c r="T206" i="68"/>
  <c r="R206" i="68"/>
  <c r="P206" i="68"/>
  <c r="J206" i="68"/>
  <c r="BF206" i="68"/>
  <c r="BK205" i="68"/>
  <c r="BI205" i="68"/>
  <c r="BH205" i="68"/>
  <c r="BG205" i="68"/>
  <c r="BE205" i="68"/>
  <c r="T205" i="68"/>
  <c r="R205" i="68"/>
  <c r="P205" i="68"/>
  <c r="J205" i="68"/>
  <c r="BF205" i="68"/>
  <c r="BK204" i="68"/>
  <c r="BI204" i="68"/>
  <c r="BH204" i="68"/>
  <c r="BG204" i="68"/>
  <c r="BE204" i="68"/>
  <c r="T204" i="68"/>
  <c r="R204" i="68"/>
  <c r="P204" i="68"/>
  <c r="J204" i="68"/>
  <c r="BF204" i="68"/>
  <c r="BK203" i="68"/>
  <c r="BI203" i="68"/>
  <c r="BH203" i="68"/>
  <c r="BG203" i="68"/>
  <c r="BE203" i="68"/>
  <c r="T203" i="68"/>
  <c r="R203" i="68"/>
  <c r="P203" i="68"/>
  <c r="J203" i="68"/>
  <c r="BF203" i="68"/>
  <c r="BK202" i="68"/>
  <c r="BI202" i="68"/>
  <c r="BH202" i="68"/>
  <c r="BG202" i="68"/>
  <c r="BE202" i="68"/>
  <c r="T202" i="68"/>
  <c r="R202" i="68"/>
  <c r="P202" i="68"/>
  <c r="J202" i="68"/>
  <c r="BF202" i="68"/>
  <c r="BK201" i="68"/>
  <c r="BI201" i="68"/>
  <c r="BH201" i="68"/>
  <c r="BG201" i="68"/>
  <c r="BE201" i="68"/>
  <c r="T201" i="68"/>
  <c r="R201" i="68"/>
  <c r="P201" i="68"/>
  <c r="J201" i="68"/>
  <c r="BF201" i="68"/>
  <c r="BK200" i="68"/>
  <c r="BI200" i="68"/>
  <c r="BH200" i="68"/>
  <c r="BG200" i="68"/>
  <c r="BE200" i="68"/>
  <c r="T200" i="68"/>
  <c r="R200" i="68"/>
  <c r="P200" i="68"/>
  <c r="J200" i="68"/>
  <c r="BF200" i="68"/>
  <c r="BK199" i="68"/>
  <c r="BI199" i="68"/>
  <c r="BH199" i="68"/>
  <c r="BG199" i="68"/>
  <c r="BE199" i="68"/>
  <c r="T199" i="68"/>
  <c r="R199" i="68"/>
  <c r="P199" i="68"/>
  <c r="J199" i="68"/>
  <c r="BF199" i="68"/>
  <c r="BK198" i="68"/>
  <c r="BI198" i="68"/>
  <c r="BH198" i="68"/>
  <c r="BG198" i="68"/>
  <c r="BE198" i="68"/>
  <c r="T198" i="68"/>
  <c r="R198" i="68"/>
  <c r="P198" i="68"/>
  <c r="J198" i="68"/>
  <c r="BF198" i="68"/>
  <c r="BK197" i="68"/>
  <c r="BI197" i="68"/>
  <c r="BH197" i="68"/>
  <c r="BG197" i="68"/>
  <c r="BE197" i="68"/>
  <c r="T197" i="68"/>
  <c r="R197" i="68"/>
  <c r="P197" i="68"/>
  <c r="J197" i="68"/>
  <c r="BF197" i="68"/>
  <c r="BK196" i="68"/>
  <c r="BI196" i="68"/>
  <c r="BH196" i="68"/>
  <c r="BG196" i="68"/>
  <c r="BE196" i="68"/>
  <c r="T196" i="68"/>
  <c r="R196" i="68"/>
  <c r="P196" i="68"/>
  <c r="J196" i="68"/>
  <c r="BF196" i="68"/>
  <c r="BK195" i="68"/>
  <c r="BI195" i="68"/>
  <c r="BH195" i="68"/>
  <c r="BG195" i="68"/>
  <c r="BE195" i="68"/>
  <c r="T195" i="68"/>
  <c r="R195" i="68"/>
  <c r="P195" i="68"/>
  <c r="J195" i="68"/>
  <c r="BF195" i="68"/>
  <c r="BK194" i="68"/>
  <c r="BI194" i="68"/>
  <c r="BH194" i="68"/>
  <c r="BG194" i="68"/>
  <c r="BE194" i="68"/>
  <c r="T194" i="68"/>
  <c r="R194" i="68"/>
  <c r="P194" i="68"/>
  <c r="J194" i="68"/>
  <c r="BF194" i="68"/>
  <c r="BK193" i="68"/>
  <c r="BI193" i="68"/>
  <c r="BH193" i="68"/>
  <c r="BG193" i="68"/>
  <c r="BE193" i="68"/>
  <c r="T193" i="68"/>
  <c r="R193" i="68"/>
  <c r="P193" i="68"/>
  <c r="J193" i="68"/>
  <c r="BF193" i="68"/>
  <c r="BK192" i="68"/>
  <c r="BI192" i="68"/>
  <c r="BH192" i="68"/>
  <c r="BG192" i="68"/>
  <c r="BE192" i="68"/>
  <c r="T192" i="68"/>
  <c r="R192" i="68"/>
  <c r="P192" i="68"/>
  <c r="J192" i="68"/>
  <c r="BF192" i="68"/>
  <c r="BK191" i="68"/>
  <c r="BI191" i="68"/>
  <c r="BH191" i="68"/>
  <c r="BG191" i="68"/>
  <c r="BE191" i="68"/>
  <c r="T191" i="68"/>
  <c r="R191" i="68"/>
  <c r="P191" i="68"/>
  <c r="J191" i="68"/>
  <c r="BF191" i="68"/>
  <c r="BK190" i="68"/>
  <c r="BI190" i="68"/>
  <c r="BH190" i="68"/>
  <c r="BG190" i="68"/>
  <c r="BE190" i="68"/>
  <c r="T190" i="68"/>
  <c r="R190" i="68"/>
  <c r="P190" i="68"/>
  <c r="J190" i="68"/>
  <c r="BF190" i="68"/>
  <c r="BK189" i="68"/>
  <c r="BI189" i="68"/>
  <c r="BH189" i="68"/>
  <c r="BG189" i="68"/>
  <c r="BE189" i="68"/>
  <c r="T189" i="68"/>
  <c r="R189" i="68"/>
  <c r="P189" i="68"/>
  <c r="J189" i="68"/>
  <c r="BF189" i="68"/>
  <c r="BK188" i="68"/>
  <c r="BI188" i="68"/>
  <c r="BH188" i="68"/>
  <c r="BG188" i="68"/>
  <c r="BE188" i="68"/>
  <c r="T188" i="68"/>
  <c r="R188" i="68"/>
  <c r="P188" i="68"/>
  <c r="J188" i="68"/>
  <c r="BF188" i="68"/>
  <c r="BK187" i="68"/>
  <c r="BI187" i="68"/>
  <c r="BH187" i="68"/>
  <c r="BG187" i="68"/>
  <c r="BE187" i="68"/>
  <c r="T187" i="68"/>
  <c r="R187" i="68"/>
  <c r="P187" i="68"/>
  <c r="J187" i="68"/>
  <c r="BF187" i="68"/>
  <c r="BK186" i="68"/>
  <c r="BI186" i="68"/>
  <c r="BH186" i="68"/>
  <c r="BG186" i="68"/>
  <c r="BE186" i="68"/>
  <c r="T186" i="68"/>
  <c r="R186" i="68"/>
  <c r="P186" i="68"/>
  <c r="J186" i="68"/>
  <c r="BF186" i="68"/>
  <c r="BK185" i="68"/>
  <c r="BI185" i="68"/>
  <c r="BH185" i="68"/>
  <c r="BG185" i="68"/>
  <c r="BE185" i="68"/>
  <c r="T185" i="68"/>
  <c r="R185" i="68"/>
  <c r="P185" i="68"/>
  <c r="J185" i="68"/>
  <c r="BF185" i="68"/>
  <c r="BK184" i="68"/>
  <c r="BI184" i="68"/>
  <c r="BH184" i="68"/>
  <c r="BG184" i="68"/>
  <c r="BE184" i="68"/>
  <c r="T184" i="68"/>
  <c r="R184" i="68"/>
  <c r="P184" i="68"/>
  <c r="J184" i="68"/>
  <c r="BF184" i="68"/>
  <c r="BK183" i="68"/>
  <c r="BI183" i="68"/>
  <c r="BH183" i="68"/>
  <c r="BG183" i="68"/>
  <c r="BE183" i="68"/>
  <c r="T183" i="68"/>
  <c r="R183" i="68"/>
  <c r="P183" i="68"/>
  <c r="J183" i="68"/>
  <c r="BF183" i="68"/>
  <c r="BK182" i="68"/>
  <c r="BI182" i="68"/>
  <c r="BH182" i="68"/>
  <c r="BG182" i="68"/>
  <c r="BE182" i="68"/>
  <c r="T182" i="68"/>
  <c r="R182" i="68"/>
  <c r="P182" i="68"/>
  <c r="J182" i="68"/>
  <c r="BF182" i="68"/>
  <c r="BK181" i="68"/>
  <c r="BI181" i="68"/>
  <c r="BH181" i="68"/>
  <c r="BG181" i="68"/>
  <c r="BE181" i="68"/>
  <c r="T181" i="68"/>
  <c r="R181" i="68"/>
  <c r="P181" i="68"/>
  <c r="J181" i="68"/>
  <c r="BF181" i="68"/>
  <c r="BK180" i="68"/>
  <c r="BI180" i="68"/>
  <c r="BH180" i="68"/>
  <c r="BG180" i="68"/>
  <c r="BE180" i="68"/>
  <c r="T180" i="68"/>
  <c r="R180" i="68"/>
  <c r="P180" i="68"/>
  <c r="J180" i="68"/>
  <c r="BF180" i="68"/>
  <c r="BK179" i="68"/>
  <c r="BI179" i="68"/>
  <c r="BH179" i="68"/>
  <c r="BG179" i="68"/>
  <c r="BE179" i="68"/>
  <c r="T179" i="68"/>
  <c r="R179" i="68"/>
  <c r="P179" i="68"/>
  <c r="J179" i="68"/>
  <c r="BF179" i="68"/>
  <c r="BK178" i="68"/>
  <c r="BI178" i="68"/>
  <c r="BH178" i="68"/>
  <c r="BG178" i="68"/>
  <c r="BE178" i="68"/>
  <c r="T178" i="68"/>
  <c r="R178" i="68"/>
  <c r="P178" i="68"/>
  <c r="J178" i="68"/>
  <c r="BF178" i="68"/>
  <c r="BK177" i="68"/>
  <c r="BI177" i="68"/>
  <c r="BH177" i="68"/>
  <c r="BG177" i="68"/>
  <c r="BE177" i="68"/>
  <c r="T177" i="68"/>
  <c r="R177" i="68"/>
  <c r="P177" i="68"/>
  <c r="J177" i="68"/>
  <c r="BF177" i="68"/>
  <c r="BK176" i="68"/>
  <c r="BI176" i="68"/>
  <c r="BH176" i="68"/>
  <c r="BG176" i="68"/>
  <c r="BE176" i="68"/>
  <c r="T176" i="68"/>
  <c r="R176" i="68"/>
  <c r="P176" i="68"/>
  <c r="J176" i="68"/>
  <c r="BF176" i="68"/>
  <c r="BK175" i="68"/>
  <c r="BI175" i="68"/>
  <c r="BH175" i="68"/>
  <c r="BG175" i="68"/>
  <c r="BE175" i="68"/>
  <c r="T175" i="68"/>
  <c r="R175" i="68"/>
  <c r="P175" i="68"/>
  <c r="J175" i="68"/>
  <c r="BF175" i="68"/>
  <c r="BK174" i="68"/>
  <c r="BI174" i="68"/>
  <c r="BH174" i="68"/>
  <c r="BG174" i="68"/>
  <c r="BE174" i="68"/>
  <c r="T174" i="68"/>
  <c r="R174" i="68"/>
  <c r="P174" i="68"/>
  <c r="J174" i="68"/>
  <c r="BF174" i="68"/>
  <c r="BK173" i="68"/>
  <c r="BI173" i="68"/>
  <c r="BH173" i="68"/>
  <c r="BG173" i="68"/>
  <c r="BE173" i="68"/>
  <c r="T173" i="68"/>
  <c r="R173" i="68"/>
  <c r="P173" i="68"/>
  <c r="J173" i="68"/>
  <c r="BF173" i="68"/>
  <c r="BK172" i="68"/>
  <c r="BI172" i="68"/>
  <c r="BH172" i="68"/>
  <c r="BG172" i="68"/>
  <c r="BE172" i="68"/>
  <c r="T172" i="68"/>
  <c r="R172" i="68"/>
  <c r="P172" i="68"/>
  <c r="J172" i="68"/>
  <c r="BF172" i="68"/>
  <c r="BK171" i="68"/>
  <c r="BI171" i="68"/>
  <c r="BH171" i="68"/>
  <c r="BG171" i="68"/>
  <c r="BE171" i="68"/>
  <c r="T171" i="68"/>
  <c r="R171" i="68"/>
  <c r="P171" i="68"/>
  <c r="J171" i="68"/>
  <c r="BF171" i="68"/>
  <c r="BK170" i="68"/>
  <c r="BI170" i="68"/>
  <c r="BH170" i="68"/>
  <c r="BG170" i="68"/>
  <c r="BE170" i="68"/>
  <c r="T170" i="68"/>
  <c r="R170" i="68"/>
  <c r="P170" i="68"/>
  <c r="J170" i="68"/>
  <c r="BF170" i="68"/>
  <c r="BK169" i="68"/>
  <c r="BI169" i="68"/>
  <c r="BH169" i="68"/>
  <c r="BG169" i="68"/>
  <c r="BE169" i="68"/>
  <c r="T169" i="68"/>
  <c r="R169" i="68"/>
  <c r="P169" i="68"/>
  <c r="J169" i="68"/>
  <c r="BF169" i="68"/>
  <c r="BK168" i="68"/>
  <c r="BI168" i="68"/>
  <c r="BH168" i="68"/>
  <c r="BG168" i="68"/>
  <c r="BE168" i="68"/>
  <c r="T168" i="68"/>
  <c r="R168" i="68"/>
  <c r="P168" i="68"/>
  <c r="J168" i="68"/>
  <c r="BF168" i="68"/>
  <c r="BK167" i="68"/>
  <c r="BI167" i="68"/>
  <c r="BH167" i="68"/>
  <c r="BG167" i="68"/>
  <c r="BE167" i="68"/>
  <c r="T167" i="68"/>
  <c r="R167" i="68"/>
  <c r="P167" i="68"/>
  <c r="J167" i="68"/>
  <c r="BF167" i="68"/>
  <c r="BK166" i="68"/>
  <c r="BI166" i="68"/>
  <c r="BH166" i="68"/>
  <c r="BG166" i="68"/>
  <c r="BE166" i="68"/>
  <c r="T166" i="68"/>
  <c r="R166" i="68"/>
  <c r="P166" i="68"/>
  <c r="J166" i="68"/>
  <c r="BF166" i="68"/>
  <c r="BK165" i="68"/>
  <c r="BI165" i="68"/>
  <c r="BH165" i="68"/>
  <c r="BG165" i="68"/>
  <c r="BE165" i="68"/>
  <c r="T165" i="68"/>
  <c r="R165" i="68"/>
  <c r="P165" i="68"/>
  <c r="J165" i="68"/>
  <c r="BF165" i="68"/>
  <c r="BK164" i="68"/>
  <c r="BI164" i="68"/>
  <c r="BH164" i="68"/>
  <c r="BG164" i="68"/>
  <c r="BE164" i="68"/>
  <c r="T164" i="68"/>
  <c r="R164" i="68"/>
  <c r="P164" i="68"/>
  <c r="J164" i="68"/>
  <c r="BF164" i="68"/>
  <c r="BK163" i="68"/>
  <c r="BI163" i="68"/>
  <c r="BH163" i="68"/>
  <c r="BG163" i="68"/>
  <c r="BE163" i="68"/>
  <c r="T163" i="68"/>
  <c r="R163" i="68"/>
  <c r="P163" i="68"/>
  <c r="J163" i="68"/>
  <c r="BF163" i="68"/>
  <c r="BK162" i="68"/>
  <c r="BI162" i="68"/>
  <c r="BH162" i="68"/>
  <c r="BG162" i="68"/>
  <c r="BE162" i="68"/>
  <c r="T162" i="68"/>
  <c r="R162" i="68"/>
  <c r="P162" i="68"/>
  <c r="J162" i="68"/>
  <c r="BF162" i="68"/>
  <c r="BK161" i="68"/>
  <c r="BI161" i="68"/>
  <c r="BH161" i="68"/>
  <c r="BG161" i="68"/>
  <c r="BE161" i="68"/>
  <c r="T161" i="68"/>
  <c r="R161" i="68"/>
  <c r="P161" i="68"/>
  <c r="J161" i="68"/>
  <c r="BF161" i="68"/>
  <c r="BK160" i="68"/>
  <c r="BI160" i="68"/>
  <c r="BH160" i="68"/>
  <c r="BG160" i="68"/>
  <c r="BE160" i="68"/>
  <c r="T160" i="68"/>
  <c r="R160" i="68"/>
  <c r="P160" i="68"/>
  <c r="J160" i="68"/>
  <c r="BF160" i="68"/>
  <c r="BK159" i="68"/>
  <c r="BI159" i="68"/>
  <c r="BH159" i="68"/>
  <c r="BG159" i="68"/>
  <c r="BE159" i="68"/>
  <c r="T159" i="68"/>
  <c r="R159" i="68"/>
  <c r="P159" i="68"/>
  <c r="J159" i="68"/>
  <c r="BF159" i="68"/>
  <c r="BK158" i="68"/>
  <c r="BI158" i="68"/>
  <c r="BH158" i="68"/>
  <c r="BG158" i="68"/>
  <c r="BE158" i="68"/>
  <c r="T158" i="68"/>
  <c r="R158" i="68"/>
  <c r="P158" i="68"/>
  <c r="J158" i="68"/>
  <c r="BF158" i="68"/>
  <c r="BK157" i="68"/>
  <c r="BI157" i="68"/>
  <c r="BH157" i="68"/>
  <c r="BG157" i="68"/>
  <c r="BE157" i="68"/>
  <c r="T157" i="68"/>
  <c r="R157" i="68"/>
  <c r="P157" i="68"/>
  <c r="J157" i="68"/>
  <c r="BF157" i="68"/>
  <c r="BK156" i="68"/>
  <c r="BI156" i="68"/>
  <c r="BH156" i="68"/>
  <c r="BG156" i="68"/>
  <c r="BE156" i="68"/>
  <c r="T156" i="68"/>
  <c r="R156" i="68"/>
  <c r="P156" i="68"/>
  <c r="J156" i="68"/>
  <c r="BF156" i="68"/>
  <c r="BK154" i="68"/>
  <c r="BI154" i="68"/>
  <c r="BH154" i="68"/>
  <c r="BG154" i="68"/>
  <c r="BE154" i="68"/>
  <c r="T154" i="68"/>
  <c r="R154" i="68"/>
  <c r="P154" i="68"/>
  <c r="J154" i="68"/>
  <c r="BF154" i="68"/>
  <c r="BK153" i="68"/>
  <c r="BI153" i="68"/>
  <c r="BH153" i="68"/>
  <c r="BG153" i="68"/>
  <c r="BE153" i="68"/>
  <c r="T153" i="68"/>
  <c r="R153" i="68"/>
  <c r="P153" i="68"/>
  <c r="J153" i="68"/>
  <c r="BF153" i="68"/>
  <c r="BK152" i="68"/>
  <c r="BI152" i="68"/>
  <c r="BH152" i="68"/>
  <c r="BG152" i="68"/>
  <c r="BE152" i="68"/>
  <c r="T152" i="68"/>
  <c r="R152" i="68"/>
  <c r="P152" i="68"/>
  <c r="J152" i="68"/>
  <c r="BF152" i="68"/>
  <c r="BK151" i="68"/>
  <c r="BI151" i="68"/>
  <c r="BH151" i="68"/>
  <c r="BG151" i="68"/>
  <c r="BE151" i="68"/>
  <c r="T151" i="68"/>
  <c r="R151" i="68"/>
  <c r="P151" i="68"/>
  <c r="J151" i="68"/>
  <c r="BF151" i="68"/>
  <c r="BK150" i="68"/>
  <c r="BI150" i="68"/>
  <c r="BH150" i="68"/>
  <c r="BG150" i="68"/>
  <c r="BE150" i="68"/>
  <c r="T150" i="68"/>
  <c r="R150" i="68"/>
  <c r="P150" i="68"/>
  <c r="J150" i="68"/>
  <c r="BF150" i="68"/>
  <c r="BK149" i="68"/>
  <c r="BI149" i="68"/>
  <c r="BH149" i="68"/>
  <c r="BG149" i="68"/>
  <c r="BE149" i="68"/>
  <c r="T149" i="68"/>
  <c r="R149" i="68"/>
  <c r="P149" i="68"/>
  <c r="J149" i="68"/>
  <c r="BF149" i="68"/>
  <c r="BK147" i="68"/>
  <c r="BI147" i="68"/>
  <c r="BH147" i="68"/>
  <c r="BG147" i="68"/>
  <c r="BE147" i="68"/>
  <c r="T147" i="68"/>
  <c r="R147" i="68"/>
  <c r="P147" i="68"/>
  <c r="J147" i="68"/>
  <c r="BF147" i="68"/>
  <c r="BK146" i="68"/>
  <c r="BI146" i="68"/>
  <c r="BH146" i="68"/>
  <c r="BG146" i="68"/>
  <c r="BE146" i="68"/>
  <c r="T146" i="68"/>
  <c r="R146" i="68"/>
  <c r="P146" i="68"/>
  <c r="J146" i="68"/>
  <c r="BF146" i="68"/>
  <c r="BK145" i="68"/>
  <c r="BI145" i="68"/>
  <c r="BH145" i="68"/>
  <c r="BG145" i="68"/>
  <c r="BE145" i="68"/>
  <c r="T145" i="68"/>
  <c r="R145" i="68"/>
  <c r="P145" i="68"/>
  <c r="J145" i="68"/>
  <c r="BF145" i="68"/>
  <c r="BK144" i="68"/>
  <c r="BI144" i="68"/>
  <c r="BH144" i="68"/>
  <c r="BG144" i="68"/>
  <c r="BE144" i="68"/>
  <c r="T144" i="68"/>
  <c r="R144" i="68"/>
  <c r="P144" i="68"/>
  <c r="J144" i="68"/>
  <c r="BF144" i="68"/>
  <c r="BK143" i="68"/>
  <c r="BI143" i="68"/>
  <c r="BH143" i="68"/>
  <c r="BG143" i="68"/>
  <c r="BE143" i="68"/>
  <c r="T143" i="68"/>
  <c r="R143" i="68"/>
  <c r="P143" i="68"/>
  <c r="J143" i="68"/>
  <c r="BF143" i="68"/>
  <c r="BK141" i="68"/>
  <c r="BI141" i="68"/>
  <c r="BH141" i="68"/>
  <c r="BG141" i="68"/>
  <c r="BE141" i="68"/>
  <c r="T141" i="68"/>
  <c r="R141" i="68"/>
  <c r="P141" i="68"/>
  <c r="J141" i="68"/>
  <c r="BF141" i="68"/>
  <c r="BK140" i="68"/>
  <c r="BI140" i="68"/>
  <c r="BH140" i="68"/>
  <c r="BG140" i="68"/>
  <c r="BE140" i="68"/>
  <c r="T140" i="68"/>
  <c r="R140" i="68"/>
  <c r="P140" i="68"/>
  <c r="J140" i="68"/>
  <c r="BF140" i="68"/>
  <c r="BK139" i="68"/>
  <c r="BI139" i="68"/>
  <c r="BH139" i="68"/>
  <c r="BG139" i="68"/>
  <c r="BE139" i="68"/>
  <c r="T139" i="68"/>
  <c r="R139" i="68"/>
  <c r="P139" i="68"/>
  <c r="J139" i="68"/>
  <c r="BF139" i="68"/>
  <c r="BK138" i="68"/>
  <c r="BI138" i="68"/>
  <c r="BH138" i="68"/>
  <c r="BG138" i="68"/>
  <c r="BE138" i="68"/>
  <c r="T138" i="68"/>
  <c r="R138" i="68"/>
  <c r="P138" i="68"/>
  <c r="J138" i="68"/>
  <c r="BF138" i="68"/>
  <c r="BK137" i="68"/>
  <c r="BI137" i="68"/>
  <c r="BH137" i="68"/>
  <c r="BG137" i="68"/>
  <c r="BE137" i="68"/>
  <c r="T137" i="68"/>
  <c r="R137" i="68"/>
  <c r="P137" i="68"/>
  <c r="J137" i="68"/>
  <c r="BF137" i="68"/>
  <c r="BK136" i="68"/>
  <c r="BI136" i="68"/>
  <c r="BH136" i="68"/>
  <c r="BG136" i="68"/>
  <c r="BE136" i="68"/>
  <c r="T136" i="68"/>
  <c r="R136" i="68"/>
  <c r="P136" i="68"/>
  <c r="J136" i="68"/>
  <c r="BF136" i="68"/>
  <c r="BK135" i="68"/>
  <c r="BI135" i="68"/>
  <c r="BH135" i="68"/>
  <c r="BG135" i="68"/>
  <c r="BE135" i="68"/>
  <c r="T135" i="68"/>
  <c r="R135" i="68"/>
  <c r="P135" i="68"/>
  <c r="J135" i="68"/>
  <c r="BF135" i="68"/>
  <c r="BK134" i="68"/>
  <c r="BI134" i="68"/>
  <c r="BH134" i="68"/>
  <c r="BG134" i="68"/>
  <c r="BE134" i="68"/>
  <c r="T134" i="68"/>
  <c r="R134" i="68"/>
  <c r="P134" i="68"/>
  <c r="J134" i="68"/>
  <c r="BF134" i="68"/>
  <c r="BK133" i="68"/>
  <c r="BI133" i="68"/>
  <c r="BH133" i="68"/>
  <c r="BG133" i="68"/>
  <c r="BE133" i="68"/>
  <c r="T133" i="68"/>
  <c r="R133" i="68"/>
  <c r="P133" i="68"/>
  <c r="J133" i="68"/>
  <c r="BF133" i="68"/>
  <c r="BK132" i="68"/>
  <c r="BI132" i="68"/>
  <c r="BH132" i="68"/>
  <c r="BG132" i="68"/>
  <c r="BE132" i="68"/>
  <c r="T132" i="68"/>
  <c r="R132" i="68"/>
  <c r="P132" i="68"/>
  <c r="J132" i="68"/>
  <c r="BF132" i="68"/>
  <c r="BK131" i="68"/>
  <c r="BI131" i="68"/>
  <c r="BH131" i="68"/>
  <c r="BG131" i="68"/>
  <c r="BE131" i="68"/>
  <c r="T131" i="68"/>
  <c r="R131" i="68"/>
  <c r="P131" i="68"/>
  <c r="J131" i="68"/>
  <c r="BF131" i="68"/>
  <c r="BK130" i="68"/>
  <c r="BI130" i="68"/>
  <c r="BH130" i="68"/>
  <c r="BG130" i="68"/>
  <c r="BE130" i="68"/>
  <c r="T130" i="68"/>
  <c r="R130" i="68"/>
  <c r="P130" i="68"/>
  <c r="J130" i="68"/>
  <c r="BF130" i="68"/>
  <c r="BK129" i="68"/>
  <c r="BI129" i="68"/>
  <c r="BH129" i="68"/>
  <c r="BG129" i="68"/>
  <c r="BE129" i="68"/>
  <c r="T129" i="68"/>
  <c r="R129" i="68"/>
  <c r="P129" i="68"/>
  <c r="J129" i="68"/>
  <c r="BF129" i="68"/>
  <c r="BK128" i="68"/>
  <c r="BI128" i="68"/>
  <c r="BH128" i="68"/>
  <c r="BG128" i="68"/>
  <c r="BE128" i="68"/>
  <c r="T128" i="68"/>
  <c r="R128" i="68"/>
  <c r="P128" i="68"/>
  <c r="J128" i="68"/>
  <c r="BF128" i="68"/>
  <c r="BK127" i="68"/>
  <c r="BI127" i="68"/>
  <c r="BH127" i="68"/>
  <c r="BG127" i="68"/>
  <c r="BE127" i="68"/>
  <c r="T127" i="68"/>
  <c r="R127" i="68"/>
  <c r="P127" i="68"/>
  <c r="J127" i="68"/>
  <c r="BF127" i="68"/>
  <c r="BK126" i="68"/>
  <c r="BI126" i="68"/>
  <c r="BH126" i="68"/>
  <c r="BG126" i="68"/>
  <c r="BE126" i="68"/>
  <c r="T126" i="68"/>
  <c r="R126" i="68"/>
  <c r="P126" i="68"/>
  <c r="J126" i="68"/>
  <c r="BF126" i="68"/>
  <c r="BK125" i="68"/>
  <c r="BI125" i="68"/>
  <c r="BH125" i="68"/>
  <c r="BG125" i="68"/>
  <c r="BE125" i="68"/>
  <c r="T125" i="68"/>
  <c r="R125" i="68"/>
  <c r="P125" i="68"/>
  <c r="J125" i="68"/>
  <c r="BF125" i="68"/>
  <c r="BK124" i="68"/>
  <c r="BI124" i="68"/>
  <c r="BH124" i="68"/>
  <c r="BG124" i="68"/>
  <c r="BE124" i="68"/>
  <c r="T124" i="68"/>
  <c r="R124" i="68"/>
  <c r="P124" i="68"/>
  <c r="J124" i="68"/>
  <c r="BF124" i="68"/>
  <c r="J118" i="68"/>
  <c r="J117" i="68"/>
  <c r="F117" i="68"/>
  <c r="F115" i="68"/>
  <c r="E113" i="68"/>
  <c r="J92" i="68"/>
  <c r="J91" i="68"/>
  <c r="F91" i="68"/>
  <c r="F89" i="68"/>
  <c r="E87" i="68"/>
  <c r="J37" i="68"/>
  <c r="J36" i="68"/>
  <c r="J35" i="68"/>
  <c r="F118" i="68"/>
  <c r="J89" i="68"/>
  <c r="E85" i="68"/>
  <c r="BK219" i="67"/>
  <c r="BI219" i="67"/>
  <c r="BH219" i="67"/>
  <c r="BG219" i="67"/>
  <c r="BE219" i="67"/>
  <c r="T219" i="67"/>
  <c r="R219" i="67"/>
  <c r="P219" i="67"/>
  <c r="J219" i="67"/>
  <c r="BF219" i="67"/>
  <c r="BK218" i="67"/>
  <c r="BI218" i="67"/>
  <c r="BH218" i="67"/>
  <c r="BG218" i="67"/>
  <c r="BE218" i="67"/>
  <c r="T218" i="67"/>
  <c r="R218" i="67"/>
  <c r="P218" i="67"/>
  <c r="J218" i="67"/>
  <c r="BF218" i="67"/>
  <c r="BK217" i="67"/>
  <c r="BK216" i="67"/>
  <c r="BI217" i="67"/>
  <c r="BH217" i="67"/>
  <c r="BG217" i="67"/>
  <c r="BE217" i="67"/>
  <c r="T217" i="67"/>
  <c r="T216" i="67"/>
  <c r="T215" i="67"/>
  <c r="R217" i="67"/>
  <c r="R216" i="67"/>
  <c r="R215" i="67"/>
  <c r="P217" i="67"/>
  <c r="P216" i="67"/>
  <c r="P215" i="67"/>
  <c r="J217" i="67"/>
  <c r="BF217" i="67"/>
  <c r="BK214" i="67"/>
  <c r="BI214" i="67"/>
  <c r="BH214" i="67"/>
  <c r="BG214" i="67"/>
  <c r="BE214" i="67"/>
  <c r="T214" i="67"/>
  <c r="R214" i="67"/>
  <c r="P214" i="67"/>
  <c r="J214" i="67"/>
  <c r="BF214" i="67"/>
  <c r="BK213" i="67"/>
  <c r="BI213" i="67"/>
  <c r="BH213" i="67"/>
  <c r="BG213" i="67"/>
  <c r="BE213" i="67"/>
  <c r="T213" i="67"/>
  <c r="R213" i="67"/>
  <c r="P213" i="67"/>
  <c r="J213" i="67"/>
  <c r="BF213" i="67"/>
  <c r="BK212" i="67"/>
  <c r="BI212" i="67"/>
  <c r="BH212" i="67"/>
  <c r="BG212" i="67"/>
  <c r="BE212" i="67"/>
  <c r="T212" i="67"/>
  <c r="R212" i="67"/>
  <c r="P212" i="67"/>
  <c r="J212" i="67"/>
  <c r="BF212" i="67"/>
  <c r="BK211" i="67"/>
  <c r="BI211" i="67"/>
  <c r="BH211" i="67"/>
  <c r="BG211" i="67"/>
  <c r="BE211" i="67"/>
  <c r="T211" i="67"/>
  <c r="R211" i="67"/>
  <c r="P211" i="67"/>
  <c r="J211" i="67"/>
  <c r="BF211" i="67"/>
  <c r="BK210" i="67"/>
  <c r="BI210" i="67"/>
  <c r="BH210" i="67"/>
  <c r="BG210" i="67"/>
  <c r="BE210" i="67"/>
  <c r="T210" i="67"/>
  <c r="R210" i="67"/>
  <c r="P210" i="67"/>
  <c r="J210" i="67"/>
  <c r="BF210" i="67"/>
  <c r="BK209" i="67"/>
  <c r="BI209" i="67"/>
  <c r="BH209" i="67"/>
  <c r="BG209" i="67"/>
  <c r="BE209" i="67"/>
  <c r="T209" i="67"/>
  <c r="R209" i="67"/>
  <c r="P209" i="67"/>
  <c r="J209" i="67"/>
  <c r="BF209" i="67"/>
  <c r="BK208" i="67"/>
  <c r="BI208" i="67"/>
  <c r="BH208" i="67"/>
  <c r="BG208" i="67"/>
  <c r="BE208" i="67"/>
  <c r="T208" i="67"/>
  <c r="R208" i="67"/>
  <c r="P208" i="67"/>
  <c r="J208" i="67"/>
  <c r="BF208" i="67"/>
  <c r="BK207" i="67"/>
  <c r="BI207" i="67"/>
  <c r="BH207" i="67"/>
  <c r="BG207" i="67"/>
  <c r="J207" i="67"/>
  <c r="BF207" i="67"/>
  <c r="BE207" i="67"/>
  <c r="T207" i="67"/>
  <c r="R207" i="67"/>
  <c r="P207" i="67"/>
  <c r="BK206" i="67"/>
  <c r="BI206" i="67"/>
  <c r="BH206" i="67"/>
  <c r="BG206" i="67"/>
  <c r="BE206" i="67"/>
  <c r="T206" i="67"/>
  <c r="R206" i="67"/>
  <c r="P206" i="67"/>
  <c r="J206" i="67"/>
  <c r="BF206" i="67"/>
  <c r="BK205" i="67"/>
  <c r="BI205" i="67"/>
  <c r="BH205" i="67"/>
  <c r="BG205" i="67"/>
  <c r="BE205" i="67"/>
  <c r="T205" i="67"/>
  <c r="R205" i="67"/>
  <c r="P205" i="67"/>
  <c r="J205" i="67"/>
  <c r="BF205" i="67"/>
  <c r="BK204" i="67"/>
  <c r="BI204" i="67"/>
  <c r="BH204" i="67"/>
  <c r="BG204" i="67"/>
  <c r="BE204" i="67"/>
  <c r="T204" i="67"/>
  <c r="R204" i="67"/>
  <c r="P204" i="67"/>
  <c r="J204" i="67"/>
  <c r="BF204" i="67"/>
  <c r="BK203" i="67"/>
  <c r="BI203" i="67"/>
  <c r="BH203" i="67"/>
  <c r="BG203" i="67"/>
  <c r="BE203" i="67"/>
  <c r="T203" i="67"/>
  <c r="R203" i="67"/>
  <c r="P203" i="67"/>
  <c r="J203" i="67"/>
  <c r="BF203" i="67"/>
  <c r="BK202" i="67"/>
  <c r="BI202" i="67"/>
  <c r="BH202" i="67"/>
  <c r="BG202" i="67"/>
  <c r="BE202" i="67"/>
  <c r="T202" i="67"/>
  <c r="R202" i="67"/>
  <c r="P202" i="67"/>
  <c r="J202" i="67"/>
  <c r="BF202" i="67"/>
  <c r="BK201" i="67"/>
  <c r="BI201" i="67"/>
  <c r="BH201" i="67"/>
  <c r="BG201" i="67"/>
  <c r="J201" i="67"/>
  <c r="BF201" i="67"/>
  <c r="BE201" i="67"/>
  <c r="T201" i="67"/>
  <c r="R201" i="67"/>
  <c r="P201" i="67"/>
  <c r="BK200" i="67"/>
  <c r="BI200" i="67"/>
  <c r="BH200" i="67"/>
  <c r="BG200" i="67"/>
  <c r="BE200" i="67"/>
  <c r="T200" i="67"/>
  <c r="R200" i="67"/>
  <c r="P200" i="67"/>
  <c r="J200" i="67"/>
  <c r="BF200" i="67"/>
  <c r="BK199" i="67"/>
  <c r="BI199" i="67"/>
  <c r="BH199" i="67"/>
  <c r="BG199" i="67"/>
  <c r="BE199" i="67"/>
  <c r="T199" i="67"/>
  <c r="R199" i="67"/>
  <c r="P199" i="67"/>
  <c r="J199" i="67"/>
  <c r="BF199" i="67"/>
  <c r="BK198" i="67"/>
  <c r="BI198" i="67"/>
  <c r="BH198" i="67"/>
  <c r="BG198" i="67"/>
  <c r="BE198" i="67"/>
  <c r="T198" i="67"/>
  <c r="R198" i="67"/>
  <c r="P198" i="67"/>
  <c r="J198" i="67"/>
  <c r="BF198" i="67"/>
  <c r="BK197" i="67"/>
  <c r="BI197" i="67"/>
  <c r="BH197" i="67"/>
  <c r="BG197" i="67"/>
  <c r="J197" i="67"/>
  <c r="BF197" i="67"/>
  <c r="BE197" i="67"/>
  <c r="T197" i="67"/>
  <c r="R197" i="67"/>
  <c r="P197" i="67"/>
  <c r="BK196" i="67"/>
  <c r="BI196" i="67"/>
  <c r="BH196" i="67"/>
  <c r="BG196" i="67"/>
  <c r="BE196" i="67"/>
  <c r="T196" i="67"/>
  <c r="R196" i="67"/>
  <c r="P196" i="67"/>
  <c r="J196" i="67"/>
  <c r="BF196" i="67"/>
  <c r="BK195" i="67"/>
  <c r="BI195" i="67"/>
  <c r="BH195" i="67"/>
  <c r="BG195" i="67"/>
  <c r="BE195" i="67"/>
  <c r="T195" i="67"/>
  <c r="R195" i="67"/>
  <c r="P195" i="67"/>
  <c r="J195" i="67"/>
  <c r="BF195" i="67"/>
  <c r="BK194" i="67"/>
  <c r="BI194" i="67"/>
  <c r="BH194" i="67"/>
  <c r="BG194" i="67"/>
  <c r="BE194" i="67"/>
  <c r="T194" i="67"/>
  <c r="R194" i="67"/>
  <c r="P194" i="67"/>
  <c r="J194" i="67"/>
  <c r="BF194" i="67"/>
  <c r="BK193" i="67"/>
  <c r="BI193" i="67"/>
  <c r="BH193" i="67"/>
  <c r="BG193" i="67"/>
  <c r="BE193" i="67"/>
  <c r="T193" i="67"/>
  <c r="R193" i="67"/>
  <c r="P193" i="67"/>
  <c r="J193" i="67"/>
  <c r="BF193" i="67"/>
  <c r="BK192" i="67"/>
  <c r="BI192" i="67"/>
  <c r="BH192" i="67"/>
  <c r="BG192" i="67"/>
  <c r="BE192" i="67"/>
  <c r="T192" i="67"/>
  <c r="R192" i="67"/>
  <c r="P192" i="67"/>
  <c r="J192" i="67"/>
  <c r="BF192" i="67"/>
  <c r="BK191" i="67"/>
  <c r="BI191" i="67"/>
  <c r="BH191" i="67"/>
  <c r="BG191" i="67"/>
  <c r="J191" i="67"/>
  <c r="BF191" i="67"/>
  <c r="BE191" i="67"/>
  <c r="T191" i="67"/>
  <c r="R191" i="67"/>
  <c r="P191" i="67"/>
  <c r="BK190" i="67"/>
  <c r="BI190" i="67"/>
  <c r="BH190" i="67"/>
  <c r="BG190" i="67"/>
  <c r="BE190" i="67"/>
  <c r="T190" i="67"/>
  <c r="R190" i="67"/>
  <c r="P190" i="67"/>
  <c r="J190" i="67"/>
  <c r="BF190" i="67"/>
  <c r="BK189" i="67"/>
  <c r="BI189" i="67"/>
  <c r="BH189" i="67"/>
  <c r="BG189" i="67"/>
  <c r="BE189" i="67"/>
  <c r="T189" i="67"/>
  <c r="R189" i="67"/>
  <c r="P189" i="67"/>
  <c r="J189" i="67"/>
  <c r="BF189" i="67"/>
  <c r="BK188" i="67"/>
  <c r="BI188" i="67"/>
  <c r="BH188" i="67"/>
  <c r="BG188" i="67"/>
  <c r="BE188" i="67"/>
  <c r="T188" i="67"/>
  <c r="R188" i="67"/>
  <c r="P188" i="67"/>
  <c r="J188" i="67"/>
  <c r="BF188" i="67"/>
  <c r="BK187" i="67"/>
  <c r="BI187" i="67"/>
  <c r="BH187" i="67"/>
  <c r="BG187" i="67"/>
  <c r="J187" i="67"/>
  <c r="BF187" i="67"/>
  <c r="BE187" i="67"/>
  <c r="T187" i="67"/>
  <c r="R187" i="67"/>
  <c r="P187" i="67"/>
  <c r="BK186" i="67"/>
  <c r="BI186" i="67"/>
  <c r="BH186" i="67"/>
  <c r="BG186" i="67"/>
  <c r="BE186" i="67"/>
  <c r="T186" i="67"/>
  <c r="R186" i="67"/>
  <c r="P186" i="67"/>
  <c r="J186" i="67"/>
  <c r="BF186" i="67"/>
  <c r="BK185" i="67"/>
  <c r="BI185" i="67"/>
  <c r="BH185" i="67"/>
  <c r="BG185" i="67"/>
  <c r="J185" i="67"/>
  <c r="BF185" i="67"/>
  <c r="BE185" i="67"/>
  <c r="T185" i="67"/>
  <c r="R185" i="67"/>
  <c r="P185" i="67"/>
  <c r="BK184" i="67"/>
  <c r="BI184" i="67"/>
  <c r="BH184" i="67"/>
  <c r="BG184" i="67"/>
  <c r="BE184" i="67"/>
  <c r="T184" i="67"/>
  <c r="R184" i="67"/>
  <c r="P184" i="67"/>
  <c r="J184" i="67"/>
  <c r="BF184" i="67"/>
  <c r="BK183" i="67"/>
  <c r="BI183" i="67"/>
  <c r="BH183" i="67"/>
  <c r="BG183" i="67"/>
  <c r="BE183" i="67"/>
  <c r="T183" i="67"/>
  <c r="R183" i="67"/>
  <c r="P183" i="67"/>
  <c r="J183" i="67"/>
  <c r="BF183" i="67"/>
  <c r="BK182" i="67"/>
  <c r="BI182" i="67"/>
  <c r="BH182" i="67"/>
  <c r="BG182" i="67"/>
  <c r="BE182" i="67"/>
  <c r="T182" i="67"/>
  <c r="R182" i="67"/>
  <c r="P182" i="67"/>
  <c r="J182" i="67"/>
  <c r="BF182" i="67"/>
  <c r="BK181" i="67"/>
  <c r="BI181" i="67"/>
  <c r="BH181" i="67"/>
  <c r="BG181" i="67"/>
  <c r="J181" i="67"/>
  <c r="BF181" i="67"/>
  <c r="BE181" i="67"/>
  <c r="T181" i="67"/>
  <c r="R181" i="67"/>
  <c r="P181" i="67"/>
  <c r="BK180" i="67"/>
  <c r="BI180" i="67"/>
  <c r="BH180" i="67"/>
  <c r="BG180" i="67"/>
  <c r="BE180" i="67"/>
  <c r="T180" i="67"/>
  <c r="R180" i="67"/>
  <c r="P180" i="67"/>
  <c r="J180" i="67"/>
  <c r="BF180" i="67"/>
  <c r="BK179" i="67"/>
  <c r="BI179" i="67"/>
  <c r="BH179" i="67"/>
  <c r="BG179" i="67"/>
  <c r="BE179" i="67"/>
  <c r="T179" i="67"/>
  <c r="R179" i="67"/>
  <c r="P179" i="67"/>
  <c r="J179" i="67"/>
  <c r="BF179" i="67"/>
  <c r="BK178" i="67"/>
  <c r="BI178" i="67"/>
  <c r="BH178" i="67"/>
  <c r="BG178" i="67"/>
  <c r="BE178" i="67"/>
  <c r="T178" i="67"/>
  <c r="R178" i="67"/>
  <c r="P178" i="67"/>
  <c r="J178" i="67"/>
  <c r="BF178" i="67"/>
  <c r="BK177" i="67"/>
  <c r="BI177" i="67"/>
  <c r="BH177" i="67"/>
  <c r="BG177" i="67"/>
  <c r="BE177" i="67"/>
  <c r="T177" i="67"/>
  <c r="R177" i="67"/>
  <c r="P177" i="67"/>
  <c r="J177" i="67"/>
  <c r="BF177" i="67"/>
  <c r="BK176" i="67"/>
  <c r="BI176" i="67"/>
  <c r="BH176" i="67"/>
  <c r="BG176" i="67"/>
  <c r="BE176" i="67"/>
  <c r="T176" i="67"/>
  <c r="R176" i="67"/>
  <c r="P176" i="67"/>
  <c r="J176" i="67"/>
  <c r="BF176" i="67"/>
  <c r="BK175" i="67"/>
  <c r="BI175" i="67"/>
  <c r="BH175" i="67"/>
  <c r="BG175" i="67"/>
  <c r="J175" i="67"/>
  <c r="BF175" i="67"/>
  <c r="BE175" i="67"/>
  <c r="T175" i="67"/>
  <c r="R175" i="67"/>
  <c r="P175" i="67"/>
  <c r="BK174" i="67"/>
  <c r="BI174" i="67"/>
  <c r="BH174" i="67"/>
  <c r="BG174" i="67"/>
  <c r="BE174" i="67"/>
  <c r="T174" i="67"/>
  <c r="R174" i="67"/>
  <c r="P174" i="67"/>
  <c r="J174" i="67"/>
  <c r="BF174" i="67"/>
  <c r="BK173" i="67"/>
  <c r="BI173" i="67"/>
  <c r="BH173" i="67"/>
  <c r="BG173" i="67"/>
  <c r="BE173" i="67"/>
  <c r="T173" i="67"/>
  <c r="R173" i="67"/>
  <c r="P173" i="67"/>
  <c r="J173" i="67"/>
  <c r="BF173" i="67"/>
  <c r="BK172" i="67"/>
  <c r="BI172" i="67"/>
  <c r="BH172" i="67"/>
  <c r="BG172" i="67"/>
  <c r="BE172" i="67"/>
  <c r="T172" i="67"/>
  <c r="R172" i="67"/>
  <c r="P172" i="67"/>
  <c r="J172" i="67"/>
  <c r="BF172" i="67"/>
  <c r="BK171" i="67"/>
  <c r="BI171" i="67"/>
  <c r="BH171" i="67"/>
  <c r="BG171" i="67"/>
  <c r="BE171" i="67"/>
  <c r="T171" i="67"/>
  <c r="R171" i="67"/>
  <c r="P171" i="67"/>
  <c r="J171" i="67"/>
  <c r="BF171" i="67"/>
  <c r="BK170" i="67"/>
  <c r="BI170" i="67"/>
  <c r="BH170" i="67"/>
  <c r="BG170" i="67"/>
  <c r="BE170" i="67"/>
  <c r="T170" i="67"/>
  <c r="R170" i="67"/>
  <c r="P170" i="67"/>
  <c r="J170" i="67"/>
  <c r="BF170" i="67"/>
  <c r="BK169" i="67"/>
  <c r="BI169" i="67"/>
  <c r="BH169" i="67"/>
  <c r="BG169" i="67"/>
  <c r="J169" i="67"/>
  <c r="BF169" i="67"/>
  <c r="BE169" i="67"/>
  <c r="T169" i="67"/>
  <c r="R169" i="67"/>
  <c r="P169" i="67"/>
  <c r="BK168" i="67"/>
  <c r="BI168" i="67"/>
  <c r="BH168" i="67"/>
  <c r="BG168" i="67"/>
  <c r="BE168" i="67"/>
  <c r="T168" i="67"/>
  <c r="R168" i="67"/>
  <c r="P168" i="67"/>
  <c r="J168" i="67"/>
  <c r="BF168" i="67"/>
  <c r="BK167" i="67"/>
  <c r="BI167" i="67"/>
  <c r="BH167" i="67"/>
  <c r="BG167" i="67"/>
  <c r="BE167" i="67"/>
  <c r="T167" i="67"/>
  <c r="R167" i="67"/>
  <c r="P167" i="67"/>
  <c r="J167" i="67"/>
  <c r="BF167" i="67"/>
  <c r="BK166" i="67"/>
  <c r="BI166" i="67"/>
  <c r="BH166" i="67"/>
  <c r="BG166" i="67"/>
  <c r="BE166" i="67"/>
  <c r="T166" i="67"/>
  <c r="R166" i="67"/>
  <c r="P166" i="67"/>
  <c r="J166" i="67"/>
  <c r="BF166" i="67"/>
  <c r="BK165" i="67"/>
  <c r="BI165" i="67"/>
  <c r="BH165" i="67"/>
  <c r="BG165" i="67"/>
  <c r="J165" i="67"/>
  <c r="BF165" i="67"/>
  <c r="BE165" i="67"/>
  <c r="T165" i="67"/>
  <c r="R165" i="67"/>
  <c r="P165" i="67"/>
  <c r="BK164" i="67"/>
  <c r="BI164" i="67"/>
  <c r="BH164" i="67"/>
  <c r="BG164" i="67"/>
  <c r="BE164" i="67"/>
  <c r="T164" i="67"/>
  <c r="R164" i="67"/>
  <c r="P164" i="67"/>
  <c r="J164" i="67"/>
  <c r="BF164" i="67"/>
  <c r="BK163" i="67"/>
  <c r="BI163" i="67"/>
  <c r="BH163" i="67"/>
  <c r="BG163" i="67"/>
  <c r="J163" i="67"/>
  <c r="BF163" i="67"/>
  <c r="BE163" i="67"/>
  <c r="T163" i="67"/>
  <c r="R163" i="67"/>
  <c r="P163" i="67"/>
  <c r="BK162" i="67"/>
  <c r="BI162" i="67"/>
  <c r="BH162" i="67"/>
  <c r="BG162" i="67"/>
  <c r="BE162" i="67"/>
  <c r="T162" i="67"/>
  <c r="R162" i="67"/>
  <c r="P162" i="67"/>
  <c r="J162" i="67"/>
  <c r="BF162" i="67"/>
  <c r="BK161" i="67"/>
  <c r="BI161" i="67"/>
  <c r="BH161" i="67"/>
  <c r="BG161" i="67"/>
  <c r="BE161" i="67"/>
  <c r="T161" i="67"/>
  <c r="R161" i="67"/>
  <c r="P161" i="67"/>
  <c r="J161" i="67"/>
  <c r="BF161" i="67"/>
  <c r="BK160" i="67"/>
  <c r="BI160" i="67"/>
  <c r="BH160" i="67"/>
  <c r="BG160" i="67"/>
  <c r="BE160" i="67"/>
  <c r="T160" i="67"/>
  <c r="R160" i="67"/>
  <c r="P160" i="67"/>
  <c r="J160" i="67"/>
  <c r="BF160" i="67"/>
  <c r="BK159" i="67"/>
  <c r="BI159" i="67"/>
  <c r="BH159" i="67"/>
  <c r="BG159" i="67"/>
  <c r="J159" i="67"/>
  <c r="BF159" i="67"/>
  <c r="BE159" i="67"/>
  <c r="T159" i="67"/>
  <c r="R159" i="67"/>
  <c r="P159" i="67"/>
  <c r="BK158" i="67"/>
  <c r="BI158" i="67"/>
  <c r="BH158" i="67"/>
  <c r="BG158" i="67"/>
  <c r="BE158" i="67"/>
  <c r="T158" i="67"/>
  <c r="R158" i="67"/>
  <c r="P158" i="67"/>
  <c r="P157" i="67"/>
  <c r="P156" i="67"/>
  <c r="J158" i="67"/>
  <c r="BF158" i="67"/>
  <c r="BK157" i="67"/>
  <c r="BI157" i="67"/>
  <c r="BH157" i="67"/>
  <c r="BG157" i="67"/>
  <c r="BE157" i="67"/>
  <c r="T157" i="67"/>
  <c r="T156" i="67"/>
  <c r="R157" i="67"/>
  <c r="R156" i="67"/>
  <c r="J157" i="67"/>
  <c r="BF157" i="67"/>
  <c r="BK155" i="67"/>
  <c r="BI155" i="67"/>
  <c r="BH155" i="67"/>
  <c r="BG155" i="67"/>
  <c r="BE155" i="67"/>
  <c r="T155" i="67"/>
  <c r="R155" i="67"/>
  <c r="R153" i="67"/>
  <c r="R154" i="67"/>
  <c r="R152" i="67"/>
  <c r="P155" i="67"/>
  <c r="J155" i="67"/>
  <c r="BF155" i="67"/>
  <c r="BK154" i="67"/>
  <c r="BI154" i="67"/>
  <c r="BH154" i="67"/>
  <c r="BG154" i="67"/>
  <c r="BE154" i="67"/>
  <c r="T154" i="67"/>
  <c r="P154" i="67"/>
  <c r="J154" i="67"/>
  <c r="BF154" i="67"/>
  <c r="BK153" i="67"/>
  <c r="BI153" i="67"/>
  <c r="BH153" i="67"/>
  <c r="BG153" i="67"/>
  <c r="BE153" i="67"/>
  <c r="T153" i="67"/>
  <c r="P153" i="67"/>
  <c r="P152" i="67"/>
  <c r="J153" i="67"/>
  <c r="BF153" i="67"/>
  <c r="T152" i="67"/>
  <c r="BK151" i="67"/>
  <c r="BI151" i="67"/>
  <c r="BH151" i="67"/>
  <c r="BG151" i="67"/>
  <c r="BE151" i="67"/>
  <c r="T151" i="67"/>
  <c r="R151" i="67"/>
  <c r="P151" i="67"/>
  <c r="J151" i="67"/>
  <c r="BF151" i="67"/>
  <c r="BK150" i="67"/>
  <c r="BI150" i="67"/>
  <c r="BH150" i="67"/>
  <c r="BG150" i="67"/>
  <c r="BE150" i="67"/>
  <c r="T150" i="67"/>
  <c r="R150" i="67"/>
  <c r="P150" i="67"/>
  <c r="J150" i="67"/>
  <c r="BF150" i="67"/>
  <c r="BK149" i="67"/>
  <c r="BI149" i="67"/>
  <c r="BH149" i="67"/>
  <c r="BG149" i="67"/>
  <c r="BE149" i="67"/>
  <c r="T149" i="67"/>
  <c r="R149" i="67"/>
  <c r="P149" i="67"/>
  <c r="J149" i="67"/>
  <c r="BF149" i="67"/>
  <c r="BK148" i="67"/>
  <c r="BI148" i="67"/>
  <c r="BH148" i="67"/>
  <c r="BG148" i="67"/>
  <c r="BE148" i="67"/>
  <c r="T148" i="67"/>
  <c r="T147" i="67"/>
  <c r="T146" i="67"/>
  <c r="T126" i="67"/>
  <c r="T127" i="67"/>
  <c r="T128" i="67"/>
  <c r="T129" i="67"/>
  <c r="T130" i="67"/>
  <c r="T131" i="67"/>
  <c r="T132" i="67"/>
  <c r="T133" i="67"/>
  <c r="T134" i="67"/>
  <c r="T135" i="67"/>
  <c r="T136" i="67"/>
  <c r="T137" i="67"/>
  <c r="T138" i="67"/>
  <c r="T139" i="67"/>
  <c r="T140" i="67"/>
  <c r="T141" i="67"/>
  <c r="T142" i="67"/>
  <c r="T143" i="67"/>
  <c r="T144" i="67"/>
  <c r="T145" i="67"/>
  <c r="T125" i="67"/>
  <c r="T124" i="67"/>
  <c r="R148" i="67"/>
  <c r="R147" i="67"/>
  <c r="R146" i="67"/>
  <c r="P148" i="67"/>
  <c r="P147" i="67"/>
  <c r="P146" i="67"/>
  <c r="J148" i="67"/>
  <c r="BF148" i="67"/>
  <c r="BK147" i="67"/>
  <c r="BI147" i="67"/>
  <c r="BH147" i="67"/>
  <c r="BG147" i="67"/>
  <c r="BE147" i="67"/>
  <c r="J147" i="67"/>
  <c r="BF147" i="67"/>
  <c r="BK145" i="67"/>
  <c r="BI145" i="67"/>
  <c r="BH145" i="67"/>
  <c r="BG145" i="67"/>
  <c r="BE145" i="67"/>
  <c r="R145" i="67"/>
  <c r="P145" i="67"/>
  <c r="J145" i="67"/>
  <c r="BF145" i="67"/>
  <c r="BK144" i="67"/>
  <c r="BI144" i="67"/>
  <c r="BH144" i="67"/>
  <c r="BG144" i="67"/>
  <c r="BE144" i="67"/>
  <c r="R144" i="67"/>
  <c r="P144" i="67"/>
  <c r="J144" i="67"/>
  <c r="BF144" i="67"/>
  <c r="BK143" i="67"/>
  <c r="BI143" i="67"/>
  <c r="BH143" i="67"/>
  <c r="BG143" i="67"/>
  <c r="BE143" i="67"/>
  <c r="R143" i="67"/>
  <c r="P143" i="67"/>
  <c r="J143" i="67"/>
  <c r="BF143" i="67"/>
  <c r="BK142" i="67"/>
  <c r="BI142" i="67"/>
  <c r="BH142" i="67"/>
  <c r="BG142" i="67"/>
  <c r="BE142" i="67"/>
  <c r="R142" i="67"/>
  <c r="P142" i="67"/>
  <c r="J142" i="67"/>
  <c r="BF142" i="67"/>
  <c r="BK141" i="67"/>
  <c r="BI141" i="67"/>
  <c r="BH141" i="67"/>
  <c r="BG141" i="67"/>
  <c r="BE141" i="67"/>
  <c r="R141" i="67"/>
  <c r="P141" i="67"/>
  <c r="J141" i="67"/>
  <c r="BF141" i="67"/>
  <c r="BK140" i="67"/>
  <c r="BI140" i="67"/>
  <c r="BH140" i="67"/>
  <c r="BG140" i="67"/>
  <c r="BE140" i="67"/>
  <c r="R140" i="67"/>
  <c r="P140" i="67"/>
  <c r="J140" i="67"/>
  <c r="BF140" i="67"/>
  <c r="BK139" i="67"/>
  <c r="BI139" i="67"/>
  <c r="BH139" i="67"/>
  <c r="BG139" i="67"/>
  <c r="BE139" i="67"/>
  <c r="R139" i="67"/>
  <c r="P139" i="67"/>
  <c r="J139" i="67"/>
  <c r="BF139" i="67"/>
  <c r="BK138" i="67"/>
  <c r="BI138" i="67"/>
  <c r="BH138" i="67"/>
  <c r="BG138" i="67"/>
  <c r="BE138" i="67"/>
  <c r="R138" i="67"/>
  <c r="P138" i="67"/>
  <c r="J138" i="67"/>
  <c r="BF138" i="67"/>
  <c r="BK137" i="67"/>
  <c r="BI137" i="67"/>
  <c r="BH137" i="67"/>
  <c r="BG137" i="67"/>
  <c r="BE137" i="67"/>
  <c r="R137" i="67"/>
  <c r="P137" i="67"/>
  <c r="J137" i="67"/>
  <c r="BF137" i="67"/>
  <c r="BK136" i="67"/>
  <c r="BI136" i="67"/>
  <c r="BH136" i="67"/>
  <c r="BG136" i="67"/>
  <c r="BE136" i="67"/>
  <c r="R136" i="67"/>
  <c r="P136" i="67"/>
  <c r="J136" i="67"/>
  <c r="BF136" i="67"/>
  <c r="BK135" i="67"/>
  <c r="BI135" i="67"/>
  <c r="BH135" i="67"/>
  <c r="BG135" i="67"/>
  <c r="BE135" i="67"/>
  <c r="R135" i="67"/>
  <c r="P135" i="67"/>
  <c r="J135" i="67"/>
  <c r="BF135" i="67"/>
  <c r="BK134" i="67"/>
  <c r="BI134" i="67"/>
  <c r="BH134" i="67"/>
  <c r="BG134" i="67"/>
  <c r="BE134" i="67"/>
  <c r="R134" i="67"/>
  <c r="P134" i="67"/>
  <c r="J134" i="67"/>
  <c r="BF134" i="67"/>
  <c r="BK133" i="67"/>
  <c r="BI133" i="67"/>
  <c r="BH133" i="67"/>
  <c r="BG133" i="67"/>
  <c r="BE133" i="67"/>
  <c r="R133" i="67"/>
  <c r="P133" i="67"/>
  <c r="J133" i="67"/>
  <c r="BF133" i="67"/>
  <c r="BK132" i="67"/>
  <c r="BI132" i="67"/>
  <c r="BH132" i="67"/>
  <c r="BG132" i="67"/>
  <c r="BE132" i="67"/>
  <c r="R132" i="67"/>
  <c r="P132" i="67"/>
  <c r="J132" i="67"/>
  <c r="BF132" i="67"/>
  <c r="BK131" i="67"/>
  <c r="BI131" i="67"/>
  <c r="BH131" i="67"/>
  <c r="BG131" i="67"/>
  <c r="BE131" i="67"/>
  <c r="R131" i="67"/>
  <c r="P131" i="67"/>
  <c r="J131" i="67"/>
  <c r="BF131" i="67"/>
  <c r="BK130" i="67"/>
  <c r="BI130" i="67"/>
  <c r="BH130" i="67"/>
  <c r="BG130" i="67"/>
  <c r="BE130" i="67"/>
  <c r="R130" i="67"/>
  <c r="P130" i="67"/>
  <c r="J130" i="67"/>
  <c r="BF130" i="67"/>
  <c r="BK129" i="67"/>
  <c r="BI129" i="67"/>
  <c r="BH129" i="67"/>
  <c r="BG129" i="67"/>
  <c r="BE129" i="67"/>
  <c r="R129" i="67"/>
  <c r="R126" i="67"/>
  <c r="R127" i="67"/>
  <c r="R128" i="67"/>
  <c r="R125" i="67"/>
  <c r="P129" i="67"/>
  <c r="J129" i="67"/>
  <c r="BF129" i="67"/>
  <c r="BK128" i="67"/>
  <c r="BI128" i="67"/>
  <c r="BH128" i="67"/>
  <c r="BG128" i="67"/>
  <c r="BE128" i="67"/>
  <c r="P128" i="67"/>
  <c r="J128" i="67"/>
  <c r="BF128" i="67"/>
  <c r="BK127" i="67"/>
  <c r="BI127" i="67"/>
  <c r="BH127" i="67"/>
  <c r="BG127" i="67"/>
  <c r="BE127" i="67"/>
  <c r="P127" i="67"/>
  <c r="J127" i="67"/>
  <c r="BF127" i="67"/>
  <c r="BK126" i="67"/>
  <c r="BI126" i="67"/>
  <c r="BH126" i="67"/>
  <c r="BG126" i="67"/>
  <c r="BE126" i="67"/>
  <c r="P126" i="67"/>
  <c r="P125" i="67"/>
  <c r="P124" i="67"/>
  <c r="P123" i="67"/>
  <c r="J126" i="67"/>
  <c r="BF126" i="67"/>
  <c r="J120" i="67"/>
  <c r="J119" i="67"/>
  <c r="F119" i="67"/>
  <c r="F117" i="67"/>
  <c r="E115" i="67"/>
  <c r="E113" i="67"/>
  <c r="J92" i="67"/>
  <c r="J91" i="67"/>
  <c r="F91" i="67"/>
  <c r="F89" i="67"/>
  <c r="E87" i="67"/>
  <c r="J37" i="67"/>
  <c r="J36" i="67"/>
  <c r="J35" i="67"/>
  <c r="F120" i="67"/>
  <c r="J117" i="67"/>
  <c r="E85" i="67"/>
  <c r="BK142" i="68"/>
  <c r="J142" i="68"/>
  <c r="J99" i="68"/>
  <c r="F35" i="68"/>
  <c r="J33" i="67"/>
  <c r="BK152" i="67"/>
  <c r="J152" i="67"/>
  <c r="J100" i="67"/>
  <c r="F37" i="67"/>
  <c r="F36" i="67"/>
  <c r="BK125" i="67"/>
  <c r="J125" i="67"/>
  <c r="J98" i="67"/>
  <c r="BK146" i="67"/>
  <c r="J146" i="67"/>
  <c r="J99" i="67"/>
  <c r="F35" i="67"/>
  <c r="BK156" i="67"/>
  <c r="J156" i="67"/>
  <c r="J101" i="67"/>
  <c r="P155" i="68"/>
  <c r="P123" i="68"/>
  <c r="T123" i="68"/>
  <c r="R123" i="68"/>
  <c r="F37" i="68"/>
  <c r="P142" i="68"/>
  <c r="P148" i="68"/>
  <c r="R155" i="68"/>
  <c r="R142" i="68"/>
  <c r="R148" i="68"/>
  <c r="R122" i="68"/>
  <c r="R121" i="68"/>
  <c r="F92" i="68"/>
  <c r="BK123" i="68"/>
  <c r="J123" i="68"/>
  <c r="J98" i="68"/>
  <c r="T155" i="68"/>
  <c r="BK155" i="68"/>
  <c r="J155" i="68"/>
  <c r="J101" i="68"/>
  <c r="J33" i="68"/>
  <c r="T148" i="68"/>
  <c r="T142" i="68"/>
  <c r="T122" i="68"/>
  <c r="T121" i="68"/>
  <c r="E111" i="68"/>
  <c r="BK148" i="68"/>
  <c r="J148" i="68"/>
  <c r="J100" i="68"/>
  <c r="F36" i="68"/>
  <c r="J115" i="68"/>
  <c r="J34" i="67"/>
  <c r="F34" i="68"/>
  <c r="T123" i="67"/>
  <c r="R124" i="67"/>
  <c r="R123" i="67"/>
  <c r="F34" i="67"/>
  <c r="J216" i="67"/>
  <c r="J103" i="67"/>
  <c r="BK215" i="67"/>
  <c r="J215" i="67"/>
  <c r="J102" i="67"/>
  <c r="J89" i="67"/>
  <c r="J34" i="68"/>
  <c r="F92" i="67"/>
  <c r="F33" i="68"/>
  <c r="F33" i="67"/>
  <c r="BK124" i="67"/>
  <c r="J124" i="67"/>
  <c r="J97" i="67"/>
  <c r="BK122" i="68"/>
  <c r="P122" i="68"/>
  <c r="P121" i="68"/>
  <c r="J122" i="68"/>
  <c r="AG114" i="1"/>
  <c r="J97" i="68"/>
  <c r="BK121" i="68"/>
  <c r="J121" i="68"/>
  <c r="AG113" i="1"/>
  <c r="BK123" i="67"/>
  <c r="J123" i="67"/>
  <c r="AG112" i="1"/>
  <c r="J30" i="68"/>
  <c r="J39" i="68"/>
  <c r="J96" i="68"/>
  <c r="J30" i="67"/>
  <c r="J39" i="67"/>
  <c r="J96" i="67"/>
  <c r="J14" i="28"/>
  <c r="F14" i="28"/>
  <c r="J12" i="25"/>
  <c r="F12" i="25"/>
  <c r="J12" i="55"/>
  <c r="F12" i="55"/>
  <c r="J12" i="21"/>
  <c r="F12" i="21"/>
  <c r="J12" i="20"/>
  <c r="J12" i="38"/>
  <c r="J12" i="66"/>
  <c r="J117" i="66"/>
  <c r="J14" i="7"/>
  <c r="G7" i="65"/>
  <c r="F12" i="20"/>
  <c r="F12" i="38"/>
  <c r="F12" i="66"/>
  <c r="F117" i="66"/>
  <c r="F14" i="7"/>
  <c r="B7" i="65"/>
  <c r="BK162" i="66"/>
  <c r="BI162" i="66"/>
  <c r="BH162" i="66"/>
  <c r="BG162" i="66"/>
  <c r="BE162" i="66"/>
  <c r="T162" i="66"/>
  <c r="R162" i="66"/>
  <c r="R161" i="66"/>
  <c r="R160" i="66"/>
  <c r="P162" i="66"/>
  <c r="P161" i="66"/>
  <c r="P160" i="66"/>
  <c r="J162" i="66"/>
  <c r="BF162" i="66"/>
  <c r="BK161" i="66"/>
  <c r="BI161" i="66"/>
  <c r="BH161" i="66"/>
  <c r="BG161" i="66"/>
  <c r="J161" i="66"/>
  <c r="BF161" i="66"/>
  <c r="BE161" i="66"/>
  <c r="T161" i="66"/>
  <c r="T160" i="66"/>
  <c r="BK159" i="66"/>
  <c r="BI159" i="66"/>
  <c r="BH159" i="66"/>
  <c r="BG159" i="66"/>
  <c r="BE159" i="66"/>
  <c r="T159" i="66"/>
  <c r="T158" i="66"/>
  <c r="T157" i="66"/>
  <c r="R159" i="66"/>
  <c r="R158" i="66"/>
  <c r="R157" i="66"/>
  <c r="P159" i="66"/>
  <c r="J159" i="66"/>
  <c r="BF159" i="66"/>
  <c r="BK158" i="66"/>
  <c r="BI158" i="66"/>
  <c r="BH158" i="66"/>
  <c r="BG158" i="66"/>
  <c r="BE158" i="66"/>
  <c r="P158" i="66"/>
  <c r="P157" i="66"/>
  <c r="J158" i="66"/>
  <c r="BF158" i="66"/>
  <c r="BK156" i="66"/>
  <c r="BI156" i="66"/>
  <c r="BH156" i="66"/>
  <c r="BG156" i="66"/>
  <c r="BE156" i="66"/>
  <c r="T156" i="66"/>
  <c r="T155" i="66"/>
  <c r="R156" i="66"/>
  <c r="R155" i="66"/>
  <c r="P156" i="66"/>
  <c r="P155" i="66"/>
  <c r="J156" i="66"/>
  <c r="BF156" i="66"/>
  <c r="BK155" i="66"/>
  <c r="J155" i="66"/>
  <c r="J101" i="66"/>
  <c r="BK153" i="66"/>
  <c r="BI153" i="66"/>
  <c r="BH153" i="66"/>
  <c r="BG153" i="66"/>
  <c r="BE153" i="66"/>
  <c r="T153" i="66"/>
  <c r="R153" i="66"/>
  <c r="P153" i="66"/>
  <c r="J153" i="66"/>
  <c r="BF153" i="66"/>
  <c r="BK152" i="66"/>
  <c r="BI152" i="66"/>
  <c r="BH152" i="66"/>
  <c r="BG152" i="66"/>
  <c r="BE152" i="66"/>
  <c r="T152" i="66"/>
  <c r="R152" i="66"/>
  <c r="P152" i="66"/>
  <c r="J152" i="66"/>
  <c r="BF152" i="66"/>
  <c r="BK151" i="66"/>
  <c r="BI151" i="66"/>
  <c r="BH151" i="66"/>
  <c r="BG151" i="66"/>
  <c r="BE151" i="66"/>
  <c r="T151" i="66"/>
  <c r="R151" i="66"/>
  <c r="P151" i="66"/>
  <c r="J151" i="66"/>
  <c r="BF151" i="66"/>
  <c r="BK150" i="66"/>
  <c r="BI150" i="66"/>
  <c r="BH150" i="66"/>
  <c r="BG150" i="66"/>
  <c r="BE150" i="66"/>
  <c r="T150" i="66"/>
  <c r="R150" i="66"/>
  <c r="P150" i="66"/>
  <c r="J150" i="66"/>
  <c r="BF150" i="66"/>
  <c r="BK149" i="66"/>
  <c r="BI149" i="66"/>
  <c r="BH149" i="66"/>
  <c r="BG149" i="66"/>
  <c r="BE149" i="66"/>
  <c r="T149" i="66"/>
  <c r="R149" i="66"/>
  <c r="P149" i="66"/>
  <c r="J149" i="66"/>
  <c r="BF149" i="66"/>
  <c r="BK148" i="66"/>
  <c r="BI148" i="66"/>
  <c r="BH148" i="66"/>
  <c r="BG148" i="66"/>
  <c r="BE148" i="66"/>
  <c r="T148" i="66"/>
  <c r="R148" i="66"/>
  <c r="P148" i="66"/>
  <c r="J148" i="66"/>
  <c r="BF148" i="66"/>
  <c r="BK147" i="66"/>
  <c r="BI147" i="66"/>
  <c r="BH147" i="66"/>
  <c r="BG147" i="66"/>
  <c r="BE147" i="66"/>
  <c r="T147" i="66"/>
  <c r="R147" i="66"/>
  <c r="P147" i="66"/>
  <c r="J147" i="66"/>
  <c r="BF147" i="66"/>
  <c r="BK146" i="66"/>
  <c r="BI146" i="66"/>
  <c r="BH146" i="66"/>
  <c r="BG146" i="66"/>
  <c r="BE146" i="66"/>
  <c r="T146" i="66"/>
  <c r="R146" i="66"/>
  <c r="P146" i="66"/>
  <c r="J146" i="66"/>
  <c r="BF146" i="66"/>
  <c r="BK145" i="66"/>
  <c r="BI145" i="66"/>
  <c r="BH145" i="66"/>
  <c r="BG145" i="66"/>
  <c r="BE145" i="66"/>
  <c r="T145" i="66"/>
  <c r="R145" i="66"/>
  <c r="P145" i="66"/>
  <c r="J145" i="66"/>
  <c r="BF145" i="66"/>
  <c r="BK144" i="66"/>
  <c r="BI144" i="66"/>
  <c r="BH144" i="66"/>
  <c r="BG144" i="66"/>
  <c r="BE144" i="66"/>
  <c r="T144" i="66"/>
  <c r="R144" i="66"/>
  <c r="P144" i="66"/>
  <c r="J144" i="66"/>
  <c r="BF144" i="66"/>
  <c r="BK143" i="66"/>
  <c r="BI143" i="66"/>
  <c r="BH143" i="66"/>
  <c r="BG143" i="66"/>
  <c r="BE143" i="66"/>
  <c r="T143" i="66"/>
  <c r="R143" i="66"/>
  <c r="P143" i="66"/>
  <c r="J143" i="66"/>
  <c r="BF143" i="66"/>
  <c r="BK142" i="66"/>
  <c r="BI142" i="66"/>
  <c r="BH142" i="66"/>
  <c r="BG142" i="66"/>
  <c r="BE142" i="66"/>
  <c r="T142" i="66"/>
  <c r="R142" i="66"/>
  <c r="P142" i="66"/>
  <c r="J142" i="66"/>
  <c r="BF142" i="66"/>
  <c r="BK141" i="66"/>
  <c r="BI141" i="66"/>
  <c r="BH141" i="66"/>
  <c r="BG141" i="66"/>
  <c r="BE141" i="66"/>
  <c r="T141" i="66"/>
  <c r="R141" i="66"/>
  <c r="P141" i="66"/>
  <c r="J141" i="66"/>
  <c r="BF141" i="66"/>
  <c r="BK140" i="66"/>
  <c r="BI140" i="66"/>
  <c r="BH140" i="66"/>
  <c r="BG140" i="66"/>
  <c r="BE140" i="66"/>
  <c r="T140" i="66"/>
  <c r="R140" i="66"/>
  <c r="P140" i="66"/>
  <c r="J140" i="66"/>
  <c r="BF140" i="66"/>
  <c r="BK139" i="66"/>
  <c r="BI139" i="66"/>
  <c r="BH139" i="66"/>
  <c r="BG139" i="66"/>
  <c r="BE139" i="66"/>
  <c r="T139" i="66"/>
  <c r="R139" i="66"/>
  <c r="P139" i="66"/>
  <c r="P137" i="66"/>
  <c r="P138" i="66"/>
  <c r="P136" i="66"/>
  <c r="J139" i="66"/>
  <c r="BF139" i="66"/>
  <c r="BK138" i="66"/>
  <c r="BK137" i="66"/>
  <c r="BK136" i="66"/>
  <c r="J136" i="66"/>
  <c r="J99" i="66"/>
  <c r="BI138" i="66"/>
  <c r="BH138" i="66"/>
  <c r="BG138" i="66"/>
  <c r="BE138" i="66"/>
  <c r="T138" i="66"/>
  <c r="R138" i="66"/>
  <c r="J138" i="66"/>
  <c r="BF138" i="66"/>
  <c r="BI137" i="66"/>
  <c r="BH137" i="66"/>
  <c r="BG137" i="66"/>
  <c r="BE137" i="66"/>
  <c r="T137" i="66"/>
  <c r="T136" i="66"/>
  <c r="R137" i="66"/>
  <c r="R136" i="66"/>
  <c r="J137" i="66"/>
  <c r="BF137" i="66"/>
  <c r="BK135" i="66"/>
  <c r="BI135" i="66"/>
  <c r="BH135" i="66"/>
  <c r="BG135" i="66"/>
  <c r="BE135" i="66"/>
  <c r="T135" i="66"/>
  <c r="R135" i="66"/>
  <c r="P135" i="66"/>
  <c r="J135" i="66"/>
  <c r="BF135" i="66"/>
  <c r="BK134" i="66"/>
  <c r="BI134" i="66"/>
  <c r="BH134" i="66"/>
  <c r="BG134" i="66"/>
  <c r="BE134" i="66"/>
  <c r="T134" i="66"/>
  <c r="R134" i="66"/>
  <c r="P134" i="66"/>
  <c r="J134" i="66"/>
  <c r="BF134" i="66"/>
  <c r="BK133" i="66"/>
  <c r="BI133" i="66"/>
  <c r="BH133" i="66"/>
  <c r="BG133" i="66"/>
  <c r="BE133" i="66"/>
  <c r="T133" i="66"/>
  <c r="R133" i="66"/>
  <c r="P133" i="66"/>
  <c r="J133" i="66"/>
  <c r="BF133" i="66"/>
  <c r="BK132" i="66"/>
  <c r="BI132" i="66"/>
  <c r="BH132" i="66"/>
  <c r="BG132" i="66"/>
  <c r="BE132" i="66"/>
  <c r="T132" i="66"/>
  <c r="R132" i="66"/>
  <c r="P132" i="66"/>
  <c r="J132" i="66"/>
  <c r="BF132" i="66"/>
  <c r="BK131" i="66"/>
  <c r="BI131" i="66"/>
  <c r="BH131" i="66"/>
  <c r="BG131" i="66"/>
  <c r="BE131" i="66"/>
  <c r="T131" i="66"/>
  <c r="R131" i="66"/>
  <c r="P131" i="66"/>
  <c r="J131" i="66"/>
  <c r="BF131" i="66"/>
  <c r="BK130" i="66"/>
  <c r="BI130" i="66"/>
  <c r="BH130" i="66"/>
  <c r="BG130" i="66"/>
  <c r="BE130" i="66"/>
  <c r="T130" i="66"/>
  <c r="R130" i="66"/>
  <c r="P130" i="66"/>
  <c r="J130" i="66"/>
  <c r="BF130" i="66"/>
  <c r="BK129" i="66"/>
  <c r="BI129" i="66"/>
  <c r="BH129" i="66"/>
  <c r="BG129" i="66"/>
  <c r="BE129" i="66"/>
  <c r="T129" i="66"/>
  <c r="R129" i="66"/>
  <c r="P129" i="66"/>
  <c r="J129" i="66"/>
  <c r="BF129" i="66"/>
  <c r="BK128" i="66"/>
  <c r="BI128" i="66"/>
  <c r="BH128" i="66"/>
  <c r="BG128" i="66"/>
  <c r="BE128" i="66"/>
  <c r="T128" i="66"/>
  <c r="R128" i="66"/>
  <c r="P128" i="66"/>
  <c r="J128" i="66"/>
  <c r="BF128" i="66"/>
  <c r="BK127" i="66"/>
  <c r="BI127" i="66"/>
  <c r="BH127" i="66"/>
  <c r="BG127" i="66"/>
  <c r="BE127" i="66"/>
  <c r="T127" i="66"/>
  <c r="T126" i="66"/>
  <c r="T125" i="66"/>
  <c r="R127" i="66"/>
  <c r="P127" i="66"/>
  <c r="P126" i="66"/>
  <c r="P125" i="66"/>
  <c r="J127" i="66"/>
  <c r="BF127" i="66"/>
  <c r="BK126" i="66"/>
  <c r="BK125" i="66"/>
  <c r="BI126" i="66"/>
  <c r="BH126" i="66"/>
  <c r="BG126" i="66"/>
  <c r="BE126" i="66"/>
  <c r="R126" i="66"/>
  <c r="R125" i="66"/>
  <c r="J126" i="66"/>
  <c r="BF126" i="66"/>
  <c r="J120" i="66"/>
  <c r="J119" i="66"/>
  <c r="F119" i="66"/>
  <c r="E115" i="66"/>
  <c r="J92" i="66"/>
  <c r="J91" i="66"/>
  <c r="F91" i="66"/>
  <c r="E87" i="66"/>
  <c r="J37" i="66"/>
  <c r="J36" i="66"/>
  <c r="J35" i="66"/>
  <c r="F120" i="66"/>
  <c r="E113" i="66"/>
  <c r="R124" i="66"/>
  <c r="P124" i="66"/>
  <c r="R154" i="66"/>
  <c r="T124" i="66"/>
  <c r="P154" i="66"/>
  <c r="P123" i="66"/>
  <c r="T154" i="66"/>
  <c r="J34" i="66"/>
  <c r="BK160" i="66"/>
  <c r="J160" i="66"/>
  <c r="J103" i="66"/>
  <c r="J33" i="66"/>
  <c r="F35" i="66"/>
  <c r="F36" i="66"/>
  <c r="BK157" i="66"/>
  <c r="BK154" i="66"/>
  <c r="J154" i="66"/>
  <c r="J100" i="66"/>
  <c r="J157" i="66"/>
  <c r="J102" i="66"/>
  <c r="F37" i="66"/>
  <c r="E85" i="66"/>
  <c r="F89" i="66"/>
  <c r="R123" i="66"/>
  <c r="J125" i="66"/>
  <c r="J98" i="66"/>
  <c r="BK124" i="66"/>
  <c r="F33" i="66"/>
  <c r="F34" i="66"/>
  <c r="J89" i="66"/>
  <c r="F92" i="66"/>
  <c r="T123" i="66"/>
  <c r="J124" i="66"/>
  <c r="J97" i="66"/>
  <c r="BK123" i="66"/>
  <c r="J123" i="66"/>
  <c r="AG111" i="1"/>
  <c r="J96" i="66"/>
  <c r="J30" i="66"/>
  <c r="J39" i="66"/>
  <c r="A69" i="39"/>
  <c r="A70" i="39"/>
  <c r="M743" i="65"/>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5" i="63"/>
  <c r="F94" i="63"/>
  <c r="F93" i="63"/>
  <c r="F92" i="63"/>
  <c r="F91" i="63"/>
  <c r="F96" i="63"/>
  <c r="F41" i="64"/>
  <c r="F47" i="64"/>
  <c r="F103" i="63"/>
  <c r="F101" i="63"/>
  <c r="F99" i="63"/>
  <c r="F45" i="64"/>
  <c r="F43" i="64"/>
  <c r="F104" i="63"/>
  <c r="AG99" i="1"/>
  <c r="F48" i="64"/>
  <c r="AG109" i="1"/>
  <c r="BK141" i="55"/>
  <c r="BI141" i="55"/>
  <c r="BH141" i="55"/>
  <c r="BG141" i="55"/>
  <c r="BE141" i="55"/>
  <c r="T141" i="55"/>
  <c r="R141" i="55"/>
  <c r="P141" i="55"/>
  <c r="J141" i="55"/>
  <c r="BF141" i="55"/>
  <c r="BK140" i="55"/>
  <c r="BI140" i="55"/>
  <c r="BH140" i="55"/>
  <c r="BG140" i="55"/>
  <c r="BE140" i="55"/>
  <c r="T140" i="55"/>
  <c r="T139" i="55"/>
  <c r="T138" i="55"/>
  <c r="T137" i="55"/>
  <c r="R140" i="55"/>
  <c r="R139" i="55"/>
  <c r="R138" i="55"/>
  <c r="R137" i="55"/>
  <c r="P140" i="55"/>
  <c r="J140" i="55"/>
  <c r="BF140" i="55"/>
  <c r="BK139" i="55"/>
  <c r="BI139" i="55"/>
  <c r="BH139" i="55"/>
  <c r="BG139" i="55"/>
  <c r="BE139" i="55"/>
  <c r="P139" i="55"/>
  <c r="P138" i="55"/>
  <c r="P137" i="55"/>
  <c r="J139" i="55"/>
  <c r="BF139" i="55"/>
  <c r="BK136" i="55"/>
  <c r="BI136" i="55"/>
  <c r="BH136" i="55"/>
  <c r="BG136" i="55"/>
  <c r="BE136" i="55"/>
  <c r="T136" i="55"/>
  <c r="R136" i="55"/>
  <c r="P136" i="55"/>
  <c r="J136" i="55"/>
  <c r="BF136" i="55"/>
  <c r="BK135" i="55"/>
  <c r="BI135" i="55"/>
  <c r="BH135" i="55"/>
  <c r="BG135" i="55"/>
  <c r="BE135" i="55"/>
  <c r="T135" i="55"/>
  <c r="R135" i="55"/>
  <c r="P135" i="55"/>
  <c r="J135" i="55"/>
  <c r="BF135" i="55"/>
  <c r="BK134" i="55"/>
  <c r="BI134" i="55"/>
  <c r="BH134" i="55"/>
  <c r="BG134" i="55"/>
  <c r="BE134" i="55"/>
  <c r="T134" i="55"/>
  <c r="R134" i="55"/>
  <c r="P134" i="55"/>
  <c r="J134" i="55"/>
  <c r="BF134" i="55"/>
  <c r="BK133" i="55"/>
  <c r="BI133" i="55"/>
  <c r="BH133" i="55"/>
  <c r="BG133" i="55"/>
  <c r="BE133" i="55"/>
  <c r="T133" i="55"/>
  <c r="T132" i="55"/>
  <c r="T131" i="55"/>
  <c r="R133" i="55"/>
  <c r="R132" i="55"/>
  <c r="R131" i="55"/>
  <c r="P133" i="55"/>
  <c r="J133" i="55"/>
  <c r="BF133" i="55"/>
  <c r="BK132" i="55"/>
  <c r="BI132" i="55"/>
  <c r="BH132" i="55"/>
  <c r="BG132" i="55"/>
  <c r="BE132" i="55"/>
  <c r="P132" i="55"/>
  <c r="P131" i="55"/>
  <c r="J132" i="55"/>
  <c r="BF132" i="55"/>
  <c r="BK130" i="55"/>
  <c r="BK129" i="55"/>
  <c r="J129" i="55"/>
  <c r="J99" i="55"/>
  <c r="BI130" i="55"/>
  <c r="BH130" i="55"/>
  <c r="BG130" i="55"/>
  <c r="J130" i="55"/>
  <c r="BF130" i="55"/>
  <c r="BE130" i="55"/>
  <c r="T130" i="55"/>
  <c r="T129" i="55"/>
  <c r="R130" i="55"/>
  <c r="R129" i="55"/>
  <c r="P130" i="55"/>
  <c r="P129" i="55"/>
  <c r="BK128" i="55"/>
  <c r="BI128" i="55"/>
  <c r="BH128" i="55"/>
  <c r="BG128" i="55"/>
  <c r="BE128" i="55"/>
  <c r="T128" i="55"/>
  <c r="R128" i="55"/>
  <c r="P128" i="55"/>
  <c r="J128" i="55"/>
  <c r="BF128" i="55"/>
  <c r="BK127" i="55"/>
  <c r="BI127" i="55"/>
  <c r="BH127" i="55"/>
  <c r="BG127" i="55"/>
  <c r="BE127" i="55"/>
  <c r="T127" i="55"/>
  <c r="R127" i="55"/>
  <c r="P127" i="55"/>
  <c r="J127" i="55"/>
  <c r="BF127" i="55"/>
  <c r="BK126" i="55"/>
  <c r="BI126" i="55"/>
  <c r="BH126" i="55"/>
  <c r="BG126" i="55"/>
  <c r="BE126" i="55"/>
  <c r="T126" i="55"/>
  <c r="R126" i="55"/>
  <c r="P126" i="55"/>
  <c r="J126" i="55"/>
  <c r="BF126" i="55"/>
  <c r="BK125" i="55"/>
  <c r="BK124" i="55"/>
  <c r="BI125" i="55"/>
  <c r="BH125" i="55"/>
  <c r="BG125" i="55"/>
  <c r="BE125" i="55"/>
  <c r="T125" i="55"/>
  <c r="T124" i="55"/>
  <c r="R125" i="55"/>
  <c r="R124" i="55"/>
  <c r="P125" i="55"/>
  <c r="P124" i="55"/>
  <c r="J125" i="55"/>
  <c r="BF125" i="55"/>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c r="K60" i="53"/>
  <c r="H82" i="53"/>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c r="K91" i="52"/>
  <c r="H144" i="52"/>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c r="K61" i="51"/>
  <c r="H124" i="51"/>
  <c r="K44" i="51"/>
  <c r="I44" i="51"/>
  <c r="K43" i="51"/>
  <c r="I43" i="51"/>
  <c r="K42" i="51"/>
  <c r="I42" i="51"/>
  <c r="K41" i="51"/>
  <c r="I41" i="51"/>
  <c r="K40" i="51"/>
  <c r="I40" i="51"/>
  <c r="K39" i="51"/>
  <c r="I39" i="51"/>
  <c r="K38" i="51"/>
  <c r="I38" i="51"/>
  <c r="K37" i="51"/>
  <c r="I37" i="51"/>
  <c r="K36" i="51"/>
  <c r="I36" i="51"/>
  <c r="K35" i="51"/>
  <c r="I35" i="51"/>
  <c r="K34" i="51"/>
  <c r="I34" i="51"/>
  <c r="I46" i="5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46" i="50"/>
  <c r="K55" i="50"/>
  <c r="K56" i="50"/>
  <c r="H105" i="50"/>
  <c r="K39" i="50"/>
  <c r="I39" i="50"/>
  <c r="K38" i="50"/>
  <c r="I38" i="50"/>
  <c r="K37" i="50"/>
  <c r="I37" i="50"/>
  <c r="K36" i="50"/>
  <c r="I36" i="50"/>
  <c r="K35" i="50"/>
  <c r="I35" i="50"/>
  <c r="K34" i="50"/>
  <c r="I34" i="50"/>
  <c r="K33" i="50"/>
  <c r="I33" i="50"/>
  <c r="I41"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37" i="49"/>
  <c r="K46" i="49"/>
  <c r="K47" i="49"/>
  <c r="H88"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37" i="48"/>
  <c r="K46" i="48"/>
  <c r="K47" i="48"/>
  <c r="H88"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c r="K47" i="47"/>
  <c r="H87" i="47"/>
  <c r="K30" i="47"/>
  <c r="I30" i="47"/>
  <c r="K29" i="47"/>
  <c r="I29" i="47"/>
  <c r="K28" i="47"/>
  <c r="I28" i="47"/>
  <c r="K27" i="47"/>
  <c r="I27" i="47"/>
  <c r="K26" i="47"/>
  <c r="I26" i="47"/>
  <c r="I24" i="47"/>
  <c r="I25" i="47"/>
  <c r="I32" i="47"/>
  <c r="K25" i="47"/>
  <c r="K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P123" i="55"/>
  <c r="P122" i="55"/>
  <c r="R123" i="55"/>
  <c r="T123" i="55"/>
  <c r="J34" i="55"/>
  <c r="F35" i="55"/>
  <c r="F37" i="55"/>
  <c r="BK131" i="55"/>
  <c r="J131" i="55"/>
  <c r="J100" i="55"/>
  <c r="J33" i="55"/>
  <c r="BK138" i="55"/>
  <c r="BK137" i="55"/>
  <c r="J137" i="55"/>
  <c r="J101" i="55"/>
  <c r="F36" i="55"/>
  <c r="K13" i="54"/>
  <c r="I12" i="54"/>
  <c r="I13" i="54"/>
  <c r="K14" i="54"/>
  <c r="H17" i="54"/>
  <c r="I18" i="54"/>
  <c r="K76" i="53"/>
  <c r="I75" i="53"/>
  <c r="I76" i="53"/>
  <c r="K77" i="53"/>
  <c r="H83" i="53"/>
  <c r="I50" i="53"/>
  <c r="K50" i="53"/>
  <c r="K51" i="53"/>
  <c r="H81" i="53"/>
  <c r="K138" i="52"/>
  <c r="I137" i="52"/>
  <c r="I138" i="52"/>
  <c r="K139" i="52"/>
  <c r="H145" i="52"/>
  <c r="I59" i="52"/>
  <c r="I76" i="52"/>
  <c r="K76" i="52"/>
  <c r="K77" i="52"/>
  <c r="H143" i="52"/>
  <c r="K118" i="51"/>
  <c r="I29" i="51"/>
  <c r="K29" i="51"/>
  <c r="K30" i="51"/>
  <c r="H122" i="51"/>
  <c r="K99" i="50"/>
  <c r="I28" i="50"/>
  <c r="I98" i="50"/>
  <c r="K82" i="49"/>
  <c r="I32" i="49"/>
  <c r="I19" i="49"/>
  <c r="I81" i="49"/>
  <c r="I82" i="49"/>
  <c r="K83" i="49"/>
  <c r="H89" i="49"/>
  <c r="K82" i="48"/>
  <c r="I32" i="48"/>
  <c r="I19" i="48"/>
  <c r="I19" i="47"/>
  <c r="K19" i="47"/>
  <c r="K20" i="47"/>
  <c r="H85" i="47"/>
  <c r="I80" i="47"/>
  <c r="K81" i="47"/>
  <c r="F119" i="55"/>
  <c r="R122" i="55"/>
  <c r="J138" i="55"/>
  <c r="J102" i="55"/>
  <c r="T122" i="55"/>
  <c r="F34" i="55"/>
  <c r="J124" i="55"/>
  <c r="J98" i="55"/>
  <c r="E85" i="55"/>
  <c r="F33" i="55"/>
  <c r="J89" i="55"/>
  <c r="K32" i="48"/>
  <c r="K33" i="48"/>
  <c r="H87" i="48"/>
  <c r="K41" i="50"/>
  <c r="K42" i="50"/>
  <c r="H104" i="50"/>
  <c r="K28" i="50"/>
  <c r="K29" i="50"/>
  <c r="H103" i="50"/>
  <c r="K36" i="53"/>
  <c r="K37" i="53"/>
  <c r="H80" i="53"/>
  <c r="K32" i="49"/>
  <c r="K33" i="49"/>
  <c r="H87" i="49"/>
  <c r="K19" i="49"/>
  <c r="K20" i="49"/>
  <c r="H86" i="49"/>
  <c r="I99" i="50"/>
  <c r="K100" i="50"/>
  <c r="H106" i="50"/>
  <c r="K59" i="52"/>
  <c r="K60" i="52"/>
  <c r="H142" i="52"/>
  <c r="K32" i="47"/>
  <c r="K33" i="47"/>
  <c r="H86" i="47"/>
  <c r="K19" i="48"/>
  <c r="K46" i="51"/>
  <c r="K47" i="51"/>
  <c r="H123" i="51"/>
  <c r="I81" i="48"/>
  <c r="I82" i="48"/>
  <c r="I117" i="51"/>
  <c r="I118" i="51"/>
  <c r="K119" i="51"/>
  <c r="H125" i="51"/>
  <c r="I81" i="47"/>
  <c r="K82" i="47"/>
  <c r="H88" i="47"/>
  <c r="BK123" i="55"/>
  <c r="K83" i="48"/>
  <c r="H89" i="48"/>
  <c r="K20" i="48"/>
  <c r="H86" i="48"/>
  <c r="I94" i="48"/>
  <c r="I88" i="53"/>
  <c r="I94" i="49"/>
  <c r="J123" i="55"/>
  <c r="J97" i="55"/>
  <c r="BK122" i="55"/>
  <c r="J122" i="55"/>
  <c r="AG120" i="1"/>
  <c r="I130" i="51"/>
  <c r="I111" i="50"/>
  <c r="I93" i="47"/>
  <c r="I150" i="52"/>
  <c r="AG105" i="1" a="1"/>
  <c r="AG105" i="1"/>
  <c r="J96" i="55"/>
  <c r="J30" i="55"/>
  <c r="J39" i="55"/>
  <c r="AU104" i="1"/>
  <c r="AV104" i="1"/>
  <c r="AT104" i="1"/>
  <c r="AW104" i="1"/>
  <c r="AX104" i="1"/>
  <c r="AY104" i="1"/>
  <c r="AZ104" i="1"/>
  <c r="BA104" i="1"/>
  <c r="BB104" i="1"/>
  <c r="BC104" i="1"/>
  <c r="BD104" i="1"/>
  <c r="F11" i="46"/>
  <c r="F10" i="46"/>
  <c r="F9" i="46"/>
  <c r="F8" i="46"/>
  <c r="F7" i="46"/>
  <c r="F6" i="46"/>
  <c r="F5" i="46"/>
  <c r="F4" i="46"/>
  <c r="J48" i="45"/>
  <c r="I48" i="45"/>
  <c r="J47" i="45"/>
  <c r="I47" i="45"/>
  <c r="J46" i="45"/>
  <c r="I46" i="45"/>
  <c r="J45" i="45"/>
  <c r="I45" i="45"/>
  <c r="J44" i="45"/>
  <c r="I44" i="45"/>
  <c r="J43" i="45"/>
  <c r="I43" i="45"/>
  <c r="J42" i="45"/>
  <c r="E42" i="45"/>
  <c r="I42" i="45"/>
  <c r="J41" i="45"/>
  <c r="I41" i="45"/>
  <c r="J40" i="45"/>
  <c r="E40" i="45"/>
  <c r="I40" i="45"/>
  <c r="J39" i="45"/>
  <c r="E39" i="45"/>
  <c r="I39" i="45"/>
  <c r="J38" i="45"/>
  <c r="E38" i="45"/>
  <c r="I38" i="45"/>
  <c r="J37" i="45"/>
  <c r="E37" i="45"/>
  <c r="I37" i="45"/>
  <c r="J36" i="45"/>
  <c r="I36" i="45"/>
  <c r="J35" i="45"/>
  <c r="E35" i="45"/>
  <c r="I35" i="45"/>
  <c r="J34" i="45"/>
  <c r="E34" i="45"/>
  <c r="I34" i="45"/>
  <c r="J33" i="45"/>
  <c r="E33" i="45"/>
  <c r="I33" i="45"/>
  <c r="J32" i="45"/>
  <c r="I32" i="45"/>
  <c r="J31" i="45"/>
  <c r="I31" i="45"/>
  <c r="J30" i="45"/>
  <c r="I30" i="45"/>
  <c r="J29" i="45"/>
  <c r="I29" i="45"/>
  <c r="J28" i="45"/>
  <c r="E28" i="45"/>
  <c r="I28" i="45"/>
  <c r="F27" i="45"/>
  <c r="J27" i="45"/>
  <c r="E27" i="45"/>
  <c r="I27" i="45"/>
  <c r="J26" i="45"/>
  <c r="I26" i="45"/>
  <c r="J25" i="45"/>
  <c r="E25" i="45"/>
  <c r="I25" i="45"/>
  <c r="J24" i="45"/>
  <c r="I24" i="45"/>
  <c r="J23" i="45"/>
  <c r="I23" i="45"/>
  <c r="J46" i="44"/>
  <c r="I46" i="44"/>
  <c r="I45" i="44"/>
  <c r="J45" i="44"/>
  <c r="I44" i="44"/>
  <c r="J44" i="44"/>
  <c r="J43" i="44"/>
  <c r="I43" i="44"/>
  <c r="I42" i="44"/>
  <c r="J42" i="44"/>
  <c r="J41" i="44"/>
  <c r="I41" i="44"/>
  <c r="F40" i="44"/>
  <c r="J40" i="44"/>
  <c r="E40" i="44"/>
  <c r="I40" i="44"/>
  <c r="J39" i="44"/>
  <c r="I39" i="44"/>
  <c r="F38" i="44"/>
  <c r="J38" i="44"/>
  <c r="E38" i="44"/>
  <c r="I38" i="44"/>
  <c r="F37" i="44"/>
  <c r="J37" i="44"/>
  <c r="E37" i="44"/>
  <c r="I37" i="44"/>
  <c r="J36" i="44"/>
  <c r="I36" i="44"/>
  <c r="F35" i="44"/>
  <c r="J35" i="44"/>
  <c r="E35" i="44"/>
  <c r="I35" i="44"/>
  <c r="J34" i="44"/>
  <c r="I34" i="44"/>
  <c r="J33" i="44"/>
  <c r="I33" i="44"/>
  <c r="F32" i="44"/>
  <c r="J32" i="44"/>
  <c r="E32" i="44"/>
  <c r="I32" i="44"/>
  <c r="J31" i="44"/>
  <c r="I31" i="44"/>
  <c r="J30" i="44"/>
  <c r="I30" i="44"/>
  <c r="J29" i="44"/>
  <c r="I29" i="44"/>
  <c r="J28" i="44"/>
  <c r="I28" i="44"/>
  <c r="J27" i="44"/>
  <c r="I27" i="44"/>
  <c r="J26" i="44"/>
  <c r="I26" i="44"/>
  <c r="J25" i="44"/>
  <c r="I25" i="44"/>
  <c r="J24" i="44"/>
  <c r="I24" i="44"/>
  <c r="J23" i="44"/>
  <c r="I23" i="44"/>
  <c r="F12" i="46"/>
  <c r="AG110" i="1"/>
  <c r="J50" i="45"/>
  <c r="J52" i="45"/>
  <c r="I50" i="45"/>
  <c r="I52" i="45"/>
  <c r="I48" i="44"/>
  <c r="I50" i="44"/>
  <c r="J48" i="44"/>
  <c r="J50" i="44"/>
  <c r="J54" i="45"/>
  <c r="AG103" i="1"/>
  <c r="J52" i="44"/>
  <c r="AG104" i="1"/>
  <c r="I72" i="39"/>
  <c r="H72" i="39"/>
  <c r="I71" i="39"/>
  <c r="I70" i="39"/>
  <c r="I69" i="39"/>
  <c r="H69" i="39"/>
  <c r="A71" i="39"/>
  <c r="I68" i="39"/>
  <c r="H68" i="39"/>
  <c r="I60" i="39"/>
  <c r="H60" i="39"/>
  <c r="E59" i="39"/>
  <c r="I59" i="39"/>
  <c r="E58" i="39"/>
  <c r="H58" i="39"/>
  <c r="I57" i="39"/>
  <c r="H57" i="39"/>
  <c r="E56" i="39"/>
  <c r="I56" i="39"/>
  <c r="E55" i="39"/>
  <c r="I55" i="39"/>
  <c r="E54" i="39"/>
  <c r="H54" i="39"/>
  <c r="I53" i="39"/>
  <c r="H53" i="39"/>
  <c r="E51" i="39"/>
  <c r="I51" i="39"/>
  <c r="E50" i="39"/>
  <c r="H50" i="39"/>
  <c r="I49" i="39"/>
  <c r="H49" i="39"/>
  <c r="E48" i="39"/>
  <c r="I48" i="39"/>
  <c r="E47" i="39"/>
  <c r="I47" i="39"/>
  <c r="A47" i="39"/>
  <c r="A48" i="39"/>
  <c r="A49" i="39"/>
  <c r="A50" i="39"/>
  <c r="A51" i="39"/>
  <c r="A52" i="39"/>
  <c r="A53" i="39"/>
  <c r="A54" i="39"/>
  <c r="A55" i="39"/>
  <c r="A56" i="39"/>
  <c r="A57" i="39"/>
  <c r="A58" i="39"/>
  <c r="A59" i="39"/>
  <c r="A60" i="39"/>
  <c r="A61" i="39"/>
  <c r="A62" i="39"/>
  <c r="A63" i="39"/>
  <c r="A64" i="39"/>
  <c r="A65" i="39"/>
  <c r="A66" i="39"/>
  <c r="I46" i="39"/>
  <c r="H46" i="39"/>
  <c r="I41" i="39"/>
  <c r="H41" i="39"/>
  <c r="I40" i="39"/>
  <c r="H40" i="39"/>
  <c r="E39" i="39"/>
  <c r="I39" i="39"/>
  <c r="E38" i="39"/>
  <c r="I38" i="39"/>
  <c r="I37" i="39"/>
  <c r="H37" i="39"/>
  <c r="I36" i="39"/>
  <c r="H36" i="39"/>
  <c r="E34" i="39"/>
  <c r="I34" i="39"/>
  <c r="I33" i="39"/>
  <c r="H33" i="39"/>
  <c r="I31" i="39"/>
  <c r="H31" i="39"/>
  <c r="A31" i="39"/>
  <c r="A32" i="39"/>
  <c r="A33" i="39"/>
  <c r="A34" i="39"/>
  <c r="A35" i="39"/>
  <c r="A36" i="39"/>
  <c r="A37" i="39"/>
  <c r="A38" i="39"/>
  <c r="A39" i="39"/>
  <c r="A40" i="39"/>
  <c r="A41" i="39"/>
  <c r="A42" i="39"/>
  <c r="A43" i="39"/>
  <c r="A44" i="39"/>
  <c r="BK215" i="38"/>
  <c r="BI215" i="38"/>
  <c r="BH215" i="38"/>
  <c r="BG215" i="38"/>
  <c r="BE215" i="38"/>
  <c r="T215" i="38"/>
  <c r="R215" i="38"/>
  <c r="P215" i="38"/>
  <c r="J215" i="38"/>
  <c r="BF215" i="38"/>
  <c r="BK214" i="38"/>
  <c r="BI214" i="38"/>
  <c r="BH214" i="38"/>
  <c r="BG214" i="38"/>
  <c r="BE214" i="38"/>
  <c r="T214" i="38"/>
  <c r="R214" i="38"/>
  <c r="P214" i="38"/>
  <c r="J214" i="38"/>
  <c r="BF214" i="38"/>
  <c r="BK213" i="38"/>
  <c r="BI213" i="38"/>
  <c r="BH213" i="38"/>
  <c r="BG213" i="38"/>
  <c r="BE213" i="38"/>
  <c r="T213" i="38"/>
  <c r="R213" i="38"/>
  <c r="P213" i="38"/>
  <c r="J213" i="38"/>
  <c r="BF213" i="38"/>
  <c r="BK212" i="38"/>
  <c r="BI212" i="38"/>
  <c r="BH212" i="38"/>
  <c r="BG212" i="38"/>
  <c r="BE212" i="38"/>
  <c r="T212" i="38"/>
  <c r="R212" i="38"/>
  <c r="P212" i="38"/>
  <c r="J212" i="38"/>
  <c r="BF212" i="38"/>
  <c r="BK211" i="38"/>
  <c r="BI211" i="38"/>
  <c r="BH211" i="38"/>
  <c r="BG211" i="38"/>
  <c r="BE211" i="38"/>
  <c r="T211" i="38"/>
  <c r="R211" i="38"/>
  <c r="P211" i="38"/>
  <c r="J211" i="38"/>
  <c r="BF211" i="38"/>
  <c r="BK210" i="38"/>
  <c r="BI210" i="38"/>
  <c r="BH210" i="38"/>
  <c r="BG210" i="38"/>
  <c r="BE210" i="38"/>
  <c r="T210" i="38"/>
  <c r="R210" i="38"/>
  <c r="P210" i="38"/>
  <c r="J210" i="38"/>
  <c r="BF210" i="38"/>
  <c r="BK209" i="38"/>
  <c r="BI209" i="38"/>
  <c r="BH209" i="38"/>
  <c r="BG209" i="38"/>
  <c r="BE209" i="38"/>
  <c r="T209" i="38"/>
  <c r="R209" i="38"/>
  <c r="P209" i="38"/>
  <c r="J209" i="38"/>
  <c r="BF209" i="38"/>
  <c r="BK208" i="38"/>
  <c r="BI208" i="38"/>
  <c r="BH208" i="38"/>
  <c r="BG208" i="38"/>
  <c r="BE208" i="38"/>
  <c r="T208" i="38"/>
  <c r="R208" i="38"/>
  <c r="P208" i="38"/>
  <c r="J208" i="38"/>
  <c r="BF208" i="38"/>
  <c r="BK207" i="38"/>
  <c r="BI207" i="38"/>
  <c r="BH207" i="38"/>
  <c r="BG207" i="38"/>
  <c r="BE207" i="38"/>
  <c r="T207" i="38"/>
  <c r="R207" i="38"/>
  <c r="P207" i="38"/>
  <c r="J207" i="38"/>
  <c r="BF207" i="38"/>
  <c r="BK206" i="38"/>
  <c r="BI206" i="38"/>
  <c r="BH206" i="38"/>
  <c r="BG206" i="38"/>
  <c r="BE206" i="38"/>
  <c r="T206" i="38"/>
  <c r="R206" i="38"/>
  <c r="P206" i="38"/>
  <c r="J206" i="38"/>
  <c r="BF206" i="38"/>
  <c r="BK205" i="38"/>
  <c r="BI205" i="38"/>
  <c r="BH205" i="38"/>
  <c r="BG205" i="38"/>
  <c r="BE205" i="38"/>
  <c r="T205" i="38"/>
  <c r="R205" i="38"/>
  <c r="P205" i="38"/>
  <c r="J205" i="38"/>
  <c r="BF205" i="38"/>
  <c r="BK204" i="38"/>
  <c r="BI204" i="38"/>
  <c r="BH204" i="38"/>
  <c r="BG204" i="38"/>
  <c r="BE204" i="38"/>
  <c r="T204" i="38"/>
  <c r="R204" i="38"/>
  <c r="P204" i="38"/>
  <c r="J204" i="38"/>
  <c r="BF204" i="38"/>
  <c r="BK203" i="38"/>
  <c r="BI203" i="38"/>
  <c r="BH203" i="38"/>
  <c r="BG203" i="38"/>
  <c r="BE203" i="38"/>
  <c r="T203" i="38"/>
  <c r="R203" i="38"/>
  <c r="P203" i="38"/>
  <c r="J203" i="38"/>
  <c r="BF203" i="38"/>
  <c r="BK202" i="38"/>
  <c r="BI202" i="38"/>
  <c r="BH202" i="38"/>
  <c r="BG202" i="38"/>
  <c r="BE202" i="38"/>
  <c r="T202" i="38"/>
  <c r="R202" i="38"/>
  <c r="P202" i="38"/>
  <c r="J202" i="38"/>
  <c r="BF202" i="38"/>
  <c r="BK201" i="38"/>
  <c r="BI201" i="38"/>
  <c r="BH201" i="38"/>
  <c r="BG201" i="38"/>
  <c r="BE201" i="38"/>
  <c r="T201" i="38"/>
  <c r="R201" i="38"/>
  <c r="P201" i="38"/>
  <c r="J201" i="38"/>
  <c r="BF201" i="38"/>
  <c r="BK200" i="38"/>
  <c r="BI200" i="38"/>
  <c r="BH200" i="38"/>
  <c r="BG200" i="38"/>
  <c r="BE200" i="38"/>
  <c r="T200" i="38"/>
  <c r="R200" i="38"/>
  <c r="P200" i="38"/>
  <c r="J200" i="38"/>
  <c r="BF200" i="38"/>
  <c r="BK199" i="38"/>
  <c r="BI199" i="38"/>
  <c r="BH199" i="38"/>
  <c r="BG199" i="38"/>
  <c r="BE199" i="38"/>
  <c r="T199" i="38"/>
  <c r="R199" i="38"/>
  <c r="P199" i="38"/>
  <c r="J199" i="38"/>
  <c r="BF199" i="38"/>
  <c r="BK198" i="38"/>
  <c r="BI198" i="38"/>
  <c r="BH198" i="38"/>
  <c r="BG198" i="38"/>
  <c r="BE198" i="38"/>
  <c r="T198" i="38"/>
  <c r="R198" i="38"/>
  <c r="P198" i="38"/>
  <c r="J198" i="38"/>
  <c r="BF198" i="38"/>
  <c r="BK197" i="38"/>
  <c r="BI197" i="38"/>
  <c r="BH197" i="38"/>
  <c r="BG197" i="38"/>
  <c r="BE197" i="38"/>
  <c r="T197" i="38"/>
  <c r="R197" i="38"/>
  <c r="P197" i="38"/>
  <c r="J197" i="38"/>
  <c r="BF197" i="38"/>
  <c r="BK196" i="38"/>
  <c r="BI196" i="38"/>
  <c r="BH196" i="38"/>
  <c r="BG196" i="38"/>
  <c r="BE196" i="38"/>
  <c r="T196" i="38"/>
  <c r="R196" i="38"/>
  <c r="P196" i="38"/>
  <c r="J196" i="38"/>
  <c r="BF196" i="38"/>
  <c r="BK195" i="38"/>
  <c r="BI195" i="38"/>
  <c r="BH195" i="38"/>
  <c r="BG195" i="38"/>
  <c r="BE195" i="38"/>
  <c r="T195" i="38"/>
  <c r="R195" i="38"/>
  <c r="P195" i="38"/>
  <c r="J195" i="38"/>
  <c r="BF195" i="38"/>
  <c r="BK194" i="38"/>
  <c r="BI194" i="38"/>
  <c r="BH194" i="38"/>
  <c r="BG194" i="38"/>
  <c r="BE194" i="38"/>
  <c r="T194" i="38"/>
  <c r="R194" i="38"/>
  <c r="P194" i="38"/>
  <c r="J194" i="38"/>
  <c r="BF194" i="38"/>
  <c r="BK193" i="38"/>
  <c r="BI193" i="38"/>
  <c r="BH193" i="38"/>
  <c r="BG193" i="38"/>
  <c r="BE193" i="38"/>
  <c r="T193" i="38"/>
  <c r="R193" i="38"/>
  <c r="P193" i="38"/>
  <c r="J193" i="38"/>
  <c r="BF193" i="38"/>
  <c r="BK192" i="38"/>
  <c r="BI192" i="38"/>
  <c r="BH192" i="38"/>
  <c r="BG192" i="38"/>
  <c r="BE192" i="38"/>
  <c r="T192" i="38"/>
  <c r="R192" i="38"/>
  <c r="P192" i="38"/>
  <c r="J192" i="38"/>
  <c r="BF192" i="38"/>
  <c r="BK191" i="38"/>
  <c r="BI191" i="38"/>
  <c r="BH191" i="38"/>
  <c r="BG191" i="38"/>
  <c r="BE191" i="38"/>
  <c r="T191" i="38"/>
  <c r="R191" i="38"/>
  <c r="P191" i="38"/>
  <c r="J191" i="38"/>
  <c r="BF191" i="38"/>
  <c r="BK190" i="38"/>
  <c r="BI190" i="38"/>
  <c r="BH190" i="38"/>
  <c r="BG190" i="38"/>
  <c r="BE190" i="38"/>
  <c r="T190" i="38"/>
  <c r="R190" i="38"/>
  <c r="P190" i="38"/>
  <c r="J190" i="38"/>
  <c r="BF190" i="38"/>
  <c r="BK189" i="38"/>
  <c r="BI189" i="38"/>
  <c r="BH189" i="38"/>
  <c r="BG189" i="38"/>
  <c r="BE189" i="38"/>
  <c r="T189" i="38"/>
  <c r="R189" i="38"/>
  <c r="P189" i="38"/>
  <c r="J189" i="38"/>
  <c r="BF189" i="38"/>
  <c r="BK188" i="38"/>
  <c r="BI188" i="38"/>
  <c r="BH188" i="38"/>
  <c r="BG188" i="38"/>
  <c r="J188" i="38"/>
  <c r="BF188" i="38"/>
  <c r="BE188" i="38"/>
  <c r="T188" i="38"/>
  <c r="R188" i="38"/>
  <c r="P188" i="38"/>
  <c r="BK187" i="38"/>
  <c r="BI187" i="38"/>
  <c r="BH187" i="38"/>
  <c r="BG187" i="38"/>
  <c r="BE187" i="38"/>
  <c r="T187" i="38"/>
  <c r="R187" i="38"/>
  <c r="P187" i="38"/>
  <c r="J187" i="38"/>
  <c r="BF187" i="38"/>
  <c r="BK186" i="38"/>
  <c r="BI186" i="38"/>
  <c r="BH186" i="38"/>
  <c r="BG186" i="38"/>
  <c r="BE186" i="38"/>
  <c r="T186" i="38"/>
  <c r="R186" i="38"/>
  <c r="P186" i="38"/>
  <c r="J186" i="38"/>
  <c r="BF186" i="38"/>
  <c r="BK185" i="38"/>
  <c r="BI185" i="38"/>
  <c r="BH185" i="38"/>
  <c r="BG185" i="38"/>
  <c r="BE185" i="38"/>
  <c r="T185" i="38"/>
  <c r="R185" i="38"/>
  <c r="P185" i="38"/>
  <c r="J185" i="38"/>
  <c r="BF185" i="38"/>
  <c r="BK184" i="38"/>
  <c r="BI184" i="38"/>
  <c r="BH184" i="38"/>
  <c r="BG184" i="38"/>
  <c r="BE184" i="38"/>
  <c r="T184" i="38"/>
  <c r="R184" i="38"/>
  <c r="P184" i="38"/>
  <c r="J184" i="38"/>
  <c r="BF184" i="38"/>
  <c r="BK183" i="38"/>
  <c r="BI183" i="38"/>
  <c r="BH183" i="38"/>
  <c r="BG183" i="38"/>
  <c r="BE183" i="38"/>
  <c r="T183" i="38"/>
  <c r="R183" i="38"/>
  <c r="P183" i="38"/>
  <c r="J183" i="38"/>
  <c r="BF183" i="38"/>
  <c r="BK182" i="38"/>
  <c r="BI182" i="38"/>
  <c r="BH182" i="38"/>
  <c r="BG182" i="38"/>
  <c r="BE182" i="38"/>
  <c r="T182" i="38"/>
  <c r="R182" i="38"/>
  <c r="P182" i="38"/>
  <c r="J182" i="38"/>
  <c r="BF182" i="38"/>
  <c r="BK181" i="38"/>
  <c r="BI181" i="38"/>
  <c r="BH181" i="38"/>
  <c r="BG181" i="38"/>
  <c r="BE181" i="38"/>
  <c r="T181" i="38"/>
  <c r="R181" i="38"/>
  <c r="P181" i="38"/>
  <c r="J181" i="38"/>
  <c r="BF181" i="38"/>
  <c r="BK180" i="38"/>
  <c r="BI180" i="38"/>
  <c r="BH180" i="38"/>
  <c r="BG180" i="38"/>
  <c r="BE180" i="38"/>
  <c r="T180" i="38"/>
  <c r="R180" i="38"/>
  <c r="P180" i="38"/>
  <c r="J180" i="38"/>
  <c r="BF180" i="38"/>
  <c r="BK179" i="38"/>
  <c r="BI179" i="38"/>
  <c r="BH179" i="38"/>
  <c r="BG179" i="38"/>
  <c r="BE179" i="38"/>
  <c r="T179" i="38"/>
  <c r="R179" i="38"/>
  <c r="P179" i="38"/>
  <c r="J179" i="38"/>
  <c r="BF179" i="38"/>
  <c r="BK178" i="38"/>
  <c r="BI178" i="38"/>
  <c r="BH178" i="38"/>
  <c r="BG178" i="38"/>
  <c r="BE178" i="38"/>
  <c r="T178" i="38"/>
  <c r="R178" i="38"/>
  <c r="P178" i="38"/>
  <c r="J178" i="38"/>
  <c r="BF178" i="38"/>
  <c r="BK177" i="38"/>
  <c r="BI177" i="38"/>
  <c r="BH177" i="38"/>
  <c r="BG177" i="38"/>
  <c r="BE177" i="38"/>
  <c r="T177" i="38"/>
  <c r="R177" i="38"/>
  <c r="P177" i="38"/>
  <c r="J177" i="38"/>
  <c r="BF177" i="38"/>
  <c r="BK176" i="38"/>
  <c r="BI176" i="38"/>
  <c r="BH176" i="38"/>
  <c r="BG176" i="38"/>
  <c r="BE176" i="38"/>
  <c r="T176" i="38"/>
  <c r="R176" i="38"/>
  <c r="P176" i="38"/>
  <c r="J176" i="38"/>
  <c r="BF176" i="38"/>
  <c r="BK175" i="38"/>
  <c r="BI175" i="38"/>
  <c r="BH175" i="38"/>
  <c r="BG175" i="38"/>
  <c r="BE175" i="38"/>
  <c r="T175" i="38"/>
  <c r="R175" i="38"/>
  <c r="P175" i="38"/>
  <c r="J175" i="38"/>
  <c r="BF175" i="38"/>
  <c r="BK174" i="38"/>
  <c r="BI174" i="38"/>
  <c r="BH174" i="38"/>
  <c r="BG174" i="38"/>
  <c r="BE174" i="38"/>
  <c r="T174" i="38"/>
  <c r="R174" i="38"/>
  <c r="P174" i="38"/>
  <c r="J174" i="38"/>
  <c r="BF174" i="38"/>
  <c r="BK173" i="38"/>
  <c r="BI173" i="38"/>
  <c r="BH173" i="38"/>
  <c r="BG173" i="38"/>
  <c r="BE173" i="38"/>
  <c r="T173" i="38"/>
  <c r="R173" i="38"/>
  <c r="P173" i="38"/>
  <c r="J173" i="38"/>
  <c r="BF173" i="38"/>
  <c r="BK172" i="38"/>
  <c r="BI172" i="38"/>
  <c r="BH172" i="38"/>
  <c r="BG172" i="38"/>
  <c r="BE172" i="38"/>
  <c r="T172" i="38"/>
  <c r="R172" i="38"/>
  <c r="P172" i="38"/>
  <c r="J172" i="38"/>
  <c r="BF172" i="38"/>
  <c r="BK171" i="38"/>
  <c r="BI171" i="38"/>
  <c r="BH171" i="38"/>
  <c r="BG171" i="38"/>
  <c r="BE171" i="38"/>
  <c r="T171" i="38"/>
  <c r="R171" i="38"/>
  <c r="P171" i="38"/>
  <c r="J171" i="38"/>
  <c r="BF171" i="38"/>
  <c r="BK170" i="38"/>
  <c r="BI170" i="38"/>
  <c r="BH170" i="38"/>
  <c r="BG170" i="38"/>
  <c r="BE170" i="38"/>
  <c r="T170" i="38"/>
  <c r="R170" i="38"/>
  <c r="P170" i="38"/>
  <c r="J170" i="38"/>
  <c r="BF170" i="38"/>
  <c r="BK169" i="38"/>
  <c r="BI169" i="38"/>
  <c r="BH169" i="38"/>
  <c r="BG169" i="38"/>
  <c r="BE169" i="38"/>
  <c r="T169" i="38"/>
  <c r="R169" i="38"/>
  <c r="P169" i="38"/>
  <c r="J169" i="38"/>
  <c r="BF169" i="38"/>
  <c r="BK168" i="38"/>
  <c r="BI168" i="38"/>
  <c r="BH168" i="38"/>
  <c r="BG168" i="38"/>
  <c r="BE168" i="38"/>
  <c r="T168" i="38"/>
  <c r="R168" i="38"/>
  <c r="P168" i="38"/>
  <c r="J168" i="38"/>
  <c r="BF168" i="38"/>
  <c r="BK167" i="38"/>
  <c r="BI167" i="38"/>
  <c r="BH167" i="38"/>
  <c r="BG167" i="38"/>
  <c r="BE167" i="38"/>
  <c r="T167" i="38"/>
  <c r="R167" i="38"/>
  <c r="P167" i="38"/>
  <c r="J167" i="38"/>
  <c r="BF167" i="38"/>
  <c r="BK166" i="38"/>
  <c r="BI166" i="38"/>
  <c r="BH166" i="38"/>
  <c r="BG166" i="38"/>
  <c r="BE166" i="38"/>
  <c r="T166" i="38"/>
  <c r="R166" i="38"/>
  <c r="P166" i="38"/>
  <c r="J166" i="38"/>
  <c r="BF166" i="38"/>
  <c r="BK165" i="38"/>
  <c r="BI165" i="38"/>
  <c r="BH165" i="38"/>
  <c r="BG165" i="38"/>
  <c r="BE165" i="38"/>
  <c r="T165" i="38"/>
  <c r="R165" i="38"/>
  <c r="P165" i="38"/>
  <c r="J165" i="38"/>
  <c r="BF165" i="38"/>
  <c r="BK164" i="38"/>
  <c r="BI164" i="38"/>
  <c r="BH164" i="38"/>
  <c r="BG164" i="38"/>
  <c r="BE164" i="38"/>
  <c r="T164" i="38"/>
  <c r="R164" i="38"/>
  <c r="P164" i="38"/>
  <c r="J164" i="38"/>
  <c r="BF164" i="38"/>
  <c r="BK163" i="38"/>
  <c r="BI163" i="38"/>
  <c r="BH163" i="38"/>
  <c r="BG163" i="38"/>
  <c r="BE163" i="38"/>
  <c r="T163" i="38"/>
  <c r="R163" i="38"/>
  <c r="P163" i="38"/>
  <c r="J163" i="38"/>
  <c r="BF163" i="38"/>
  <c r="BK162" i="38"/>
  <c r="BI162" i="38"/>
  <c r="BH162" i="38"/>
  <c r="BG162" i="38"/>
  <c r="BE162" i="38"/>
  <c r="T162" i="38"/>
  <c r="R162" i="38"/>
  <c r="P162" i="38"/>
  <c r="J162" i="38"/>
  <c r="BF162" i="38"/>
  <c r="BK161" i="38"/>
  <c r="BI161" i="38"/>
  <c r="BH161" i="38"/>
  <c r="BG161" i="38"/>
  <c r="BE161" i="38"/>
  <c r="T161" i="38"/>
  <c r="R161" i="38"/>
  <c r="P161" i="38"/>
  <c r="J161" i="38"/>
  <c r="BF161" i="38"/>
  <c r="BK160" i="38"/>
  <c r="BI160" i="38"/>
  <c r="BH160" i="38"/>
  <c r="BG160" i="38"/>
  <c r="BE160" i="38"/>
  <c r="T160" i="38"/>
  <c r="R160" i="38"/>
  <c r="P160" i="38"/>
  <c r="J160" i="38"/>
  <c r="BF160" i="38"/>
  <c r="BK159" i="38"/>
  <c r="BI159" i="38"/>
  <c r="BH159" i="38"/>
  <c r="BG159" i="38"/>
  <c r="BE159" i="38"/>
  <c r="T159" i="38"/>
  <c r="R159" i="38"/>
  <c r="P159" i="38"/>
  <c r="J159" i="38"/>
  <c r="BF159" i="38"/>
  <c r="BK158" i="38"/>
  <c r="BI158" i="38"/>
  <c r="BH158" i="38"/>
  <c r="BG158" i="38"/>
  <c r="BE158" i="38"/>
  <c r="T158" i="38"/>
  <c r="R158" i="38"/>
  <c r="P158" i="38"/>
  <c r="J158" i="38"/>
  <c r="BF158" i="38"/>
  <c r="BK156" i="38"/>
  <c r="BI156" i="38"/>
  <c r="BH156" i="38"/>
  <c r="BG156" i="38"/>
  <c r="BE156" i="38"/>
  <c r="T156" i="38"/>
  <c r="R156" i="38"/>
  <c r="P156" i="38"/>
  <c r="J156" i="38"/>
  <c r="BF156" i="38"/>
  <c r="BK155" i="38"/>
  <c r="BI155" i="38"/>
  <c r="BH155" i="38"/>
  <c r="BG155" i="38"/>
  <c r="BE155" i="38"/>
  <c r="T155" i="38"/>
  <c r="R155" i="38"/>
  <c r="P155" i="38"/>
  <c r="J155" i="38"/>
  <c r="BF155" i="38"/>
  <c r="BK154" i="38"/>
  <c r="BI154" i="38"/>
  <c r="BH154" i="38"/>
  <c r="BG154" i="38"/>
  <c r="BE154" i="38"/>
  <c r="T154" i="38"/>
  <c r="R154" i="38"/>
  <c r="P154" i="38"/>
  <c r="J154" i="38"/>
  <c r="BF154" i="38"/>
  <c r="BK153" i="38"/>
  <c r="BI153" i="38"/>
  <c r="BH153" i="38"/>
  <c r="BG153" i="38"/>
  <c r="BE153" i="38"/>
  <c r="T153" i="38"/>
  <c r="R153" i="38"/>
  <c r="P153" i="38"/>
  <c r="J153" i="38"/>
  <c r="BF153" i="38"/>
  <c r="BK152" i="38"/>
  <c r="BI152" i="38"/>
  <c r="BH152" i="38"/>
  <c r="BG152" i="38"/>
  <c r="BE152" i="38"/>
  <c r="T152" i="38"/>
  <c r="R152" i="38"/>
  <c r="P152" i="38"/>
  <c r="J152" i="38"/>
  <c r="BF152" i="38"/>
  <c r="BK150" i="38"/>
  <c r="BI150" i="38"/>
  <c r="BH150" i="38"/>
  <c r="BG150" i="38"/>
  <c r="BE150" i="38"/>
  <c r="T150" i="38"/>
  <c r="R150" i="38"/>
  <c r="P150" i="38"/>
  <c r="J150" i="38"/>
  <c r="BF150" i="38"/>
  <c r="BK149" i="38"/>
  <c r="BI149" i="38"/>
  <c r="BH149" i="38"/>
  <c r="BG149" i="38"/>
  <c r="BE149" i="38"/>
  <c r="T149" i="38"/>
  <c r="R149" i="38"/>
  <c r="P149" i="38"/>
  <c r="J149" i="38"/>
  <c r="BF149" i="38"/>
  <c r="BK148" i="38"/>
  <c r="BI148" i="38"/>
  <c r="BH148" i="38"/>
  <c r="BG148" i="38"/>
  <c r="BE148" i="38"/>
  <c r="T148" i="38"/>
  <c r="R148" i="38"/>
  <c r="P148" i="38"/>
  <c r="J148" i="38"/>
  <c r="BF148" i="38"/>
  <c r="BK147" i="38"/>
  <c r="BI147" i="38"/>
  <c r="BH147" i="38"/>
  <c r="BG147" i="38"/>
  <c r="BE147" i="38"/>
  <c r="T147" i="38"/>
  <c r="R147" i="38"/>
  <c r="P147" i="38"/>
  <c r="J147" i="38"/>
  <c r="BF147" i="38"/>
  <c r="BK146" i="38"/>
  <c r="BI146" i="38"/>
  <c r="BH146" i="38"/>
  <c r="BG146" i="38"/>
  <c r="BE146" i="38"/>
  <c r="T146" i="38"/>
  <c r="R146" i="38"/>
  <c r="P146" i="38"/>
  <c r="J146" i="38"/>
  <c r="BF146" i="38"/>
  <c r="BK143" i="38"/>
  <c r="BI143" i="38"/>
  <c r="BH143" i="38"/>
  <c r="BG143" i="38"/>
  <c r="BE143" i="38"/>
  <c r="T143" i="38"/>
  <c r="R143" i="38"/>
  <c r="P143" i="38"/>
  <c r="J143" i="38"/>
  <c r="BF143" i="38"/>
  <c r="BK142" i="38"/>
  <c r="BI142" i="38"/>
  <c r="BH142" i="38"/>
  <c r="BG142" i="38"/>
  <c r="BE142" i="38"/>
  <c r="T142" i="38"/>
  <c r="R142" i="38"/>
  <c r="P142" i="38"/>
  <c r="J142" i="38"/>
  <c r="BF142" i="38"/>
  <c r="BK141" i="38"/>
  <c r="BI141" i="38"/>
  <c r="BH141" i="38"/>
  <c r="BG141" i="38"/>
  <c r="BE141" i="38"/>
  <c r="T141" i="38"/>
  <c r="R141" i="38"/>
  <c r="P141" i="38"/>
  <c r="J141" i="38"/>
  <c r="BF141" i="38"/>
  <c r="BK140" i="38"/>
  <c r="BI140" i="38"/>
  <c r="BH140" i="38"/>
  <c r="BG140" i="38"/>
  <c r="BE140" i="38"/>
  <c r="T140" i="38"/>
  <c r="R140" i="38"/>
  <c r="P140" i="38"/>
  <c r="J140" i="38"/>
  <c r="BF140" i="38"/>
  <c r="BK139" i="38"/>
  <c r="BI139" i="38"/>
  <c r="BH139" i="38"/>
  <c r="BG139" i="38"/>
  <c r="BE139" i="38"/>
  <c r="T139" i="38"/>
  <c r="R139" i="38"/>
  <c r="P139" i="38"/>
  <c r="J139" i="38"/>
  <c r="BF139" i="38"/>
  <c r="BK138" i="38"/>
  <c r="BI138" i="38"/>
  <c r="BH138" i="38"/>
  <c r="BG138" i="38"/>
  <c r="BE138" i="38"/>
  <c r="T138" i="38"/>
  <c r="R138" i="38"/>
  <c r="P138" i="38"/>
  <c r="J138" i="38"/>
  <c r="BF138" i="38"/>
  <c r="BK137" i="38"/>
  <c r="BI137" i="38"/>
  <c r="BH137" i="38"/>
  <c r="BG137" i="38"/>
  <c r="BE137" i="38"/>
  <c r="T137" i="38"/>
  <c r="R137" i="38"/>
  <c r="P137" i="38"/>
  <c r="J137" i="38"/>
  <c r="BF137" i="38"/>
  <c r="BK136" i="38"/>
  <c r="BI136" i="38"/>
  <c r="BH136" i="38"/>
  <c r="BG136" i="38"/>
  <c r="BE136" i="38"/>
  <c r="T136" i="38"/>
  <c r="R136" i="38"/>
  <c r="P136" i="38"/>
  <c r="J136" i="38"/>
  <c r="BF136" i="38"/>
  <c r="BK135" i="38"/>
  <c r="BI135" i="38"/>
  <c r="BH135" i="38"/>
  <c r="BG135" i="38"/>
  <c r="BE135" i="38"/>
  <c r="T135" i="38"/>
  <c r="R135" i="38"/>
  <c r="P135" i="38"/>
  <c r="J135" i="38"/>
  <c r="BF135" i="38"/>
  <c r="BK134" i="38"/>
  <c r="BI134" i="38"/>
  <c r="BH134" i="38"/>
  <c r="BG134" i="38"/>
  <c r="BE134" i="38"/>
  <c r="T134" i="38"/>
  <c r="R134" i="38"/>
  <c r="P134" i="38"/>
  <c r="J134" i="38"/>
  <c r="BF134" i="38"/>
  <c r="BK133" i="38"/>
  <c r="BI133" i="38"/>
  <c r="BH133" i="38"/>
  <c r="BG133" i="38"/>
  <c r="BE133" i="38"/>
  <c r="T133" i="38"/>
  <c r="R133" i="38"/>
  <c r="P133" i="38"/>
  <c r="J133" i="38"/>
  <c r="BF133" i="38"/>
  <c r="BK132" i="38"/>
  <c r="BI132" i="38"/>
  <c r="BH132" i="38"/>
  <c r="BG132" i="38"/>
  <c r="BE132" i="38"/>
  <c r="T132" i="38"/>
  <c r="R132" i="38"/>
  <c r="P132" i="38"/>
  <c r="J132" i="38"/>
  <c r="BF132" i="38"/>
  <c r="BK131" i="38"/>
  <c r="BI131" i="38"/>
  <c r="BH131" i="38"/>
  <c r="BG131" i="38"/>
  <c r="BE131" i="38"/>
  <c r="T131" i="38"/>
  <c r="R131" i="38"/>
  <c r="P131" i="38"/>
  <c r="J131" i="38"/>
  <c r="BF131" i="38"/>
  <c r="BK130" i="38"/>
  <c r="BI130" i="38"/>
  <c r="BH130" i="38"/>
  <c r="BG130" i="38"/>
  <c r="BE130" i="38"/>
  <c r="T130" i="38"/>
  <c r="R130" i="38"/>
  <c r="P130" i="38"/>
  <c r="J130" i="38"/>
  <c r="BF130" i="38"/>
  <c r="BK129" i="38"/>
  <c r="BI129" i="38"/>
  <c r="BH129" i="38"/>
  <c r="BG129" i="38"/>
  <c r="BE129" i="38"/>
  <c r="T129" i="38"/>
  <c r="R129" i="38"/>
  <c r="P129" i="38"/>
  <c r="J129" i="38"/>
  <c r="BF129" i="38"/>
  <c r="BK128" i="38"/>
  <c r="BI128" i="38"/>
  <c r="BH128" i="38"/>
  <c r="BG128" i="38"/>
  <c r="BE128" i="38"/>
  <c r="T128" i="38"/>
  <c r="R128" i="38"/>
  <c r="P128" i="38"/>
  <c r="J128" i="38"/>
  <c r="BF128" i="38"/>
  <c r="BK127" i="38"/>
  <c r="BI127" i="38"/>
  <c r="BH127" i="38"/>
  <c r="BG127" i="38"/>
  <c r="BE127" i="38"/>
  <c r="T127" i="38"/>
  <c r="R127" i="38"/>
  <c r="P127" i="38"/>
  <c r="J127" i="38"/>
  <c r="BF127" i="38"/>
  <c r="BK126" i="38"/>
  <c r="BI126" i="38"/>
  <c r="BH126" i="38"/>
  <c r="BG126" i="38"/>
  <c r="BE126" i="38"/>
  <c r="T126" i="38"/>
  <c r="R126" i="38"/>
  <c r="P126" i="38"/>
  <c r="J126" i="38"/>
  <c r="BF126" i="38"/>
  <c r="BK125" i="38"/>
  <c r="BI125" i="38"/>
  <c r="BH125" i="38"/>
  <c r="BG125" i="38"/>
  <c r="BE125" i="38"/>
  <c r="T125" i="38"/>
  <c r="R125" i="38"/>
  <c r="P125" i="38"/>
  <c r="J125" i="38"/>
  <c r="BF125" i="38"/>
  <c r="J119" i="38"/>
  <c r="J118" i="38"/>
  <c r="F118" i="38"/>
  <c r="F116" i="38"/>
  <c r="E114" i="38"/>
  <c r="J92" i="38"/>
  <c r="J91" i="38"/>
  <c r="F91" i="38"/>
  <c r="F89" i="38"/>
  <c r="E87" i="38"/>
  <c r="J37" i="38"/>
  <c r="J36" i="38"/>
  <c r="J35" i="38"/>
  <c r="F92" i="38"/>
  <c r="J116" i="38"/>
  <c r="E112" i="38"/>
  <c r="A72" i="39"/>
  <c r="A73" i="39"/>
  <c r="A74" i="39"/>
  <c r="A75" i="39"/>
  <c r="I58" i="39"/>
  <c r="H38" i="39"/>
  <c r="P157" i="38"/>
  <c r="R151" i="38"/>
  <c r="R145" i="38"/>
  <c r="R157" i="38"/>
  <c r="R144" i="38"/>
  <c r="T145" i="38"/>
  <c r="BK145" i="38"/>
  <c r="P151" i="38"/>
  <c r="T151" i="38"/>
  <c r="BK151" i="38"/>
  <c r="J151" i="38"/>
  <c r="J101" i="38"/>
  <c r="T124" i="38"/>
  <c r="T123" i="38"/>
  <c r="R124" i="38"/>
  <c r="R123" i="38"/>
  <c r="F35" i="38"/>
  <c r="P124" i="38"/>
  <c r="P123" i="38"/>
  <c r="J33" i="38"/>
  <c r="F36" i="38"/>
  <c r="BK124" i="38"/>
  <c r="BK123" i="38"/>
  <c r="T157" i="38"/>
  <c r="P145" i="38"/>
  <c r="BK157" i="38"/>
  <c r="J157" i="38"/>
  <c r="J102" i="38"/>
  <c r="F37" i="38"/>
  <c r="I74" i="39"/>
  <c r="H55" i="39"/>
  <c r="H51" i="39"/>
  <c r="I50" i="39"/>
  <c r="H56" i="39"/>
  <c r="H47" i="39"/>
  <c r="H59" i="39"/>
  <c r="H39" i="39"/>
  <c r="I54" i="39"/>
  <c r="E85" i="38"/>
  <c r="I43" i="39"/>
  <c r="H34" i="39"/>
  <c r="H48" i="39"/>
  <c r="J34" i="38"/>
  <c r="F34" i="38"/>
  <c r="J124" i="38"/>
  <c r="J98" i="38"/>
  <c r="F119" i="38"/>
  <c r="F33" i="38"/>
  <c r="J89" i="38"/>
  <c r="J145" i="38"/>
  <c r="J100" i="38"/>
  <c r="BK144" i="38"/>
  <c r="J144" i="38"/>
  <c r="J99" i="38"/>
  <c r="H43" i="39"/>
  <c r="P144" i="38"/>
  <c r="P122" i="38"/>
  <c r="T144" i="38"/>
  <c r="T122" i="38"/>
  <c r="R122" i="38"/>
  <c r="H65" i="39"/>
  <c r="I65" i="39"/>
  <c r="I77" i="39"/>
  <c r="J123" i="38"/>
  <c r="J97" i="38"/>
  <c r="BK122" i="38"/>
  <c r="J122" i="38"/>
  <c r="H71" i="39"/>
  <c r="H70" i="39"/>
  <c r="H74" i="39"/>
  <c r="H77" i="39"/>
  <c r="I79" i="39"/>
  <c r="AG118" i="1"/>
  <c r="J96" i="38"/>
  <c r="J30" i="38"/>
  <c r="J39" i="38"/>
  <c r="AG106" i="1"/>
  <c r="J39" i="28"/>
  <c r="J38" i="28"/>
  <c r="AY123" i="1"/>
  <c r="J37" i="28"/>
  <c r="AX123"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c r="J19" i="28"/>
  <c r="J116" i="28"/>
  <c r="E7" i="28"/>
  <c r="E110" i="28"/>
  <c r="J37" i="25"/>
  <c r="J36" i="25"/>
  <c r="AY121" i="1"/>
  <c r="J35" i="25"/>
  <c r="AX121" i="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BI179" i="25"/>
  <c r="BH179" i="25"/>
  <c r="BG179" i="25"/>
  <c r="BE179" i="25"/>
  <c r="BI178" i="25"/>
  <c r="BH178" i="25"/>
  <c r="BG178" i="25"/>
  <c r="BE178" i="25"/>
  <c r="BI177" i="25"/>
  <c r="BH177" i="25"/>
  <c r="BG177" i="25"/>
  <c r="BE177" i="25"/>
  <c r="BI176" i="25"/>
  <c r="BH176" i="25"/>
  <c r="BG176" i="25"/>
  <c r="BE176" i="25"/>
  <c r="BI175" i="25"/>
  <c r="BH175" i="25"/>
  <c r="BG175" i="25"/>
  <c r="BE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c r="J17" i="25"/>
  <c r="J89" i="25"/>
  <c r="E7" i="25"/>
  <c r="E110" i="25"/>
  <c r="AY120" i="1"/>
  <c r="AX120" i="1"/>
  <c r="AY119" i="1"/>
  <c r="AX119" i="1"/>
  <c r="AY118" i="1"/>
  <c r="AX118" i="1"/>
  <c r="AU118" i="1"/>
  <c r="J37" i="21"/>
  <c r="J36" i="21"/>
  <c r="AY117" i="1"/>
  <c r="J35" i="21"/>
  <c r="AX117" i="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c r="J17" i="21"/>
  <c r="J89" i="21"/>
  <c r="E7" i="21"/>
  <c r="E110" i="21"/>
  <c r="J37" i="20"/>
  <c r="J36" i="20"/>
  <c r="AY116" i="1"/>
  <c r="J35" i="20"/>
  <c r="AX116" i="1"/>
  <c r="BI156" i="20"/>
  <c r="BH156" i="20"/>
  <c r="BG156" i="20"/>
  <c r="BE156" i="20"/>
  <c r="T156" i="20"/>
  <c r="T155" i="20"/>
  <c r="R156" i="20"/>
  <c r="R155" i="20"/>
  <c r="P156"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c r="T129" i="20"/>
  <c r="R131" i="20"/>
  <c r="R130" i="20"/>
  <c r="R129" i="20"/>
  <c r="P131" i="20"/>
  <c r="P130" i="20"/>
  <c r="P129" i="20"/>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c r="J17" i="20"/>
  <c r="J89" i="20"/>
  <c r="E7" i="20"/>
  <c r="E114" i="20"/>
  <c r="AY115" i="1"/>
  <c r="AX115" i="1"/>
  <c r="BB115" i="1"/>
  <c r="AU115" i="1"/>
  <c r="AY113" i="1"/>
  <c r="AX113" i="1"/>
  <c r="AU113" i="1"/>
  <c r="AY112" i="1"/>
  <c r="AX112" i="1"/>
  <c r="AU112" i="1"/>
  <c r="AY111" i="1"/>
  <c r="AX111" i="1"/>
  <c r="AY110" i="1"/>
  <c r="AX110" i="1"/>
  <c r="AU110" i="1"/>
  <c r="AY109" i="1"/>
  <c r="AX109" i="1"/>
  <c r="AU109" i="1"/>
  <c r="AY108" i="1"/>
  <c r="AX108" i="1"/>
  <c r="AY107" i="1"/>
  <c r="AX107" i="1"/>
  <c r="AY105" i="1"/>
  <c r="AX105" i="1"/>
  <c r="AU105" i="1"/>
  <c r="AY103" i="1"/>
  <c r="AX103" i="1"/>
  <c r="BC103" i="1"/>
  <c r="AU103" i="1"/>
  <c r="AY102" i="1"/>
  <c r="AX102" i="1"/>
  <c r="AU102" i="1"/>
  <c r="J39" i="7"/>
  <c r="J38" i="7"/>
  <c r="AY101" i="1"/>
  <c r="J37" i="7"/>
  <c r="AX101" i="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c r="T127" i="7"/>
  <c r="R129" i="7"/>
  <c r="R128" i="7"/>
  <c r="R127" i="7"/>
  <c r="P129" i="7"/>
  <c r="P128" i="7"/>
  <c r="P127" i="7"/>
  <c r="F120" i="7"/>
  <c r="E118" i="7"/>
  <c r="F91" i="7"/>
  <c r="E89" i="7"/>
  <c r="J26" i="7"/>
  <c r="E26" i="7"/>
  <c r="J123" i="7"/>
  <c r="J25" i="7"/>
  <c r="J23" i="7"/>
  <c r="E23" i="7"/>
  <c r="J122" i="7"/>
  <c r="J22" i="7"/>
  <c r="J20" i="7"/>
  <c r="E20" i="7"/>
  <c r="F94" i="7"/>
  <c r="J19" i="7"/>
  <c r="J17" i="7"/>
  <c r="E17" i="7"/>
  <c r="F93" i="7"/>
  <c r="J16" i="7"/>
  <c r="J91" i="7"/>
  <c r="E7" i="7"/>
  <c r="E114" i="7"/>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5" i="1"/>
  <c r="AV109" i="1"/>
  <c r="BC110" i="1"/>
  <c r="BB112" i="1"/>
  <c r="BK139" i="20"/>
  <c r="BK137" i="20"/>
  <c r="J139" i="20"/>
  <c r="BK136" i="21"/>
  <c r="J148" i="21"/>
  <c r="J139" i="21"/>
  <c r="J152" i="21"/>
  <c r="J141" i="21"/>
  <c r="BK132" i="21"/>
  <c r="J124" i="21"/>
  <c r="BK125" i="21"/>
  <c r="BD118" i="1"/>
  <c r="BK183" i="25"/>
  <c r="J156" i="25"/>
  <c r="J123" i="25"/>
  <c r="J159" i="25"/>
  <c r="J141" i="25"/>
  <c r="J138" i="25"/>
  <c r="J161" i="25"/>
  <c r="BK177" i="25"/>
  <c r="BK123" i="25"/>
  <c r="BK157" i="25"/>
  <c r="J128" i="25"/>
  <c r="J130" i="25"/>
  <c r="BK154" i="25"/>
  <c r="J175" i="25"/>
  <c r="J142" i="25"/>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5" i="1"/>
  <c r="BC109" i="1"/>
  <c r="BC115" i="1"/>
  <c r="BK128" i="20"/>
  <c r="J153" i="20"/>
  <c r="J131" i="20"/>
  <c r="BK136" i="20"/>
  <c r="BK151" i="20"/>
  <c r="J131" i="21"/>
  <c r="BK152" i="21"/>
  <c r="BK137" i="21"/>
  <c r="J151" i="21"/>
  <c r="BK128" i="21"/>
  <c r="BK123" i="21"/>
  <c r="J177" i="25"/>
  <c r="BK153" i="25"/>
  <c r="BK170" i="25"/>
  <c r="J145" i="25"/>
  <c r="BK164" i="25"/>
  <c r="J125" i="25"/>
  <c r="BK141" i="25"/>
  <c r="BK126" i="25"/>
  <c r="BK132" i="25"/>
  <c r="J170" i="25"/>
  <c r="J129" i="25"/>
  <c r="BK185" i="25"/>
  <c r="BK162" i="25"/>
  <c r="BK127" i="25"/>
  <c r="J125" i="28"/>
  <c r="AS106" i="1"/>
  <c r="AS122"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3" i="1"/>
  <c r="BB109" i="1"/>
  <c r="BD110" i="1"/>
  <c r="BD112" i="1"/>
  <c r="BC113" i="1"/>
  <c r="AZ115"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8" i="1"/>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5" i="1"/>
  <c r="AZ110" i="1"/>
  <c r="BC112" i="1"/>
  <c r="BK149" i="20"/>
  <c r="BK142" i="20"/>
  <c r="BK143" i="20"/>
  <c r="J135" i="20"/>
  <c r="BK152" i="20"/>
  <c r="BK135" i="20"/>
  <c r="J149" i="20"/>
  <c r="J143" i="21"/>
  <c r="J125" i="21"/>
  <c r="BK141" i="21"/>
  <c r="J153" i="21"/>
  <c r="BK148" i="21"/>
  <c r="BK124" i="21"/>
  <c r="AV118" i="1"/>
  <c r="J179" i="25"/>
  <c r="J163" i="25"/>
  <c r="BK179" i="25"/>
  <c r="J166" i="25"/>
  <c r="J143" i="25"/>
  <c r="J154" i="25"/>
  <c r="BK128" i="25"/>
  <c r="J147" i="25"/>
  <c r="J158" i="25"/>
  <c r="J164" i="25"/>
  <c r="BK145" i="25"/>
  <c r="BK142" i="25"/>
  <c r="BK155" i="25"/>
  <c r="BK166" i="25"/>
  <c r="BK133" i="25"/>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3" i="1"/>
  <c r="AZ105" i="1"/>
  <c r="BD109" i="1"/>
  <c r="AZ112" i="1"/>
  <c r="BB113" i="1"/>
  <c r="BD115"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8" i="1"/>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0" i="1"/>
  <c r="BD113" i="1"/>
  <c r="J140" i="20"/>
  <c r="BK144" i="20"/>
  <c r="J146" i="20"/>
  <c r="J144" i="20"/>
  <c r="J150" i="20"/>
  <c r="BK145" i="21"/>
  <c r="J127" i="21"/>
  <c r="J142" i="21"/>
  <c r="J130" i="21"/>
  <c r="J129" i="21"/>
  <c r="BK140" i="21"/>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3" i="1"/>
  <c r="AZ113" i="1"/>
  <c r="BK153" i="20"/>
  <c r="BK156" i="20"/>
  <c r="J137" i="20"/>
  <c r="J128" i="21"/>
  <c r="BK154" i="21"/>
  <c r="BK133" i="21"/>
  <c r="BK142" i="21"/>
  <c r="BK131" i="21"/>
  <c r="J144" i="21"/>
  <c r="J132" i="21"/>
  <c r="J180" i="25"/>
  <c r="BK159" i="25"/>
  <c r="J176" i="25"/>
  <c r="J144" i="25"/>
  <c r="J184" i="25"/>
  <c r="J131" i="25"/>
  <c r="J181" i="25"/>
  <c r="J183" i="25"/>
  <c r="BK163" i="25"/>
  <c r="J187" i="25"/>
  <c r="BK187" i="25"/>
  <c r="BK150" i="25"/>
  <c r="J171" i="25"/>
  <c r="BK147" i="25"/>
  <c r="P133" i="20"/>
  <c r="R122" i="21"/>
  <c r="P122" i="25"/>
  <c r="R165" i="25"/>
  <c r="R272" i="7"/>
  <c r="R271" i="7"/>
  <c r="T126" i="20"/>
  <c r="T125" i="20"/>
  <c r="T133" i="20"/>
  <c r="P150" i="21"/>
  <c r="P149" i="21"/>
  <c r="P122" i="21"/>
  <c r="P121" i="21"/>
  <c r="P120" i="21"/>
  <c r="AU117" i="1"/>
  <c r="BK173" i="25"/>
  <c r="J173" i="25"/>
  <c r="J100" i="25"/>
  <c r="R150" i="21"/>
  <c r="R149" i="21"/>
  <c r="P131" i="7"/>
  <c r="R122" i="25"/>
  <c r="P165" i="25"/>
  <c r="BK122" i="25"/>
  <c r="P124" i="28"/>
  <c r="P123" i="28"/>
  <c r="P122" i="28"/>
  <c r="AU123" i="1"/>
  <c r="AU122" i="1"/>
  <c r="R131" i="7"/>
  <c r="P272" i="7"/>
  <c r="P271" i="7"/>
  <c r="BK272" i="7"/>
  <c r="BK271" i="7"/>
  <c r="J271" i="7"/>
  <c r="J103" i="7"/>
  <c r="BK126" i="20"/>
  <c r="J126" i="20"/>
  <c r="J98" i="20"/>
  <c r="BK147" i="20"/>
  <c r="J147" i="20"/>
  <c r="J103" i="20"/>
  <c r="BK150" i="21"/>
  <c r="J150" i="21"/>
  <c r="J100" i="21"/>
  <c r="R173" i="25"/>
  <c r="R126" i="20"/>
  <c r="R125" i="20"/>
  <c r="R147" i="20"/>
  <c r="AU120" i="1"/>
  <c r="T173" i="25"/>
  <c r="BK131" i="7"/>
  <c r="J131" i="7"/>
  <c r="J102" i="7"/>
  <c r="P126" i="20"/>
  <c r="P125" i="20"/>
  <c r="T147" i="20"/>
  <c r="BK122" i="21"/>
  <c r="J122" i="21"/>
  <c r="J98" i="21"/>
  <c r="T150" i="21"/>
  <c r="T149" i="21"/>
  <c r="BK165" i="25"/>
  <c r="J165" i="25"/>
  <c r="J99" i="25"/>
  <c r="BK124" i="28"/>
  <c r="J124" i="28"/>
  <c r="J100" i="28"/>
  <c r="T131" i="7"/>
  <c r="R133" i="20"/>
  <c r="T122" i="21"/>
  <c r="P173" i="25"/>
  <c r="R124" i="28"/>
  <c r="R123" i="28"/>
  <c r="R122" i="28"/>
  <c r="T272" i="7"/>
  <c r="T271" i="7"/>
  <c r="BK133" i="20"/>
  <c r="P147" i="20"/>
  <c r="T122" i="25"/>
  <c r="T165" i="25"/>
  <c r="T121" i="25"/>
  <c r="T120" i="25"/>
  <c r="T124" i="28"/>
  <c r="T123" i="28"/>
  <c r="T122" i="28"/>
  <c r="BK128" i="7"/>
  <c r="J128" i="7"/>
  <c r="J100" i="7"/>
  <c r="BK130" i="20"/>
  <c r="J130" i="20"/>
  <c r="J100" i="20"/>
  <c r="BK155" i="20"/>
  <c r="J155" i="20"/>
  <c r="J104" i="20"/>
  <c r="E85" i="28"/>
  <c r="F94" i="28"/>
  <c r="BF126" i="28"/>
  <c r="J91" i="28"/>
  <c r="BF125" i="28"/>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K149" i="21"/>
  <c r="J149" i="21"/>
  <c r="J99" i="2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0" i="1"/>
  <c r="AZ103"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7" i="1"/>
  <c r="F35" i="21"/>
  <c r="BB117" i="1"/>
  <c r="BC120" i="1"/>
  <c r="BD120" i="1"/>
  <c r="F35" i="25"/>
  <c r="AV97" i="1"/>
  <c r="BA105" i="1"/>
  <c r="AZ107" i="1"/>
  <c r="AZ118" i="1"/>
  <c r="AV120" i="1"/>
  <c r="AZ120" i="1"/>
  <c r="F37" i="25"/>
  <c r="F39" i="28"/>
  <c r="BD123" i="1"/>
  <c r="BD122" i="1"/>
  <c r="AW98" i="1"/>
  <c r="J35" i="7"/>
  <c r="BB107" i="1"/>
  <c r="BB120" i="1"/>
  <c r="F33" i="25"/>
  <c r="F35" i="28"/>
  <c r="AZ123" i="1"/>
  <c r="F38" i="28"/>
  <c r="BC123" i="1"/>
  <c r="BC122" i="1"/>
  <c r="AY122" i="1"/>
  <c r="F37" i="28"/>
  <c r="BB123" i="1"/>
  <c r="BB122" i="1"/>
  <c r="AX122" i="1"/>
  <c r="BC97" i="1"/>
  <c r="F39" i="7"/>
  <c r="BD108" i="1"/>
  <c r="BB108" i="1"/>
  <c r="BB111" i="1"/>
  <c r="BC111" i="1"/>
  <c r="AV112" i="1"/>
  <c r="AV113" i="1"/>
  <c r="J33" i="20"/>
  <c r="AV116" i="1"/>
  <c r="F37" i="20"/>
  <c r="BD116" i="1"/>
  <c r="F33" i="21"/>
  <c r="AZ117" i="1"/>
  <c r="AW118" i="1"/>
  <c r="AT118" i="1"/>
  <c r="BB119" i="1"/>
  <c r="F36" i="25"/>
  <c r="BB97" i="1"/>
  <c r="AZ102" i="1"/>
  <c r="AV105" i="1"/>
  <c r="AV107" i="1"/>
  <c r="BC119" i="1"/>
  <c r="AV98" i="1"/>
  <c r="F37" i="7"/>
  <c r="AV108" i="1"/>
  <c r="BD111" i="1"/>
  <c r="AW115" i="1"/>
  <c r="F33" i="20"/>
  <c r="AZ116" i="1"/>
  <c r="F36" i="21"/>
  <c r="BC117" i="1"/>
  <c r="AV119" i="1"/>
  <c r="BD97" i="1"/>
  <c r="AW103" i="1"/>
  <c r="AT103" i="1"/>
  <c r="BD107" i="1"/>
  <c r="J33" i="25"/>
  <c r="J35" i="28"/>
  <c r="AV123" i="1"/>
  <c r="AW99" i="1"/>
  <c r="F35" i="7"/>
  <c r="BC108" i="1"/>
  <c r="BA109" i="1"/>
  <c r="BA110" i="1"/>
  <c r="AV111" i="1"/>
  <c r="BA113" i="1"/>
  <c r="F36" i="20"/>
  <c r="BC116" i="1"/>
  <c r="F37" i="21"/>
  <c r="BD117" i="1"/>
  <c r="AZ119" i="1"/>
  <c r="AS94" i="1"/>
  <c r="F38" i="7"/>
  <c r="AZ108" i="1"/>
  <c r="AZ109" i="1"/>
  <c r="AZ111" i="1"/>
  <c r="AW112" i="1"/>
  <c r="AV115" i="1"/>
  <c r="F35" i="20"/>
  <c r="BB116" i="1"/>
  <c r="J33" i="21"/>
  <c r="AV117" i="1"/>
  <c r="BD119" i="1"/>
  <c r="BB121" i="1"/>
  <c r="AZ121" i="1"/>
  <c r="BD121" i="1"/>
  <c r="BC121" i="1"/>
  <c r="J122" i="25"/>
  <c r="J98" i="25"/>
  <c r="BK121" i="25"/>
  <c r="J121" i="25"/>
  <c r="J97" i="25"/>
  <c r="AV121" i="1"/>
  <c r="AV101" i="1"/>
  <c r="AZ101" i="1"/>
  <c r="BD101" i="1"/>
  <c r="BC101" i="1"/>
  <c r="BB101" i="1"/>
  <c r="R132" i="20"/>
  <c r="R124" i="20"/>
  <c r="BK125" i="20"/>
  <c r="T121" i="21"/>
  <c r="T120" i="21"/>
  <c r="BK121" i="21"/>
  <c r="J121" i="21"/>
  <c r="J97" i="21"/>
  <c r="BK132" i="20"/>
  <c r="J132" i="20"/>
  <c r="J101" i="20"/>
  <c r="J133" i="20"/>
  <c r="J102" i="20"/>
  <c r="J272" i="7"/>
  <c r="J104" i="7"/>
  <c r="R130" i="7"/>
  <c r="R126" i="7"/>
  <c r="AZ122" i="1"/>
  <c r="AV122" i="1"/>
  <c r="BK130" i="7"/>
  <c r="J130" i="7"/>
  <c r="J101" i="7"/>
  <c r="AU108" i="1"/>
  <c r="AU107" i="1"/>
  <c r="AU97" i="1"/>
  <c r="AU96" i="1"/>
  <c r="P132" i="20"/>
  <c r="P124" i="20"/>
  <c r="AU116" i="1"/>
  <c r="T130" i="7"/>
  <c r="T126" i="7"/>
  <c r="P130" i="7"/>
  <c r="P126" i="7"/>
  <c r="P121" i="25"/>
  <c r="P120" i="25"/>
  <c r="AU121" i="1"/>
  <c r="AU119" i="1"/>
  <c r="R121" i="21"/>
  <c r="R120" i="21"/>
  <c r="R121" i="25"/>
  <c r="R120" i="25"/>
  <c r="T132" i="20"/>
  <c r="T124" i="20"/>
  <c r="AU111" i="1"/>
  <c r="BK123" i="28"/>
  <c r="BK122" i="28"/>
  <c r="J122" i="28"/>
  <c r="J98" i="28"/>
  <c r="BK127" i="7"/>
  <c r="J127" i="7"/>
  <c r="J99" i="7"/>
  <c r="BK129" i="20"/>
  <c r="J129" i="20"/>
  <c r="J99" i="20"/>
  <c r="BB95" i="1"/>
  <c r="AT98" i="1"/>
  <c r="F36" i="7"/>
  <c r="J36" i="28"/>
  <c r="AW123" i="1"/>
  <c r="AT123" i="1"/>
  <c r="BD95" i="1"/>
  <c r="AT99" i="1"/>
  <c r="J36" i="7"/>
  <c r="BC95" i="1"/>
  <c r="AW96" i="1"/>
  <c r="AT96" i="1"/>
  <c r="BA96" i="1"/>
  <c r="AW97" i="1"/>
  <c r="AT97" i="1"/>
  <c r="AZ106" i="1"/>
  <c r="AV106" i="1"/>
  <c r="BA112" i="1"/>
  <c r="BA115" i="1"/>
  <c r="J34" i="21"/>
  <c r="AW117" i="1"/>
  <c r="AT117" i="1"/>
  <c r="F34" i="25"/>
  <c r="F36" i="28"/>
  <c r="BA123" i="1"/>
  <c r="AW109" i="1"/>
  <c r="AT109" i="1"/>
  <c r="AW110" i="1"/>
  <c r="AT110" i="1"/>
  <c r="BC106" i="1"/>
  <c r="AY106" i="1"/>
  <c r="BA111" i="1"/>
  <c r="F34" i="20"/>
  <c r="BA116" i="1"/>
  <c r="AW119" i="1"/>
  <c r="AT119" i="1"/>
  <c r="BA99" i="1"/>
  <c r="AW105" i="1"/>
  <c r="AT105" i="1"/>
  <c r="BA107" i="1"/>
  <c r="BA98" i="1"/>
  <c r="AW102" i="1"/>
  <c r="AT102" i="1"/>
  <c r="AW108" i="1"/>
  <c r="AT108" i="1"/>
  <c r="AW113" i="1"/>
  <c r="AT113" i="1"/>
  <c r="J34" i="20"/>
  <c r="AW116" i="1"/>
  <c r="AT116" i="1"/>
  <c r="AW120" i="1"/>
  <c r="AT120" i="1"/>
  <c r="AT100" i="1"/>
  <c r="BA103" i="1"/>
  <c r="AW107" i="1"/>
  <c r="AT107" i="1"/>
  <c r="BA100" i="1"/>
  <c r="AZ95" i="1"/>
  <c r="BA108" i="1"/>
  <c r="AT112" i="1"/>
  <c r="AT115" i="1"/>
  <c r="BA118" i="1"/>
  <c r="BA119" i="1"/>
  <c r="BA97" i="1"/>
  <c r="BD106" i="1"/>
  <c r="BB106" i="1"/>
  <c r="AX106" i="1"/>
  <c r="AW111" i="1"/>
  <c r="AT111" i="1"/>
  <c r="F34" i="21"/>
  <c r="BA117" i="1"/>
  <c r="BA120" i="1"/>
  <c r="J34" i="25"/>
  <c r="BK120" i="21"/>
  <c r="J120" i="21"/>
  <c r="J96" i="21"/>
  <c r="J125" i="20"/>
  <c r="J97" i="20"/>
  <c r="BK124" i="20"/>
  <c r="AW121" i="1"/>
  <c r="AT121" i="1"/>
  <c r="BA121" i="1"/>
  <c r="AU101" i="1"/>
  <c r="BK126" i="7"/>
  <c r="J126" i="7"/>
  <c r="J98" i="7"/>
  <c r="AW101" i="1"/>
  <c r="AT101" i="1"/>
  <c r="BA101" i="1"/>
  <c r="J124" i="20"/>
  <c r="J96" i="20"/>
  <c r="J123" i="28"/>
  <c r="J99" i="28"/>
  <c r="BK120" i="25"/>
  <c r="J120" i="25"/>
  <c r="J30" i="25"/>
  <c r="AU95" i="1"/>
  <c r="AY95" i="1"/>
  <c r="BC94" i="1"/>
  <c r="W32" i="1"/>
  <c r="AX95" i="1"/>
  <c r="J32" i="28"/>
  <c r="AG123" i="1"/>
  <c r="BA122" i="1"/>
  <c r="AW122" i="1"/>
  <c r="AT122" i="1"/>
  <c r="J32" i="7"/>
  <c r="AZ94" i="1"/>
  <c r="J30" i="21"/>
  <c r="AG117" i="1"/>
  <c r="AU106" i="1"/>
  <c r="BD94" i="1"/>
  <c r="W33" i="1"/>
  <c r="BB94" i="1"/>
  <c r="W31" i="1"/>
  <c r="BA95" i="1"/>
  <c r="AV95" i="1"/>
  <c r="BA106" i="1"/>
  <c r="AW106" i="1"/>
  <c r="AT106" i="1"/>
  <c r="AG121" i="1"/>
  <c r="AG101" i="1"/>
  <c r="J41" i="28"/>
  <c r="J39" i="25"/>
  <c r="J96" i="25"/>
  <c r="J39" i="21"/>
  <c r="J41" i="7"/>
  <c r="AU94" i="1"/>
  <c r="AG122" i="1"/>
  <c r="J30" i="20"/>
  <c r="AG116" i="1"/>
  <c r="AW95" i="1"/>
  <c r="AT95" i="1"/>
  <c r="AX94" i="1"/>
  <c r="BA94" i="1"/>
  <c r="AW94" i="1"/>
  <c r="AY94" i="1"/>
  <c r="AV94" i="1"/>
  <c r="J39" i="20"/>
  <c r="AT94" i="1"/>
  <c r="M744" i="65"/>
  <c r="I744" i="65"/>
  <c r="L744" i="65"/>
  <c r="AG100" i="1"/>
  <c r="AG95" i="1"/>
  <c r="AG94" i="1"/>
  <c r="AK26" i="1"/>
  <c r="W30" i="1"/>
  <c r="AK30" i="1"/>
  <c r="AK35" i="1"/>
</calcChain>
</file>

<file path=xl/sharedStrings.xml><?xml version="1.0" encoding="utf-8"?>
<sst xmlns="http://schemas.openxmlformats.org/spreadsheetml/2006/main" count="34504" uniqueCount="5718">
  <si>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</si>
  <si>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</si>
  <si>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</si>
  <si>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</si>
  <si>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</si>
  <si>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</si>
  <si>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</si>
  <si>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</si>
  <si>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</si>
  <si>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</si>
  <si>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</si>
  <si>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</si>
  <si>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</si>
  <si>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</si>
  <si>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</si>
  <si>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</si>
  <si>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Študentská ul., Trenčín; parc.č. 1627/624. 1627/433</t>
  </si>
  <si>
    <t>Dátum:</t>
  </si>
  <si>
    <t>Objednávateľ:</t>
  </si>
  <si>
    <t>IČO:</t>
  </si>
  <si>
    <t>Trenčianska univerzita Alexandra Dubčeka v Trenčín</t>
  </si>
  <si>
    <t>IČ DPH:</t>
  </si>
  <si>
    <t>Zhotoviteľ:</t>
  </si>
  <si>
    <t xml:space="preserve"> </t>
  </si>
  <si>
    <t>Projektant:</t>
  </si>
  <si>
    <t>PROMA s.r.o.</t>
  </si>
  <si>
    <t>True</t>
  </si>
  <si>
    <t>Spracovateľ:</t>
  </si>
  <si>
    <t>BUILD-COST s.r.o.</t>
  </si>
  <si>
    <t>Poznámka:</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</si>
  <si>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</si>
  <si>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</si>
  <si>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</si>
  <si>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</si>
  <si>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</si>
  <si>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</si>
  <si>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</si>
  <si>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</si>
  <si>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</si>
  <si>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</si>
  <si>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</si>
  <si>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</si>
  <si>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</si>
  <si>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</si>
  <si>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</si>
  <si>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</si>
  <si>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</si>
  <si>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</si>
  <si>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</si>
  <si>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</si>
  <si>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</si>
  <si>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</si>
  <si>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</si>
  <si>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</si>
  <si>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</si>
  <si>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</si>
  <si>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</si>
  <si>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</si>
  <si>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</si>
  <si>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</si>
  <si>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</si>
  <si>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</si>
  <si>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</si>
  <si>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</si>
  <si>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</si>
  <si>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</si>
  <si>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</si>
  <si>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</si>
  <si>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</si>
  <si>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</si>
  <si>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</si>
  <si>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</si>
  <si>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</si>
  <si>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</si>
  <si>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</si>
  <si>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</si>
  <si>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</si>
  <si>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</si>
  <si>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</si>
  <si>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</si>
  <si>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</si>
  <si>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</si>
  <si>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</si>
  <si>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</si>
  <si>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</si>
  <si>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</si>
  <si>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</si>
  <si>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</si>
  <si>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</si>
  <si>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</si>
  <si>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</si>
  <si>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</si>
  <si>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</si>
  <si>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</si>
  <si>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</si>
  <si>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</si>
  <si>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</si>
  <si>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</si>
  <si>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</si>
  <si>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</si>
  <si>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SO 101.1, SO 101.2_SLP</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</si>
  <si>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</si>
  <si>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</si>
  <si>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</si>
  <si>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</si>
  <si>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</si>
  <si>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</si>
  <si>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</si>
  <si>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</si>
  <si>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</si>
  <si>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</si>
  <si>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</si>
  <si>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</si>
  <si>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</si>
  <si>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</si>
  <si>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</si>
  <si>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</si>
  <si>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</si>
  <si>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</si>
  <si>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</si>
  <si>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</si>
  <si>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</si>
  <si>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</si>
  <si>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</si>
  <si>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</si>
  <si>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</si>
  <si>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</si>
  <si>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</si>
  <si>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</si>
  <si>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</si>
  <si>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</si>
  <si>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</si>
  <si>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322</t>
  </si>
  <si>
    <t>SO 323</t>
  </si>
  <si>
    <t>Prípojka splaškovej kanalizácie</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</si>
  <si>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</si>
  <si>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</si>
  <si>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</si>
  <si>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</si>
  <si>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</si>
  <si>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</si>
  <si>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</si>
  <si>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</si>
  <si>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</si>
  <si>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</si>
  <si>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</si>
  <si>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</si>
  <si>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</si>
  <si>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</si>
  <si>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</si>
  <si>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</si>
  <si>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</si>
  <si>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</si>
  <si>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</si>
  <si>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</si>
  <si>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</si>
  <si>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</si>
  <si>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02</t>
  </si>
  <si>
    <t>Výťahy</t>
  </si>
  <si>
    <t>{609a4836-6d79-4cb6-b7c3-cd22856d5bdb}</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</si>
  <si>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</si>
  <si>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</si>
  <si>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</si>
  <si>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</si>
  <si>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</si>
  <si>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</si>
  <si>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</si>
  <si>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</si>
  <si>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</si>
  <si>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</si>
  <si>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</si>
  <si>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</si>
  <si>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</si>
  <si>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</si>
  <si>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</si>
  <si>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</si>
  <si>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</si>
  <si>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</si>
  <si>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</si>
  <si>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</si>
  <si>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</si>
  <si>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</si>
  <si>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</si>
  <si>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</si>
  <si>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</si>
  <si>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</si>
  <si>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</si>
  <si>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</si>
  <si>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</si>
  <si>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</si>
  <si>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</si>
  <si>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</si>
  <si>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</si>
  <si>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</si>
  <si>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</si>
  <si>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</si>
  <si>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</si>
  <si>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</si>
  <si>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</si>
  <si>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</si>
  <si>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</si>
  <si>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</si>
  <si>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</si>
  <si>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</si>
  <si>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</si>
  <si>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</si>
  <si>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</si>
  <si>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</si>
  <si>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</si>
  <si>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</si>
  <si>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</si>
  <si>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</si>
  <si>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</si>
  <si>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</si>
  <si>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</si>
  <si>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</si>
  <si>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</si>
  <si>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</si>
  <si>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131201109.S</t>
  </si>
  <si>
    <t>Hĺbenie nezapažených jám a zárezov. Príplatok za lepivosť horniny 3</t>
  </si>
  <si>
    <t>3</t>
  </si>
  <si>
    <t>162501142.S</t>
  </si>
  <si>
    <t>Vodorovné premiestnenie výkopku po spevnenej ceste z horniny tr.1-4, nad 1000 do 10000 m3 na vzdialenosť do 3000 m</t>
  </si>
  <si>
    <t>162501143.S</t>
  </si>
  <si>
    <t>Vodorovné premiestnenie výkopku po spevnenej ceste z horniny tr.1-4, nad 1000 do 10000 m3, príplatok k cene za každých ďalšich a začatých 1000 m (do 20 km)</t>
  </si>
  <si>
    <t>5</t>
  </si>
  <si>
    <t>174101003.S</t>
  </si>
  <si>
    <t>Zásyp sypaninou so zhutnením jám, šachiet, rýh, zárezov alebo okolo objektov nad 1000 do 10000 m3</t>
  </si>
  <si>
    <t>6</t>
  </si>
  <si>
    <t>171201203.S</t>
  </si>
  <si>
    <t>Uloženie sypaniny na skládky nad 1000 do 10000 m3</t>
  </si>
  <si>
    <t>7</t>
  </si>
  <si>
    <t>171209112.S</t>
  </si>
  <si>
    <t>Poplatok za uloženie stavebného odpadu na recykláciu - výkopová zemina (17 05 06)</t>
  </si>
  <si>
    <t>t</t>
  </si>
  <si>
    <t>8</t>
  </si>
  <si>
    <t>183205505.S</t>
  </si>
  <si>
    <t>Vykonanie suchého výsevu rezkov rozchodníkov pre zelené strechy do 5°</t>
  </si>
  <si>
    <t>m2</t>
  </si>
  <si>
    <t>9</t>
  </si>
  <si>
    <t>M</t>
  </si>
  <si>
    <t>005740000200.S</t>
  </si>
  <si>
    <t>Rohož vegetačná z rozchodníkov, pre zelené strechy, hrúbka 20 - 40 mm</t>
  </si>
  <si>
    <t>Zvislé a kompletné konštrukcie</t>
  </si>
  <si>
    <t>10</t>
  </si>
  <si>
    <t>311272012.S</t>
  </si>
  <si>
    <t>Murivo nosné (m3) z betónových debniacich tvárnic s betónovou výplňou C 20/25 hrúbky 150 mm</t>
  </si>
  <si>
    <t>11</t>
  </si>
  <si>
    <t>317161312.S</t>
  </si>
  <si>
    <t>Pórobetónový preklad nenosný šírky 100 mm, výšky 249 mm, dĺžky 1250 mm</t>
  </si>
  <si>
    <t>ks</t>
  </si>
  <si>
    <t>12</t>
  </si>
  <si>
    <t>317161321.S</t>
  </si>
  <si>
    <t>Pórobetónový preklad nenosný šírky 100 mm, výšky 249 mm, dĺžky 2500 mm</t>
  </si>
  <si>
    <t>13</t>
  </si>
  <si>
    <t>342272031.S</t>
  </si>
  <si>
    <t>Priečky z pórobetónových tvárnic hladkých s objemovou hmotnosťou do 600 kg/m3 hrúbky 100 mm</t>
  </si>
  <si>
    <t>14</t>
  </si>
  <si>
    <t>342272041.S</t>
  </si>
  <si>
    <t>Priečky z pórobetónových tvárnic hladkých s objemovou hmotnosťou do 600 kg/m3 hrúbky 125 mm</t>
  </si>
  <si>
    <t>15</t>
  </si>
  <si>
    <t>342272051.S</t>
  </si>
  <si>
    <t>Priečky z pórobetónových tvárnic hladkých s objemovou hmotnosťou do 600 kg/m3 hrúbky 150 mm</t>
  </si>
  <si>
    <t>16</t>
  </si>
  <si>
    <t>342272061.S</t>
  </si>
  <si>
    <t>Priečky z pórobetónových tvárnic hladkých s objemovou hmotnosťou do 600 kg/m3 hrúbky 200 mm</t>
  </si>
  <si>
    <t>Komunikácie</t>
  </si>
  <si>
    <t>17</t>
  </si>
  <si>
    <t>567122114.S</t>
  </si>
  <si>
    <t>Podklad z kameniva stmeleného cementom s rozprestretím a zhutnením, CBGM C 8/10 (C 6/8), po zhutnení hr. 150 mm</t>
  </si>
  <si>
    <t>18</t>
  </si>
  <si>
    <t>581120315.S</t>
  </si>
  <si>
    <t>Kryt cementobetónový cestných komunikácií skupiny CB III pre TDZ IV, V a VI, hr. 150 mm</t>
  </si>
  <si>
    <t>Úpravy povrchov, podlahy, osadenie</t>
  </si>
  <si>
    <t>19</t>
  </si>
  <si>
    <t>611460112.S</t>
  </si>
  <si>
    <t>Príprava vnútorného podkladu stropov na betónové podklady kontaktným mostíkom</t>
  </si>
  <si>
    <t>20</t>
  </si>
  <si>
    <t>611460363.S</t>
  </si>
  <si>
    <t>Vnútorná omietka stropov vápennocementová jednovrstvová, hr. 10 mm</t>
  </si>
  <si>
    <t>21</t>
  </si>
  <si>
    <t>612460111.S</t>
  </si>
  <si>
    <t>Príprava vnútorného podkladu stien na silno a nerovnomerne nasiakavé podklady regulátorom nasiakavosti</t>
  </si>
  <si>
    <t>22</t>
  </si>
  <si>
    <t>612460112.S</t>
  </si>
  <si>
    <t>Príprava vnútorného podkladu stien na betónové podklady kontaktným mostíkom</t>
  </si>
  <si>
    <t>612460364.S</t>
  </si>
  <si>
    <t>Vnútorná omietka stien vápennocementová jednovrstvová, hr. 15 mm, vrátane omietacích líšt, dodávka a montáž</t>
  </si>
  <si>
    <t>24</t>
  </si>
  <si>
    <t>621461053.S</t>
  </si>
  <si>
    <t>Vonkajšia omietka podhľadov pastovitá silikónová roztieraná, hr. 2 mm, vrátane penetrácie, dodávka a montáž</t>
  </si>
  <si>
    <t>25</t>
  </si>
  <si>
    <t>622254614.R</t>
  </si>
  <si>
    <t>Prevetrávaná fasáda zo systémových fasádnych kaziet z PZn plechu hr. 1,2 mm, plné kazety, nosná oceľová podkonštrukcia, difúzna fólia, vrátane kotviacich prvkov, dodávka a montáž - bližšia špecifikácia viď PD</t>
  </si>
  <si>
    <t>26</t>
  </si>
  <si>
    <t>622255110.S</t>
  </si>
  <si>
    <t>Montáž tepelnej izolácie stien prevetrávanej fasády doskami z minerálnej vlny, hrúbky 200 mm, vrátane penetrácie, kotiev a lepidla</t>
  </si>
  <si>
    <t>27</t>
  </si>
  <si>
    <t>631440035100.S</t>
  </si>
  <si>
    <t>Doska z minerálnej vlny hr. 200 mm, pre prevetrávané fasády</t>
  </si>
  <si>
    <t>28</t>
  </si>
  <si>
    <t>622255111.R</t>
  </si>
  <si>
    <t>Montáž tepelnej izolácie stien prevetrávanej fasády doskami z XPS polystyrénu, hrúbky 200 mm, vrátane penetrácie, kotiev a lepidla</t>
  </si>
  <si>
    <t>29</t>
  </si>
  <si>
    <t>283750002600.S</t>
  </si>
  <si>
    <t>Doska XPS 300 hr. 200 mm</t>
  </si>
  <si>
    <t>30</t>
  </si>
  <si>
    <t>622461053.R</t>
  </si>
  <si>
    <t>Vonkajšia omietka stien pastovitá silikónová roztieraná, hr. 2 mm, vrátane penetrácie, dodávka a montáž</t>
  </si>
  <si>
    <t>31</t>
  </si>
  <si>
    <t>625250598.R</t>
  </si>
  <si>
    <t>32</t>
  </si>
  <si>
    <t>625250733.R.1</t>
  </si>
  <si>
    <t>Kontaktný zatepľovací systém vonkajších podhľadov z minerálnej vlny hr. 50 mm, vrátane penetrácie, lepidla, kotiev a sieťky, dodávka a montáž</t>
  </si>
  <si>
    <t>33</t>
  </si>
  <si>
    <t>625250743.R.1</t>
  </si>
  <si>
    <t>Kontaktný zatepľovací systém vonkajších podhľadov z minerálnej vlny hr. 200 mm, vrátane penetrácie, lepidla, kotiev a sieťky, dodávka a montáž</t>
  </si>
  <si>
    <t>34</t>
  </si>
  <si>
    <t>625250743.S</t>
  </si>
  <si>
    <t>Kontaktný zatepľovací systém stien z minerálnej vlny hr. 200 mm, vrátane penetrácie, lepidla, kotiev a sieťky, dodávka a montáž</t>
  </si>
  <si>
    <t>35</t>
  </si>
  <si>
    <t>631313731.S</t>
  </si>
  <si>
    <t>Mazanina z betónu prostého (m2) hladená dreveným hladidlom, betón tr. C 25/30 hr. 100 mm</t>
  </si>
  <si>
    <t>36</t>
  </si>
  <si>
    <t>631316114.R</t>
  </si>
  <si>
    <t>Povrchová úprava vsypovou zmesou pre (pancierové) podlahy</t>
  </si>
  <si>
    <t>37</t>
  </si>
  <si>
    <t>631325712.R</t>
  </si>
  <si>
    <t>Mazanina z betónu vystužená oceľovými vláknami tr.C30/37 - XC3, XD1, XF1 - CL 0,4 - Dmax22, hr. 150 mm, dodávka a montáž</t>
  </si>
  <si>
    <t>38</t>
  </si>
  <si>
    <t>631362401.S</t>
  </si>
  <si>
    <t>Výstuž mazanín z betónov (z kameniva) a z ľahkých betónov zo sietí KARI, priemer drôtu 4/4 mm, veľkosť oka 100x100 mm</t>
  </si>
  <si>
    <t>39</t>
  </si>
  <si>
    <t>631362442.S</t>
  </si>
  <si>
    <t>Výstuž mazanín z betónov (z kameniva) a z ľahkých betónov zo sietí KARI, priemer drôtu 8/8 mm, veľkosť oka 150x150 mm</t>
  </si>
  <si>
    <t>40</t>
  </si>
  <si>
    <t>631571003.R</t>
  </si>
  <si>
    <t>Násyp zo štrkopiesku fr. 8-32 (pre spevnenie podkladu), modul pretvárnosti Edef2=120 MPa pri pomere Edef2/Edef1≤2,5 , dodávka a montáž</t>
  </si>
  <si>
    <t>41</t>
  </si>
  <si>
    <t>631571015.S</t>
  </si>
  <si>
    <t>Násyp - ochranná krycia vrstva z praného kameniva s utlačením a urovnaním povrchu pre obrátené ploché strechy</t>
  </si>
  <si>
    <t>42</t>
  </si>
  <si>
    <t>632001011.S</t>
  </si>
  <si>
    <t>Zhotovenie separačnej fólie v podlahových vrstvách z PE</t>
  </si>
  <si>
    <t>43</t>
  </si>
  <si>
    <t>283230007500.S</t>
  </si>
  <si>
    <t>Oddeľovacia fólia na potery</t>
  </si>
  <si>
    <t>44</t>
  </si>
  <si>
    <t>632200481.R</t>
  </si>
  <si>
    <t>Montáž dlažby 600x600 mm kladená na sucho na rektifikačné terče výšky 60-90 mm, vrátane terčov, pod terče lokálne položiť geotextíliu</t>
  </si>
  <si>
    <t>45</t>
  </si>
  <si>
    <t>597740003935.R</t>
  </si>
  <si>
    <t>46</t>
  </si>
  <si>
    <t>632440563.S</t>
  </si>
  <si>
    <t>Anhydritová samonivelizačná stierka, pevnosti v tlaku 25 MPa, hr. 3 mm</t>
  </si>
  <si>
    <t>47</t>
  </si>
  <si>
    <t>632440565.S</t>
  </si>
  <si>
    <t>Anhydritová samonivelizačná stierka, pevnosti v tlaku 25 MPa, hr. 5 mm</t>
  </si>
  <si>
    <t>48</t>
  </si>
  <si>
    <t>632440566.R</t>
  </si>
  <si>
    <t>Anhydritová samonivelizačná stierka, pevnosti v tlaku 25 MPa, hr. 8 mm</t>
  </si>
  <si>
    <t>49</t>
  </si>
  <si>
    <t>632452138.R</t>
  </si>
  <si>
    <t>Betónová mazanina hr. 55 mm, pevnosti v tlaku &gt;25 MPa, vrátane dilatačných pásikov, dodávka a montáž</t>
  </si>
  <si>
    <t>50</t>
  </si>
  <si>
    <t>632452139.R</t>
  </si>
  <si>
    <t>Betónová mazanina hr. 60 mm, pevnosti v tlaku &gt;25 MPa, vrátane dilatačných pásikov, dodávka a montáž</t>
  </si>
  <si>
    <t>51</t>
  </si>
  <si>
    <t>632452140.R</t>
  </si>
  <si>
    <t>Betónová mazanina hr. 62 mm, pevnosti v tlaku &gt;25 MPa, vrátane dilatačných pásikov, dodávka a montáž</t>
  </si>
  <si>
    <t>52</t>
  </si>
  <si>
    <t>632452141.R</t>
  </si>
  <si>
    <t>Betónová mazanina hr. 65 mm, pevnosti v tlaku &gt;25 MPa, vrátane dilatačných pásikov, dodávka a montáž</t>
  </si>
  <si>
    <t>53</t>
  </si>
  <si>
    <t>632452142.R</t>
  </si>
  <si>
    <t>Betónová mazanina hr. 70 mm, pevnosti v tlaku &gt;25 MPa, vrátane dilatačných pásikov, dodávka a montáž</t>
  </si>
  <si>
    <t>54</t>
  </si>
  <si>
    <t>632452143.R</t>
  </si>
  <si>
    <t>Betónová mazanina hr. 72 mm, pevnosti v tlaku &gt;25 MPa, vrátane dilatačných pásikov, dodávka a montáž</t>
  </si>
  <si>
    <t>55</t>
  </si>
  <si>
    <t>632921117.R</t>
  </si>
  <si>
    <t>OV.910 - Betónová dlaždica hladká s fazetou 600x600x50 mm, farba prírodná, osadenie do štrku, dodávka a montáž</t>
  </si>
  <si>
    <t>56</t>
  </si>
  <si>
    <t>632921118.R</t>
  </si>
  <si>
    <t>OV.914 - Betónová dlaždica (pod kca tep.čerpadiel na streche), hladká 500x500x50 mm, farba prírodná, osadenie do štrku, dodávka a montáž</t>
  </si>
  <si>
    <t>Ostatné konštrukcie a práce-búranie</t>
  </si>
  <si>
    <t>57</t>
  </si>
  <si>
    <t>935114424.R</t>
  </si>
  <si>
    <t>OV.912 - Odvodňovací žľab v garáži, šírka 160 mm, výška 150 mm, napr. HARATON RECYFIX NC 100 typ 01, vrátane liatinového roštu, dodávka a montáž</t>
  </si>
  <si>
    <t>m</t>
  </si>
  <si>
    <t>900000001.R</t>
  </si>
  <si>
    <t>Požiarne upchávky a utesnenia prestupov v požiarnych konštrukciách (manžety, tmely a pod.), dodávka a montáž</t>
  </si>
  <si>
    <t>súb</t>
  </si>
  <si>
    <t>58</t>
  </si>
  <si>
    <t>941941042.S</t>
  </si>
  <si>
    <t>Montáž lešenia ľahkého pracovného radového s podlahami šírky nad 1,00 do 1,20 m, výšky nad 10 do 30 m</t>
  </si>
  <si>
    <t>59</t>
  </si>
  <si>
    <t>941941292.S</t>
  </si>
  <si>
    <t>Príplatok za prvý a každý ďalší i začatý mesiac použitia lešenia ľahkého pracovného radového s podlahami šírky nad 1,00 do 1,20 m, v. nad 10 do 30 m</t>
  </si>
  <si>
    <t>60</t>
  </si>
  <si>
    <t>941941842.S</t>
  </si>
  <si>
    <t>Demontáž lešenia ľahkého pracovného radového s podlahami šírky nad 1,00 do 1,20 m, výšky nad 10 do 30 m</t>
  </si>
  <si>
    <t>61</t>
  </si>
  <si>
    <t>941955001.R.2</t>
  </si>
  <si>
    <t>Lešenie ľahké pracovné pomocné, s výškou lešeňovej podlahy do 1,20 m - pre exteriérové podhľady</t>
  </si>
  <si>
    <t>PSV</t>
  </si>
  <si>
    <t>Práce a dodávky PSV</t>
  </si>
  <si>
    <t>711</t>
  </si>
  <si>
    <t>Izolácie proti vode a vlhkosti</t>
  </si>
  <si>
    <t>62</t>
  </si>
  <si>
    <t>711131102.S</t>
  </si>
  <si>
    <t>Zhotovenie geotextílie alebo tkaniny na plochu vodorovnú</t>
  </si>
  <si>
    <t>63</t>
  </si>
  <si>
    <t>693110004500.S</t>
  </si>
  <si>
    <t>Geotextília polypropylénová netkaná 300 g/m2</t>
  </si>
  <si>
    <t>64</t>
  </si>
  <si>
    <t>711132102.S</t>
  </si>
  <si>
    <t>Zhotovenie geotextílie alebo tkaniny na plochu zvislú</t>
  </si>
  <si>
    <t>65</t>
  </si>
  <si>
    <t>693110004710.S</t>
  </si>
  <si>
    <t>Geotextília polypropylénová netkaná 400 g/m2</t>
  </si>
  <si>
    <t>66</t>
  </si>
  <si>
    <t>711142101.S</t>
  </si>
  <si>
    <t>Izolácia proti zemnej vlhkosti s protiradonovou odolnosťou nopovou HDPE fóliou hrúbky 0,5 mm, výška nopu 8 mm šírka 2 m zvislá</t>
  </si>
  <si>
    <t>67</t>
  </si>
  <si>
    <t>711210100.R</t>
  </si>
  <si>
    <t>Zhotovenie dvojnásobnej izol. stierky pod keramické obklady v interiéri na ploche vodorovnej, vrátane tesniacich pások a penetrácie</t>
  </si>
  <si>
    <t>68</t>
  </si>
  <si>
    <t>245610000400.S</t>
  </si>
  <si>
    <t>Stierka hydroizolačná na báze syntetickej živice, (tekutá hydroizolačná fólia)</t>
  </si>
  <si>
    <t>kg</t>
  </si>
  <si>
    <t>69</t>
  </si>
  <si>
    <t>711210110.R</t>
  </si>
  <si>
    <t>Zhotovenie dvojnásobnej izol. stierky pod keramické obklady v interiéri na ploche zvislej, vrátane tesniacich pások a penetrácie</t>
  </si>
  <si>
    <t>70</t>
  </si>
  <si>
    <t>71</t>
  </si>
  <si>
    <t>711471051.S</t>
  </si>
  <si>
    <t>Zhotovenie izolácie proti tlakovej vode PVC fóliou položenou voľne na vodorovnej ploche so zvarením spoju</t>
  </si>
  <si>
    <t>72</t>
  </si>
  <si>
    <t>283220000300.S</t>
  </si>
  <si>
    <t>Hydroizolačná fólia PVC-P, hr. 1,5 mm, š. 1,3 m, izolácia základov proti zemnej vlhkosti, tlakovej vode, radónu</t>
  </si>
  <si>
    <t>73</t>
  </si>
  <si>
    <t>711472051.S</t>
  </si>
  <si>
    <t>Zhotovenie izolácie proti tlakovej vode PVC fóliou položenou voľne na ploche zvislej so zvarením spoju</t>
  </si>
  <si>
    <t>74</t>
  </si>
  <si>
    <t>75</t>
  </si>
  <si>
    <t>711491171.S</t>
  </si>
  <si>
    <t>Zhotovenie podkladnej vrstvy izolácie z textílie na ploche vodorovnej, pre izolácie proti zemnej vlhkosti, podpovrchovej a tlakovej vode</t>
  </si>
  <si>
    <t>76</t>
  </si>
  <si>
    <t>77</t>
  </si>
  <si>
    <t>711491172.S</t>
  </si>
  <si>
    <t>Zhotovenie ochrannej vrstvy izolácie z textílie na ploche vodorovnej, pre izolácie proti zemnej vlhkosti, podpovrchovej a tlakovej vode</t>
  </si>
  <si>
    <t>78</t>
  </si>
  <si>
    <t>79</t>
  </si>
  <si>
    <t>711491271.S</t>
  </si>
  <si>
    <t>Zhotovenie podkladnej vrstvy izolácie z textílie na ploche zvislej, pre izolácie proti zemnej vlhkosti, podpovrchovej a tlakovej vode</t>
  </si>
  <si>
    <t>80</t>
  </si>
  <si>
    <t>81</t>
  </si>
  <si>
    <t>711491272.S</t>
  </si>
  <si>
    <t>Zhotovenie ochrannej vrstvy izolácie z textílie na ploche zvislej, pre izolácie proti zemnej vlhkosti, podpovrchovej a tlakovej vode</t>
  </si>
  <si>
    <t>82</t>
  </si>
  <si>
    <t>712</t>
  </si>
  <si>
    <t>Izolácie striech, povlakové krytiny</t>
  </si>
  <si>
    <t>83</t>
  </si>
  <si>
    <t>712290061.S</t>
  </si>
  <si>
    <t>Zhotovenie ochrannej vrstvy proti prerastaniu koreňov z fólie pre zelené strechy do 5°</t>
  </si>
  <si>
    <t>84</t>
  </si>
  <si>
    <t>283230006625.S</t>
  </si>
  <si>
    <t>Fólia koreňovzdorná z elastického PELD pre zelené strechy, plošná hmotnosť 470 g/m2, hrúbka 0,5 mm</t>
  </si>
  <si>
    <t>85</t>
  </si>
  <si>
    <t>712311101.S</t>
  </si>
  <si>
    <t>Zhotovenie povlakovej krytiny striech plochých do 10° za studena náterom penetračným</t>
  </si>
  <si>
    <t>86</t>
  </si>
  <si>
    <t>246170000900.R</t>
  </si>
  <si>
    <t>Lak asfaltový penetračný</t>
  </si>
  <si>
    <t>87</t>
  </si>
  <si>
    <t>712341559.R</t>
  </si>
  <si>
    <t>Zhotovenie povlak. krytiny striech plochých do 10° pásmi pritav. NAIP na celej ploche</t>
  </si>
  <si>
    <t>88</t>
  </si>
  <si>
    <t>628310001200.S</t>
  </si>
  <si>
    <t>Pás asfaltový s jemným posypom hr. 4,0 mm vystužený sklenenou rohožou a hliníkovou fóliou</t>
  </si>
  <si>
    <t>89</t>
  </si>
  <si>
    <t>712370070.S</t>
  </si>
  <si>
    <t>Zhotovenie povlakovej krytiny striech plochých do 10° PVC-P fóliou upevnenou prikotvením so zvarením spoju</t>
  </si>
  <si>
    <t>90</t>
  </si>
  <si>
    <t>283220002500.S</t>
  </si>
  <si>
    <t>Hydroizolačný pás z fólie PVC-P hr. 1,5 mm, izolácia plochých striech s UV ochranou</t>
  </si>
  <si>
    <t>91</t>
  </si>
  <si>
    <t>92</t>
  </si>
  <si>
    <t>283220002300.S</t>
  </si>
  <si>
    <t>Hydroizolačná fólia PVC-P hr. 2,0 mm izolácia plochých striech</t>
  </si>
  <si>
    <t>93</t>
  </si>
  <si>
    <t>94</t>
  </si>
  <si>
    <t>283220002650.S</t>
  </si>
  <si>
    <t>Hydroizolačný pás z fólie PVC-P hr. 2 mm, izolácia plochých striech s UV ochranou</t>
  </si>
  <si>
    <t>95</t>
  </si>
  <si>
    <t>712370391.S</t>
  </si>
  <si>
    <t>Zhotovenie hydroakumulačnej vrstvy z profilovaných nopových fólií na zraz pre zelené strechy do 5°</t>
  </si>
  <si>
    <t>96</t>
  </si>
  <si>
    <t>283230006605.S</t>
  </si>
  <si>
    <t>Fólia profilovaná drenážna a vodoakumulačná z recyklovaného HDPE pre zelené strechy, výška nopov 25 mm</t>
  </si>
  <si>
    <t>97</t>
  </si>
  <si>
    <t>712370411.S</t>
  </si>
  <si>
    <t>Zhotovenie hydroakumulačnej vrstvy z vegetačných pásov pre zelené strechy do 5°</t>
  </si>
  <si>
    <t>98</t>
  </si>
  <si>
    <t>631490000500.S</t>
  </si>
  <si>
    <t>Pás substrátu hydrofilný z dlhých vlákien minerálnej vlny pre zelené strechy, hrúbka 40 mm</t>
  </si>
  <si>
    <t>99</t>
  </si>
  <si>
    <t>712391175.S</t>
  </si>
  <si>
    <t>Pripevnenie povlakovej krytiny na plochých strechách do 10° kotviacimi pásikmi, uholníkmi</t>
  </si>
  <si>
    <t>100</t>
  </si>
  <si>
    <t>1020501039</t>
  </si>
  <si>
    <t>Lišta rohová vonkajšia poplastovaná r.š. 70 mm</t>
  </si>
  <si>
    <t>101</t>
  </si>
  <si>
    <t>1020501040</t>
  </si>
  <si>
    <t>Lišta kútová vnútorná poplastovaná r.š. 70 mm</t>
  </si>
  <si>
    <t>102</t>
  </si>
  <si>
    <t>6213</t>
  </si>
  <si>
    <t>Lišta stenová poplastovaná r.š. 70 mm</t>
  </si>
  <si>
    <t>103</t>
  </si>
  <si>
    <t>712391250.S</t>
  </si>
  <si>
    <t>Zhotovenie elektricky vodivej detekčnej vrstvy pre iskrové skúšky striech plochých do 10° fóliou AL/PE položenou voľne</t>
  </si>
  <si>
    <t>104</t>
  </si>
  <si>
    <t>283230007650.S</t>
  </si>
  <si>
    <t>Separačná fólia hliníková, vodivá, detekčná hr. 16 mm, PE</t>
  </si>
  <si>
    <t>105</t>
  </si>
  <si>
    <t>712990040.S</t>
  </si>
  <si>
    <t>Položenie geotextílie vodorovne alebo zvislo na strechy ploché do 10°</t>
  </si>
  <si>
    <t>106</t>
  </si>
  <si>
    <t>107</t>
  </si>
  <si>
    <t>712991040.S</t>
  </si>
  <si>
    <t>Montáž podkladnej konštrukcie z OSB dosiek na atike šírky 411 - 620 mm pod klampiarske konštrukcie</t>
  </si>
  <si>
    <t>108</t>
  </si>
  <si>
    <t>712991060.S</t>
  </si>
  <si>
    <t>Montáž podkladnej konštrukcie z OSB dosiek na atike šírky 801 - 1000 mm pod klampiarske konštrukcie</t>
  </si>
  <si>
    <t>109</t>
  </si>
  <si>
    <t>311690001000.S</t>
  </si>
  <si>
    <t>Rozperný nit 6x30 mm do betónu, hliníkový</t>
  </si>
  <si>
    <t>110</t>
  </si>
  <si>
    <t>607260000400.S</t>
  </si>
  <si>
    <t>Doska OSB nebrúsená hr. 22 mm</t>
  </si>
  <si>
    <t>713</t>
  </si>
  <si>
    <t>Izolácie tepelné</t>
  </si>
  <si>
    <t>111</t>
  </si>
  <si>
    <t>713122111.S</t>
  </si>
  <si>
    <t>Montáž tepelnej izolácie podláh polystyrénom, kladeným voľne v jednej vrstve</t>
  </si>
  <si>
    <t>112</t>
  </si>
  <si>
    <t>283750001901.R</t>
  </si>
  <si>
    <t>Doska XPS 300 hr. 70 mm</t>
  </si>
  <si>
    <t>113</t>
  </si>
  <si>
    <t>283720007500.S</t>
  </si>
  <si>
    <t>Doska EPS hr. 30 mm, pevnosť v tlaku 100 kPa, na zateplenie podláh a plochých striech</t>
  </si>
  <si>
    <t>114</t>
  </si>
  <si>
    <t>283720007600.S</t>
  </si>
  <si>
    <t>Doska EPS hr. 40 mm, pevnosť v tlaku 100 kPa, na zateplenie podláh a plochých striech</t>
  </si>
  <si>
    <t>115</t>
  </si>
  <si>
    <t>283720000600.S</t>
  </si>
  <si>
    <t>Doska EPS hr. 90 mm, pevnosť v tlaku 100 kPa, na zateplenie podláh a plochých striech</t>
  </si>
  <si>
    <t>116</t>
  </si>
  <si>
    <t>283720001300.S</t>
  </si>
  <si>
    <t>Doska EPS hr. 90 mm, pevnosť v tlaku 150 kPa, na zateplenie podláh a plochých striech</t>
  </si>
  <si>
    <t>117</t>
  </si>
  <si>
    <t>283720002800.S</t>
  </si>
  <si>
    <t>Doska EPS max. zaťaženie 4 kN/m2 hr. 40 mm, pre podlahy</t>
  </si>
  <si>
    <t>118</t>
  </si>
  <si>
    <t>713122121.S</t>
  </si>
  <si>
    <t>Montáž tepelnej izolácie podláh polystyrénom, kladeným voľne v dvoch vrstvách</t>
  </si>
  <si>
    <t>119</t>
  </si>
  <si>
    <t>120</t>
  </si>
  <si>
    <t>283720002600.S</t>
  </si>
  <si>
    <t>Doska EPS max. zaťaženie 4 kN/m2 hr. 20 mm, pre podlahy</t>
  </si>
  <si>
    <t>121</t>
  </si>
  <si>
    <t>122</t>
  </si>
  <si>
    <t>283720002900.S</t>
  </si>
  <si>
    <t>Doska EPS max. zaťaženie 5 kN/m2 hr. 20 mm, pre podlahy</t>
  </si>
  <si>
    <t>123</t>
  </si>
  <si>
    <t>283720000801.R</t>
  </si>
  <si>
    <t>Doska EPS hr. 20 mm, pevnosť v tlaku 150 kPa, na zateplenie podláh a plochých striech</t>
  </si>
  <si>
    <t>124</t>
  </si>
  <si>
    <t>713132215.S</t>
  </si>
  <si>
    <t>Montáž tepelnej izolácie podzemných stien a základov XPS kotvením a lepením</t>
  </si>
  <si>
    <t>125</t>
  </si>
  <si>
    <t>283750002100.S</t>
  </si>
  <si>
    <t>Doska XPS 300 hr. 100 mm</t>
  </si>
  <si>
    <t>126</t>
  </si>
  <si>
    <t>127</t>
  </si>
  <si>
    <t>713141160.S</t>
  </si>
  <si>
    <t>Montáž tepelnej izolácie striech plochých do 10° spádovými doskami z minerálnej vlny v jednej vrstve</t>
  </si>
  <si>
    <t>128</t>
  </si>
  <si>
    <t>631440028401.R</t>
  </si>
  <si>
    <t>Spádové dosky hr. 20-60 mm</t>
  </si>
  <si>
    <t>129</t>
  </si>
  <si>
    <t>713141250.S</t>
  </si>
  <si>
    <t>Montáž tepelnej izolácie striech plochých do 10° minerálnou vlnou, dvojvrstvová kladenými voľne</t>
  </si>
  <si>
    <t>130</t>
  </si>
  <si>
    <t>631440025400.S</t>
  </si>
  <si>
    <t>Doska z minerálnej vlny hr. 100 mm, izolácia pre zateplenie plochých striech</t>
  </si>
  <si>
    <t>131</t>
  </si>
  <si>
    <t>631440025500.S</t>
  </si>
  <si>
    <t>Doska z minerálnej vlny hr. 120 mm, izolácia pre zateplenie plochých striech</t>
  </si>
  <si>
    <t>132</t>
  </si>
  <si>
    <t>713142151.S</t>
  </si>
  <si>
    <t>Montáž tepelnej izolácie striech plochých do 10° polystyrénom, jednovrstvová kladenými voľne</t>
  </si>
  <si>
    <t>133</t>
  </si>
  <si>
    <t>283720009500.S</t>
  </si>
  <si>
    <t>Doska EPS hr. 200 mm, pevnosť v tlaku 150 kPa, na zateplenie podláh a plochých striech</t>
  </si>
  <si>
    <t>134</t>
  </si>
  <si>
    <t>283720008400.S</t>
  </si>
  <si>
    <t>Doska EPS hr. 180 mm, pevnosť v tlaku 100 kPa, na zateplenie podláh a plochých striech</t>
  </si>
  <si>
    <t>135</t>
  </si>
  <si>
    <t>713142160.S</t>
  </si>
  <si>
    <t>Montáž tepelnej izolácie striech plochých do 10° spádovými doskami z polystyrénu v jednej vrstve</t>
  </si>
  <si>
    <t>136</t>
  </si>
  <si>
    <t>283720033650.S</t>
  </si>
  <si>
    <t>Doska spádová EPS, pevnosť v tlaku 150 kPa, spádový polystyrén pre odvodnenie a zateplenie plochých striech</t>
  </si>
  <si>
    <t>137</t>
  </si>
  <si>
    <t>713142250.S</t>
  </si>
  <si>
    <t>Montáž tepelnej izolácie striech plochých do 10° polystyrénom, dvojvrstvová kladenými voľne</t>
  </si>
  <si>
    <t>138</t>
  </si>
  <si>
    <t>283720009000.S</t>
  </si>
  <si>
    <t>Doska EPS hr. 100 mm, pevnosť v tlaku 150 kPa, na zateplenie podláh a plochých striech</t>
  </si>
  <si>
    <t>139</t>
  </si>
  <si>
    <t>283720008100.S</t>
  </si>
  <si>
    <t>Doska EPS hr. 120 mm, pevnosť v tlaku 100 kPa, na zateplenie podláh a plochých striech</t>
  </si>
  <si>
    <t>140</t>
  </si>
  <si>
    <t>713142320.S</t>
  </si>
  <si>
    <t>Montáž tepelnej izolácie striech plochých do 10° PIR doskami, jednovrstvová kladenými voľne</t>
  </si>
  <si>
    <t>141</t>
  </si>
  <si>
    <t>283750023500.R</t>
  </si>
  <si>
    <t>Doska PIR hr. 160 mm, pre ploché strechy</t>
  </si>
  <si>
    <t>142</t>
  </si>
  <si>
    <t>713144020.S</t>
  </si>
  <si>
    <t>Montáž tepelnej izolácie na atiku polystyrénom do lepidla</t>
  </si>
  <si>
    <t>143</t>
  </si>
  <si>
    <t>283720008000.S</t>
  </si>
  <si>
    <t>Doska EPS hr. 100 mm, pevnosť v tlaku 100 kPa</t>
  </si>
  <si>
    <t>144</t>
  </si>
  <si>
    <t>713144090.S</t>
  </si>
  <si>
    <t>Montáž tepelnej izolácie na atiku z XPS prikotvením</t>
  </si>
  <si>
    <t>145</t>
  </si>
  <si>
    <t>722</t>
  </si>
  <si>
    <t>Zdravotechnika - vnútorný vodovod</t>
  </si>
  <si>
    <t>146</t>
  </si>
  <si>
    <t>722250005.S</t>
  </si>
  <si>
    <t>Montáž hydrantového systému s tvarovo stálou hadicou D 25</t>
  </si>
  <si>
    <t>súb.</t>
  </si>
  <si>
    <t>147</t>
  </si>
  <si>
    <t>449150003601.R</t>
  </si>
  <si>
    <t>OV.901 - Hydrantový systém s tvarovo stálou hadicou D 25, hadica 30 m, skriňa 700x700x200 mm, plné dvierka</t>
  </si>
  <si>
    <t>449180001000.S1</t>
  </si>
  <si>
    <t>Záznam o kontrole zariadení na dodávku vody na hasenie požiarov,podľa §15 ods. 2 vyhlášky MV SR č.699/2004 Z.z. o zabezpečení stavieb vodou na hasenie požiarov a STN EN 671-3</t>
  </si>
  <si>
    <t>449180001800.S1</t>
  </si>
  <si>
    <t>Protokol o vykonaní tlakovej skúšky požiarnej hadice, podľa §14 ods. 4 vyhlášky MV SR č.699/2004 Z.z. o zabezpečení stavieb vodou na hasenie požiarov a STN 92 0801</t>
  </si>
  <si>
    <t>148</t>
  </si>
  <si>
    <t>722250180.S</t>
  </si>
  <si>
    <t>Montáž hasiaceho prístroja na stenu</t>
  </si>
  <si>
    <t>149</t>
  </si>
  <si>
    <t>449170000900.S</t>
  </si>
  <si>
    <t>OV.902 - Prenosný hasiaci prístroj práškový P6Če 6 kg, 21A</t>
  </si>
  <si>
    <t>725</t>
  </si>
  <si>
    <t>Zdravotechnika - zariaďovacie predmety</t>
  </si>
  <si>
    <t>150</t>
  </si>
  <si>
    <t>725291114.S</t>
  </si>
  <si>
    <t>Montáž doplnkov zariadení kúpeľní a záchodov, madlá</t>
  </si>
  <si>
    <t>151</t>
  </si>
  <si>
    <t>552380012401.R</t>
  </si>
  <si>
    <t>Madlo pre invalidov k umývadlu, nerezové pevné, dĺžka 600 mm</t>
  </si>
  <si>
    <t>152</t>
  </si>
  <si>
    <t>552380012404.R</t>
  </si>
  <si>
    <t>Madlo pre invalidov k umývadlu, nerezové sklopné, dĺžka 600 mm</t>
  </si>
  <si>
    <t>153</t>
  </si>
  <si>
    <t>552380012405.R</t>
  </si>
  <si>
    <t>Madlo pre invalidov na stenu do sprchy, nerezové, rovné, pevné, dĺžka 600 mm</t>
  </si>
  <si>
    <t>154</t>
  </si>
  <si>
    <t>552380012402.R</t>
  </si>
  <si>
    <t>Madlo pre invalidov k WC, nerezové sklopné, dĺžka 800 mm</t>
  </si>
  <si>
    <t>155</t>
  </si>
  <si>
    <t>552380012403.R</t>
  </si>
  <si>
    <t>Madlo pre invalidov k WC, nerezové pevné, dĺžka 900 mm</t>
  </si>
  <si>
    <t>156</t>
  </si>
  <si>
    <t>725291115.S</t>
  </si>
  <si>
    <t>Montáž doplnkov zariadení kúpeľní a záchodov, sedačka do sprchy alebo vane</t>
  </si>
  <si>
    <t>157</t>
  </si>
  <si>
    <t>552260002600.S</t>
  </si>
  <si>
    <t>Sprchová sedačka nástenná sklápacia, nerez/plast</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</si>
  <si>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</si>
  <si>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</si>
  <si>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</si>
  <si>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</si>
  <si>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</si>
  <si>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159</t>
  </si>
  <si>
    <t>767612152.R.1</t>
  </si>
  <si>
    <t>OK.302 - Hliníkové okno1000x920 mm, 1-krídlové, 1x otváravo-sklopné, izolačné 3-sklo, vnútorný PVC parapet, vonkajší AL parapet, vrátane kovania, inštalačného materiálu, dodávka a montáž - bližšia špecifikácia viď PD</t>
  </si>
  <si>
    <t>160</t>
  </si>
  <si>
    <t>767612153.R.1</t>
  </si>
  <si>
    <t>OK.303 - Hliníkové okno1000x1350 mm, 1-krídlové, 1x otváravo-sklopné, izolačné 3-sklo, vnútorný PVC parapet, vonkajší AL parapet, vrátane kovania, inštalačného materiálu, dodávka a montáž - bližšia špecifikácia viď PD</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</si>
  <si>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</si>
  <si>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</si>
  <si>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</si>
  <si>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</si>
  <si>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</si>
  <si>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</si>
  <si>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</si>
  <si>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</si>
  <si>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</si>
  <si>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</si>
  <si>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</si>
  <si>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</si>
  <si>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</si>
  <si>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</si>
  <si>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</si>
  <si>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</si>
  <si>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</si>
  <si>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</si>
  <si>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167</t>
  </si>
  <si>
    <t>767612160.R.1</t>
  </si>
  <si>
    <t>OK.311 - Hliníkové balkónové  okno3035x2420 mm, 3-krídlové, 2x fixné / 1x otváravo-sklopné, izolačné 3-sklo, vonkajší AL parapet, vrátane kovania, inštalačného materiálu, dodávka a montáž - bližšia špecifikácia viď PD</t>
  </si>
  <si>
    <t>168</t>
  </si>
  <si>
    <t>767612161.R.1</t>
  </si>
  <si>
    <t>OK.312 - Hliníkové balkónové  okno3035x2420 mm, 3-krídlové, 2x fixné / 1x otváravo-sklopné, izolačné 3-sklo, vonkajší AL parapet, vrátane kovania, inštalačného materiálu, dodávka a montáž - bližšia špecifikácia viď PD</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</si>
  <si>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</si>
  <si>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</si>
  <si>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</si>
  <si>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</si>
  <si>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</si>
  <si>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</si>
  <si>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171</t>
  </si>
  <si>
    <t>767612164.R</t>
  </si>
  <si>
    <t>OK.315 - Hliníkové požiarne (EI-C3 30/D1) dvere 1100x2170 mm, 1-krídlové, plné, elektromechanický zámok, čítačka kariet, vrátane kovania, inštalačného materiálu, dodávka a montáž - bližšia špecifikácia viď PD</t>
  </si>
  <si>
    <t>172</t>
  </si>
  <si>
    <t>767612165.R</t>
  </si>
  <si>
    <t>OK.316 - Hliníkové vstupné dvere 1575x2100 mm, 2-krídlové s nadsvetlíkom, presklené, vrátane kovania, inštalačného materiálu, dodávka a montáž - bližšia špecifikácia viď PD</t>
  </si>
  <si>
    <t>173</t>
  </si>
  <si>
    <t>767612166.R</t>
  </si>
  <si>
    <t>OK.317 - Hliníkové vstupné dvere 1650x2100 mm, 2-krídlové s nadsvetlíkom, presklené, vrátane kovania, inštalačného materiálu, dodávka a montáž - bližšia špecifikácia viď PD</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</si>
  <si>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</si>
  <si>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</si>
  <si>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</si>
  <si>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</si>
  <si>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</si>
  <si>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</si>
  <si>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</si>
  <si>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</si>
  <si>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</si>
  <si>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</si>
  <si>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</si>
  <si>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</si>
  <si>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</si>
  <si>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</si>
  <si>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</si>
  <si>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</si>
  <si>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</si>
  <si>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</si>
  <si>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</si>
  <si>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</si>
  <si>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</si>
  <si>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</si>
  <si>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180</t>
  </si>
  <si>
    <t>767111183.R</t>
  </si>
  <si>
    <t>SP.503 - Interiérová požiarna (EW-C3 30/D3) hliníková zasklená stena 1960x2400 mm, 2-krídlové presklené dvere, bezpečnostné 2-sklo, Rw=41 dB, elektromechanický zámok, čítačka kariet, skrytý zamozatvárač, vrátane kovania, dodávka a montáž - bližšia špecifi</t>
  </si>
  <si>
    <t>760.4</t>
  </si>
  <si>
    <t>Interiérové dvere</t>
  </si>
  <si>
    <t>181</t>
  </si>
  <si>
    <t>766662135.R</t>
  </si>
  <si>
    <t>DV.201 - Oceľové požiarne (EI-Sm-C3, 45/D1) dvere 900x2100 mm, 1-krídlové, plné, hladké, samozatvárač, oceľová zárubňa, vrátane kovania, dodávka a montáž - bližšia špecifikácia viď PD</t>
  </si>
  <si>
    <t>182</t>
  </si>
  <si>
    <t>766662136.R</t>
  </si>
  <si>
    <t>DV.202 - Oceľové požiarne (EI-C3, 45/D1) dvere 800x2100 mm, 1-krídlové, plné, hladké, samozatvárač, oceľová zárubňa, vrátane kovania, dodávka a montáž - bližšia špecifikácia viď PD</t>
  </si>
  <si>
    <t>183</t>
  </si>
  <si>
    <t>766662137.R</t>
  </si>
  <si>
    <t>DV.203 - Oceľové požiarne (EI-C3, 45/D1) dvere 900x2100 mm, 1-krídlové, plné, hladké, samozatvárač, oceľová zárubňa, vrátane kovania, dodávka a montáž - bližšia špecifikácia viď PD</t>
  </si>
  <si>
    <t>184</t>
  </si>
  <si>
    <t>766662138.R</t>
  </si>
  <si>
    <t>DV.204 - Oceľové požiarne (EI-C3, 45/D1) dvere 900x2100 mm, 1-krídlové, plné, hladké, samozatvárač, oceľová zárubňa, vrátane kovania, dodávka a montáž - bližšia špecifikácia viď PD</t>
  </si>
  <si>
    <t>185</t>
  </si>
  <si>
    <t>766662139.R</t>
  </si>
  <si>
    <t>DV.205 - Drevené dvere 700x2100 mm, 1-krídlové, plné, hladké, povrch laminát, podrezanie 20 mm, oceľová zárubňa, vrátane kovania, dodávka a montáž - bližšia špecifikácia viď PD</t>
  </si>
  <si>
    <t>186</t>
  </si>
  <si>
    <t>766662140.R</t>
  </si>
  <si>
    <t>DV.206 - Oceľové požiarne (EI-C3, 45/D1) dvere 1600x2100 mm, 2-krídlové, plné, hladké, samozatvárač, oceľová zárubňa, vrátane kovania, dodávka a montáž - bližšia špecifikácia viď PD</t>
  </si>
  <si>
    <t>187</t>
  </si>
  <si>
    <t>766662141.R</t>
  </si>
  <si>
    <t>DV.207 - Drevené dvere 600x2100 mm, 1-krídlové, plné, hladké, povrch laminát, podrezanie 20 mm, oceľová zárubňa, WC zámok, vrátane kovania, dodávka a montáž - bližšia špecifikácia viď PD</t>
  </si>
  <si>
    <t>188</t>
  </si>
  <si>
    <t>766662142.R</t>
  </si>
  <si>
    <t>DV.208 - Drevené požiarne (EI-C3, 30/D3) dvere 700x2100 mm, 1-krídlové, plné, hladké, samozatvárač, oceľová zárubňa, vrátane kovania, dodávka a montáž - bližšia špecifikácia viď PD</t>
  </si>
  <si>
    <t>189</t>
  </si>
  <si>
    <t>766662143.R</t>
  </si>
  <si>
    <t>DV.209 - Drevené požiarne (EI-C3, 30/D3) dvere 600x2100 mm, 1-krídlové, bezfalcové, plné, hladkésamozatvárač, oceľová zárubňa, vrátane kovania, dodávka a montáž - bližšia špecifikácia viď PD</t>
  </si>
  <si>
    <t>190</t>
  </si>
  <si>
    <t>766662144.R</t>
  </si>
  <si>
    <t>DV.210 - Drevené  dvere 900x2100 mm, 1-krídlové, bezfalcové, plné, hladképovrch laminát, podrezanie 20 mm, oceľová zárubňa, WC zámok, vrátane kovania, dodávka a montáž - bližšia špecifikácia viď PD</t>
  </si>
  <si>
    <t>191</t>
  </si>
  <si>
    <t>766662145.R</t>
  </si>
  <si>
    <t>DV.211 - Drevené požiarne (EI-C3, 30/D3) dvere 900x2100 mm, 1-krídlové, plné, hladké, samozatvárač, oceľová zárubňa, vrátane kovania, dodávka a montáž - bližšia špecifikácia viď PD</t>
  </si>
  <si>
    <t>192</t>
  </si>
  <si>
    <t>766662146.R</t>
  </si>
  <si>
    <t>DV.212 - Oceľové požiarne (EI-C3, 60/D1) dvere 900x2100 mm, 1-krídlové, plné, hladké, samozatvárač, oceľová zárubňa, vrátane kovania, dodávka a montáž - bližšia špecifikácia viď PD</t>
  </si>
  <si>
    <t>193</t>
  </si>
  <si>
    <t>766662147.R</t>
  </si>
  <si>
    <t>DV.213 - Drevené požiarne (EW-C3, 30/D3) dvere 900x2100 mm, 1-krídlové, plné, hladké, elektromechanický zámok, čítačka kariet, samozatvárač, oceľová zárubňa, vrátane kovania, dodávka a montáž - bližšia špecifikácia viď PD</t>
  </si>
  <si>
    <t>194</t>
  </si>
  <si>
    <t>766662148.R</t>
  </si>
  <si>
    <t>DV.214 - Drevené  dvere 700x2100 mm, 1-krídlové, plné, hladké, povrch laminát, podrezanie 20 mm, oceľová zárubňa, WC zámok, vrátane kovania, dodávka a montáž - bližšia špecifikácia viď PD</t>
  </si>
  <si>
    <t>195</t>
  </si>
  <si>
    <t>766662149.R</t>
  </si>
  <si>
    <t>DV.215 - Drevené požiarne (EI-C3, 30/D3) dvere 800x2100 mm, 1-krídlové, plné, hladké, samozatvárač, oceľová zárubňa, vrátane kovania, dodávka a montáž - bližšia špecifikácia viď PD</t>
  </si>
  <si>
    <t>196</t>
  </si>
  <si>
    <t>766662150.R</t>
  </si>
  <si>
    <t>DV.216 - Drevené  dvere 600x2100 mm, 1-krídlové, plné, hladké, povrch laminát, podrezanie 20 mm, oceľová zárubňa, vrátane kovania, dodávka a montáž - bližšia špecifikácia viď PD</t>
  </si>
  <si>
    <t>197</t>
  </si>
  <si>
    <t>766662151.R</t>
  </si>
  <si>
    <t>DV.217 - Drevené požiarne (EW-C3, 30/D3) dvere 900x2100 mm, 1-krídlové, plné, hladké, samozatvárač, oceľová zárubňa, vrátane kovania, dodávka a montáž - bližšia špecifikácia viď PD</t>
  </si>
  <si>
    <t>198</t>
  </si>
  <si>
    <t>766662152.R</t>
  </si>
  <si>
    <t>DV.218 - Drevené  dvere 800x2100 mm, 1-krídlové, plné, hladké, povrch laminát, podrezanie 20 mm, oceľová zárubňa, vrátane kovania, dodávka a montáž - bližšia špecifikácia viď PD</t>
  </si>
  <si>
    <t>199</t>
  </si>
  <si>
    <t>766662153.R</t>
  </si>
  <si>
    <t>DV.219 - Drevené  dvere 600x2100 mm, 1-krídlové, plné, hladké, povrch laminát, podrezanie 20 mm, oceľová zárubňa, WC zámok, vrátane kovania, dodávka a montáž - bližšia špecifikácia viď PD</t>
  </si>
  <si>
    <t>200</t>
  </si>
  <si>
    <t>766662154.R</t>
  </si>
  <si>
    <t>DV.220 - Drevené  dvere 900x2100 mm, 1-krídlové, plné, hladké, povrch laminát, podrezanie 20 mm, oceľová zárubňa, WC zámok, vrátane kovania, dodávka a montáž - bližšia špecifikácia viď PD</t>
  </si>
  <si>
    <t>201</t>
  </si>
  <si>
    <t>766662155.R</t>
  </si>
  <si>
    <t>DV.221 - Drevené  dvere 700x2100 mm, 1-krídlové, plné, hladké, povrch laminát, podrezanie 20 mm, oceľová zárubňa, vrátane kovania, dodávka a montáž - bližšia špecifikácia viď PD</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</si>
  <si>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</si>
  <si>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</si>
  <si>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</si>
  <si>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203</t>
  </si>
  <si>
    <t>766662157.R</t>
  </si>
  <si>
    <t>DV.223 - Oceľové požiarne (EW-C3, 60/D1) dvere 1600x2100 mm, 2-krídlové, plné, hladké, samozatvárač, oceľová zárubňa, vrátane kovania, dodávka a montáž - bližšia špecifikácia viď PD</t>
  </si>
  <si>
    <t>204</t>
  </si>
  <si>
    <t>766662158.R</t>
  </si>
  <si>
    <t>DV.224 - Oceľové požiarne (EW-C3, 60/D1) dvere 1600x2100 mm, 2-krídlové, plné, hladké, samozatvárač, oceľová zárubňa, vrátane kovania, dodávka a montáž - bližšia špecifikácia viď PD</t>
  </si>
  <si>
    <t>205</t>
  </si>
  <si>
    <t>766662159.R</t>
  </si>
  <si>
    <t>DV.225 - Drevené posuvné dvere 600x2100 mm, 1-krídlové, plné, hladké, oblôžková zárubňa, vrátane kovania, dodávka a montáž - bližšia špecifikácia viď PD</t>
  </si>
  <si>
    <t>206</t>
  </si>
  <si>
    <t>766662160.R</t>
  </si>
  <si>
    <t>DV.226 - Drevené  dvere 600x2100 mm, 1-krídlové, plné, hladké, povrch laminát, dverová mriežka 325x225 mm, oceľová zárubňa, WC zámok, vrátane kovania, dodávka a montáž - bližšia špecifikácia viď PD</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</si>
  <si>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</si>
  <si>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</si>
  <si>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</si>
  <si>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</si>
  <si>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</si>
  <si>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762</t>
  </si>
  <si>
    <t>Konštrukcie tesárske</t>
  </si>
  <si>
    <t>208</t>
  </si>
  <si>
    <t>762810026.S</t>
  </si>
  <si>
    <t>Záklop stropov z dosiek OSB skrutkovaných na trámy na pero a drážku hr. dosky 22 mm</t>
  </si>
  <si>
    <t>763</t>
  </si>
  <si>
    <t>Konštrukcie - drevostavby</t>
  </si>
  <si>
    <t>209</t>
  </si>
  <si>
    <t>763115112.R</t>
  </si>
  <si>
    <t>Priečka SDK hr. 100 mm, kca R-CW 75, jednoducho opláštená doskou štandardnou A 12,5 mm, bez tep.izolácie, kvalita povrchu Q2, dodávka a montáž</t>
  </si>
  <si>
    <t>210</t>
  </si>
  <si>
    <t>763115712.S</t>
  </si>
  <si>
    <t>Priečka SDK hr. 100 mm, kca R-CW 50, dvojito opláštená doskou impregnovanou H2 2x12,5 mm, TI 50 mm, kvalita povrchu Q2, dodávka a montáž</t>
  </si>
  <si>
    <t>211</t>
  </si>
  <si>
    <t>763124121.R</t>
  </si>
  <si>
    <t>Predsadená SDK stena hr. 75 mm, kca 2x R-CW 50, dvojito opláštená doskou protipožiarnou DF 2x12.5 mm, bez tep.izolácie, kvalita povrchu Q2, dodávka a montáž</t>
  </si>
  <si>
    <t>212</t>
  </si>
  <si>
    <t>763124131.R</t>
  </si>
  <si>
    <t>Predsadená SDK stena hr. 75 mm, kca R-CW 50, dvojito opláštená doskou impregnovanou H2 2x12.5 mm, bez tep.izolácie, kvalita povrchu Q2, dodávka a montáž</t>
  </si>
  <si>
    <t>213</t>
  </si>
  <si>
    <t>763138221.S</t>
  </si>
  <si>
    <t>Podhľad SDK závesný na dvojúrovňovej oceľovej podkonštrukcií CD+UD, doska protipožiarna DF 12.5 mm, kvalita povrchu Q2, dodávka a montáž</t>
  </si>
  <si>
    <t>214</t>
  </si>
  <si>
    <t>763138222.S</t>
  </si>
  <si>
    <t>Podhľad SDK závesný na dvojúrovňovej oceľovej podkonštrukcií CD+UD, doska impregnovaná H2 12.5 mm, kvalita povrchu Q2, dodávka a montáž</t>
  </si>
  <si>
    <t>215</t>
  </si>
  <si>
    <t>763170048.R</t>
  </si>
  <si>
    <t>RD.201 - Revízne dvierka do SDK podhľadu 250x250 mm, výklopné, hliníkový rám, výplň SDK, dodávka a montáž</t>
  </si>
  <si>
    <t>216</t>
  </si>
  <si>
    <t>763170049.R</t>
  </si>
  <si>
    <t>RD.202 - Revízne dvierka do SDK podhľadu 300x300 mm, výklopné, hliníkový rám, výplň SDK, dodávka a montáž</t>
  </si>
  <si>
    <t>217</t>
  </si>
  <si>
    <t>763170050.R</t>
  </si>
  <si>
    <t>RD.203 - Revízne dvierka do SDK podhľadu 300x400 mm, výklopné, hliníkový rám, výplň SDK, dodávka a montáž</t>
  </si>
  <si>
    <t>218</t>
  </si>
  <si>
    <t>767583144.R</t>
  </si>
  <si>
    <t>Lamelový podhľad, vrátane podkonštrukcie, dodávka a montáž - bližšia špecifikácia viď PD (projekt interiéru)</t>
  </si>
  <si>
    <t>219</t>
  </si>
  <si>
    <t>941955001.R.1</t>
  </si>
  <si>
    <t>Lešenie ľahké pracovné pomocné, s výškou lešeňovej podlahy do 1,20 m - pre SDK a interiérové podhľady</t>
  </si>
  <si>
    <t>764</t>
  </si>
  <si>
    <t>Konštrukcie klampiarske</t>
  </si>
  <si>
    <t>220</t>
  </si>
  <si>
    <t>764421496.R</t>
  </si>
  <si>
    <t>KV.102 - Oplechovanie ríms z pozinkovaného farbeného PZf plechu hr. 0,6 mm, r.š. 1180 mm, vrátane kotvenia, dodávka a montáž (bližšia špecifikácia viď PD)</t>
  </si>
  <si>
    <t>221</t>
  </si>
  <si>
    <t>764421498.R</t>
  </si>
  <si>
    <t>KV.104, KV.105 - Oplechovanie bočných strán lodžie lepením z pozinkovaného farbeného PZf plechu hr. 1,5 mm, vrátane lepidla a kotviacich prvkov, dodávka a montáž (bližšia špecifikácia viď PD)</t>
  </si>
  <si>
    <t>764430411.R</t>
  </si>
  <si>
    <t>KV.101 - Oplechovanie muriva a atík z pozinkovaného farbeného PZf plechu hr. 0,6 mm, r.š. 290 mm, vrátane kotvenia, dodávka a montáž (bližšia špecifikácia viď PD)</t>
  </si>
  <si>
    <t>764430421.R</t>
  </si>
  <si>
    <t>KV.103 - Oplechovanie muriva a atík z pozinkovaného farbeného PZf plechu hr. 0,6 mm, r.š. 350 mm, vrátane kotvenia, dodávka a montáž (bližšia špecifikácia viď PD)</t>
  </si>
  <si>
    <t>767</t>
  </si>
  <si>
    <t>Konštrukcie doplnkové kovové</t>
  </si>
  <si>
    <t>767310101.R</t>
  </si>
  <si>
    <t>OK.307 - Výlez na strechu 1350x1350 mm, 1-krídlové, výklopné, izolačné bezpečnostné sklo, vrátane rámu, kovania, inštalačného materiálu, dodávka a montáž - bližšia špecifikácia viď PD</t>
  </si>
  <si>
    <t>767590121.R</t>
  </si>
  <si>
    <t>OV.911 - Oceľový rošt - jímka, rozmery 600x600 mm, vrátane rámu z oceľ.uholníka a kotvenia, dodávka a montáž</t>
  </si>
  <si>
    <t>767590211.R</t>
  </si>
  <si>
    <t>OV.903 - Čistiaca rohož (hlavný vstup), rozmery 3650x1850 mm, výplň z gumy (napr. FORBO, NUWAY GRID 12 mm - classic anthracite), vrátane kotvenia, dodávka a montáž</t>
  </si>
  <si>
    <t>767590212.R</t>
  </si>
  <si>
    <t>OV.904 - Čistiaca rohož (kaviareň), rozmery 2095x2270 mm, výplň z gumy (napr. FORBO, NUWAY GRID 12 mm - classic anthracite), vrátane kotvenia, dodávka a montáž</t>
  </si>
  <si>
    <t>767590213.R</t>
  </si>
  <si>
    <t>OV.905 - Čistiaca rohož (kaviareň), rozmery 1625x1400 mm, výplň z gumy (napr. FORBO, NUWAY GRID 12 mm - classic anthracite), vrátane kotvenia, dodávka a montáž</t>
  </si>
  <si>
    <t>767590214.R</t>
  </si>
  <si>
    <t>OV.906 - Exteriérová čistiaca rohož, rozmery 1040x750 mm, výplň z gumovej vložky - protišmykový povrch, (napr. FORBO, NUWAY GRID EXTERNAL 12 mm - ULTRAGRIP), vrátane kotvenia, dodávka a montáž</t>
  </si>
  <si>
    <t>767590215.R</t>
  </si>
  <si>
    <t>OV.907 - Exteriérová čistiaca rohož, rozmery 1515x750 mm, výplň z gumovej vložky - protišmykový povrch, (napr. FORBO, NUWAY GRID EXTERNAL 12 mm - ULTRAGRIP), vrátane kotvenia, dodávka a montáž</t>
  </si>
  <si>
    <t>767641111.R</t>
  </si>
  <si>
    <t>RD.101 - Revízne kovové dvierka 800x400 mm, dvojkrídlové, pozinkovaný plech, farba RAL, dodávka a montáž</t>
  </si>
  <si>
    <t>767641112.R</t>
  </si>
  <si>
    <t>RD.102 - Revízne kovové dvierka 800x600 mm, jednokrídlové, pozinkovaný plech, farba RAL, dodávka a montáž</t>
  </si>
  <si>
    <t>767641113.R</t>
  </si>
  <si>
    <t>RD.103 - Revízne kovové dvierka 1000x600 mm, dvojkrídlové, pozinkovaný plech, farba RAL, dodávka a montáž</t>
  </si>
  <si>
    <t>767641114.R</t>
  </si>
  <si>
    <t>RD.104 - Revízne kovové dvierka 1000x600 mm, dvojkrídlové, pozinkovaný plech, farba RAL, dodávka a montáž</t>
  </si>
  <si>
    <t>767641115.R</t>
  </si>
  <si>
    <t>RD.105 - Revízne kovové dvierka 1600x700 mm, dvojkrídlové, pozinkovaný plech, farba RAL, dodávka a montáž</t>
  </si>
  <si>
    <t>767641116.R</t>
  </si>
  <si>
    <t>RD.106 - Revízne kovové dvierka 600x600 mm, jednokrídlové, pozinkovaný plech, farba RAL, dodávka a montáž</t>
  </si>
  <si>
    <t>767641117.R</t>
  </si>
  <si>
    <t>RD.107 - Revízne kovové dvierka 1000x400 mm, dvojkrídlové, pozinkovaný plech, farba RAL, dodávka a montáž</t>
  </si>
  <si>
    <t>7670000001.R</t>
  </si>
  <si>
    <t>ZM.201 - Oceľové zábradlie ext.schodisko, (hmotnosť 92,13 kg/ks), vrátane povrchovej úpravy a kotvenia, dodávka a montáž - bližšia špecifikácia viď PD</t>
  </si>
  <si>
    <t>7670000002.R</t>
  </si>
  <si>
    <t>ZM.202 - Oceľové zábradlie, vedľajšie schodisko 1.NP, (hmotnosť 34,83 kg/ks), vrátane povrchovej úpravy a kotvenia, dodávka a montáž - bližšia špecifikácia viď PD</t>
  </si>
  <si>
    <t>7670000003.R</t>
  </si>
  <si>
    <t>ZM.203 - Oceľové zábradlie, vedľajšie schodisko 1.NP, (hmotnosť 76,43 kg/ks), vrátane povrchovej úpravy a kotvenia, dodávka a montáž - bližšia špecifikácia viď PD</t>
  </si>
  <si>
    <t>7670000004.R</t>
  </si>
  <si>
    <t>ZM.204 - Oceľové zábradlie, vedľajšie schodisko, (hmotnosť 75,59 kg/ks), vrátane povrchovej úpravy a kotvenia, dodávka a montáž - bližšia špecifikácia viď PD</t>
  </si>
  <si>
    <t>7670000005.R</t>
  </si>
  <si>
    <t>ZM.205 - Oceľové zábradlie, vedľajšie schodisko 4 .NP, (hmotnosť 34,41 kg/ks), vrátane povrchovej úpravy a kotvenia, dodávka a montáž - bližšia špecifikácia viď PD</t>
  </si>
  <si>
    <t>7670000006.R</t>
  </si>
  <si>
    <t>ZM.206 - Oceľové madlo 1.PP, (hmotnosť 15,32 kg/ks), vrátane povrchovej úpravy a kotvenia, dodávka a montáž - bližšia špecifikácia viď PD</t>
  </si>
  <si>
    <t>7670000007.R</t>
  </si>
  <si>
    <t>ZM.207 - Oceľové madlo hlavné schodisko 1.PP, (hmotnosť 13,86 kg/ks), vrátane povrchovej úpravy a kotvenia, dodávka a montáž - bližšia špecifikácia viď PD</t>
  </si>
  <si>
    <t>7670000008.R</t>
  </si>
  <si>
    <t>ZM.208 - Oceľové madlo hlavné schodisko, (hmotnosť 15,38 kg/ks), vrátane povrchovej úpravy a kotvenia, dodávka a montáž - bližšia špecifikácia viď PD</t>
  </si>
  <si>
    <t>7670000009.R</t>
  </si>
  <si>
    <t>ZM.209 - Oceľové madlo hlavné schodisko, (hmotnosť 13,79 kg/ks), vrátane povrchovej úpravy a kotvenia, dodávka a montáž - bližšia špecifikácia viď PD</t>
  </si>
  <si>
    <t>7670000010.R</t>
  </si>
  <si>
    <t>ZM.210 - Oceľové madlo 2.NP, (hmotnosť 10,9 kg/ks), vrátane povrchovej úpravy a kotvenia, dodávka a montáž - bližšia špecifikácia viď PD</t>
  </si>
  <si>
    <t>7670000011.R</t>
  </si>
  <si>
    <t>ZM.211 - Oceľové zábradlie hlavné schodisko 4.NP, (hmotnosť 45,59 kg/ks), vrátane povrchovej úpravy a kotvenia, dodávka a montáž - bližšia špecifikácia viď PD</t>
  </si>
  <si>
    <t>7670000012.R</t>
  </si>
  <si>
    <t>ZM.212 - Oceľové zábradlie balkón, (hmotnosť 44,57 kg/ks), vrátane povrchovej úpravy a kotvenia, dodávka a montáž - bližšia špecifikácia viď PD</t>
  </si>
  <si>
    <t>7670000013.R</t>
  </si>
  <si>
    <t>ZM.213 - Deliaca mreža balkón, (hmotnosť 101,34 kg/ks), vrátane povrchovej úpravy a kotvenia, dodávka a montáž - bližšia špecifikácia viď PD</t>
  </si>
  <si>
    <t>7670000014.R</t>
  </si>
  <si>
    <t>ZM.214 - Oceľový rebrík - výlez na strechu 4.NP, (hmotnosť 34,04 kg/ks), vrátane povrchovej úpravy a kotvenia, dodávka a montáž - bližšia špecifikácia viď PD</t>
  </si>
  <si>
    <t>7670000015.R</t>
  </si>
  <si>
    <t>ZM.215 - Oceľové madlo 1.PP, (hmotnosť 15,32 kg/ks), vrátane povrchovej úpravy a kotvenia, dodávka a montáž - bližšia špecifikácia viď PD</t>
  </si>
  <si>
    <t>7670000016.R</t>
  </si>
  <si>
    <t>ZM.216 - Oceľové madlo 2.NP, (hmotnosť 10,41 kg/ks), vrátane povrchovej úpravy a kotvenia, dodávka a montáž - bližšia špecifikácia viď PD</t>
  </si>
  <si>
    <t>7670000017.R</t>
  </si>
  <si>
    <t>ZM.217 - Oceľové zábradlie, vedľajšie schodisko 1.NP, (hmotnosť 78,59 kg/ks), vrátane povrchovej úpravy a kotvenia, dodávka a montáž - bližšia špecifikácia viď PD</t>
  </si>
  <si>
    <t>7670000018.R</t>
  </si>
  <si>
    <t>ZM.218 - Oceľové madlo hlavné schodisko 1.NP, (hmotnosť 16,94 kg/ks), vrátane povrchovej úpravy a kotvenia, dodávka a montáž - bližšia špecifikácia viď PD</t>
  </si>
  <si>
    <t>7670000019.R</t>
  </si>
  <si>
    <t>ZM.219 - Oceľové madlo hlavné schodisko 1.PP, (hmotnosť 13,86 kg/ks), vrátane povrchovej úpravy a kotvenia, dodávka a montáž - bližšia špecifikácia viď PD</t>
  </si>
  <si>
    <t>7670000020.R</t>
  </si>
  <si>
    <t>ZM.220 - Oceľové madlo hlavné schodisko, (hmotnosť 15,38 kg/ks), vrátane povrchovej úpravy a kotvenia, dodávka a montáž - bližšia špecifikácia viď PD</t>
  </si>
  <si>
    <t>7670000021.R</t>
  </si>
  <si>
    <t>ZM.221 - Oceľové madlo hlavné schodisko, (hmotnosť 13,79 kg/ks), vrátane povrchovej úpravy a kotvenia, dodávka a montáž - bližšia špecifikácia viď PD</t>
  </si>
  <si>
    <t>7670000022.R</t>
  </si>
  <si>
    <t>ZM.222 - Oceľové zábradlie balkón, (hmotnosť 42 kg/ks), vrátane povrchovej úpravy a kotvenia, dodávka a montáž - bližšia špecifikácia viď PD</t>
  </si>
  <si>
    <t>7670000023.R</t>
  </si>
  <si>
    <t>ZM.223 - Oceľové zábradlie balkón, (hmotnosť 40,07 kg/ks), vrátane povrchovej úpravy a kotvenia, dodávka a montáž - bližšia špecifikácia viď PD</t>
  </si>
  <si>
    <t>7670000024.R</t>
  </si>
  <si>
    <t>ZM.224 - Horizontálny obkladový systém, nosná oceľová konštrukcia, výplň žalúzie 10880x1268 mm (napr. Renson Linius) (hmotnosť OK 605,67 kg/ks), vrátane povrchovej úpravy a kotvenia, dodávka a montáž - bližšia špecifikácia viď PD</t>
  </si>
  <si>
    <t>7670000025.R</t>
  </si>
  <si>
    <t>ZM.225 - Oceľová deliaca mreža balkón, (hmotnosť 95,65 kg/ks), vrátane povrchovej úpravy a kotvenia, dodávka a montáž - bližšia špecifikácia viď PD</t>
  </si>
  <si>
    <t>7670000026.R</t>
  </si>
  <si>
    <t>ZM.226 - Oceľová deliaca mreža balkón, (hmotnosť 85,61 kg/ks), vrátane povrchovej úpravy a kotvenia, dodávka a montáž - bližšia špecifikácia viď PD</t>
  </si>
  <si>
    <t>7670000027.R</t>
  </si>
  <si>
    <t>ZM.227 - Oceľové zábradlie, vedľajšie schodisko, (hmotnosť 75,69 kg/ks), vrátane povrchovej úpravy a kotvenia, dodávka a montáž - bližšia špecifikácia viď PD</t>
  </si>
  <si>
    <t>7670000028.R</t>
  </si>
  <si>
    <t>ZM.237 - Horizontálny obkladový systém, nosná oceľová konštrukcia, výplň žalúzie 9280x1268 mm (napr. Renson Linius) (hmotnosť OK 550,6 kg/ks), vrátane povrchovej úpravy a kotvenia, dodávka a montáž - bližšia špecifikácia viď PD</t>
  </si>
  <si>
    <t>7670000029.R</t>
  </si>
  <si>
    <t>ZM.238 - Horizontálny obkladový systém, nosná oceľová konštrukcia, výplň žalúzie 7560x1268 mm (napr. Renson Linius) (hmotnosť OK 440,48 kg/ks), vrátane povrchovej úpravy a kotvenia, dodávka a montáž - bližšia špecifikácia viď PD</t>
  </si>
  <si>
    <t>7670000030.R</t>
  </si>
  <si>
    <t>ZM.241 - Horizontálny obkladový systém, nosná oceľová konštrukcia, výplň žalúzie 10670x1268 mm (napr. Renson Linius), (hmotnosť OK 715,79 kg/ks), vrátane povrchovej úpravy a kotvenia, dodávka a montáž - bližšia špecifikácia viď PD</t>
  </si>
  <si>
    <t>7670000031.R</t>
  </si>
  <si>
    <t>ZM.244 - Výplň prefabrikovaného zábradlia balkónu z perforovaného plechu, (hmotnosť 29,31 kg/ks), vrátane povrchovej úpravy a kotvenia, dodávka a montáž - bližšia špecifikácia viď PD</t>
  </si>
  <si>
    <t>7670000032.R</t>
  </si>
  <si>
    <t>ZM.245 - Výplň prefabrikovaného zábradlia balkónu z perforovaného plechu, (hmotnosť 26,19 kg/ks), vrátane povrchovej úpravy a kotvenia, dodávka a montáž - bližšia špecifikácia viď PD</t>
  </si>
  <si>
    <t>7670000033.R</t>
  </si>
  <si>
    <t>ZM.246 - Výplň prefabrikovaného zábradlia balkónu z perforovaného plechu, (hmotnosť 21,86 kg/ks), vrátane povrchovej úpravy a kotvenia, dodávka a montáž - bližšia špecifikácia viď PD</t>
  </si>
  <si>
    <t>7670000034.R</t>
  </si>
  <si>
    <t>ZM.247 - Výplň prefabrikovaného zábradlia balkónu z perforovaného plechu, (hmotnosť 25,27 kg/ks), vrátane povrchovej úpravy a kotvenia, dodávka a montáž - bližšia špecifikácia viď PD</t>
  </si>
  <si>
    <t>7670000035.R</t>
  </si>
  <si>
    <t>ZM.248 - Výplň prefabrikovaného zábradlia balkónu z perforovaného plechu, (hmotnosť 28,29 kg/ks), vrátane povrchovej úpravy a kotvenia, dodávka a montáž - bližšia špecifikácia viď PD</t>
  </si>
  <si>
    <t>7670000036.R</t>
  </si>
  <si>
    <t>ZM.249 - Výplň prefabrikovaného zábradlia balkónu z perforovaného plechu, (hmotnosť 24,47 kg/ks), vrátane povrchovej úpravy a kotvenia, dodávka a montáž - bližšia špecifikácia viď PD</t>
  </si>
  <si>
    <t>7670000037.R</t>
  </si>
  <si>
    <t>ZM.250 - Výplň prefabrikovaného zábradlia balkónu z perforovaného plechu, (hmotnosť 31,1 kg/ks), vrátane povrchovej úpravy a kotvenia, dodávka a montáž - bližšia špecifikácia viď PD</t>
  </si>
  <si>
    <t>7670000038.R</t>
  </si>
  <si>
    <t>ZM.251 - Výplň prefabrikovaného zábradlia balkónu z perforovaného plechu, (hmotnosť 27,78 kg/ks), vrátane povrchovej úpravy a kotvenia, dodávka a montáž - bližšia špecifikácia viď PD</t>
  </si>
  <si>
    <t>7670000039.R</t>
  </si>
  <si>
    <t>ZM.252 - Výplň prefabrikovaného zábradlia balkónu z perforovaného plechu, (hmotnosť 28,8 kg/ks), vrátane povrchovej úpravy a kotvenia, dodávka a montáž - bližšia špecifikácia viď PD</t>
  </si>
  <si>
    <t>7670000040.R</t>
  </si>
  <si>
    <t>ZM.253 - Výplň prefabrikovaného zábradlia balkónu z perforovaného plechu, (hmotnosť 25,73 kg/ks), vrátane povrchovej úpravy a kotvenia, dodávka a montáž - bližšia špecifikácia viď PD</t>
  </si>
  <si>
    <t>7670000041.R</t>
  </si>
  <si>
    <t>ZM.254 - Výplň prefabrikovaného zábradlia balkónu z perforovaného plechu, (hmotnosť 19,45 kg/ks), vrátane povrchovej úpravy a kotvenia, dodávka a montáž - bližšia špecifikácia viď PD</t>
  </si>
  <si>
    <t>7670000042.R</t>
  </si>
  <si>
    <t>ZM.255 - Výplň prefabrikovaného zábradlia balkónu z perforovaného plechu, (hmotnosť 19,33 kg/ks), vrátane povrchovej úpravy a kotvenia, dodávka a montáž - bližšia špecifikácia viď PD</t>
  </si>
  <si>
    <t>767660113.R</t>
  </si>
  <si>
    <t>Exteriérové žalúzie typ lamely Z90, podomietkový kastlík, krycí plech, vrátane držiakov krycieho plechu, konzol, držiakov vodiacich líšt a izolačných dosiek (PIR), dodávka a montáž - bližšia špecifikácia viď PD</t>
  </si>
  <si>
    <t>767896931.R</t>
  </si>
  <si>
    <t>OV.913 - Dilatačný pás pre podlahy, steny a stropy, napr. MIGUTAN, dodávka a montáž</t>
  </si>
  <si>
    <t>767911121.R</t>
  </si>
  <si>
    <t>OV.908 - Nerezová lanková sieť, veľkosť oka MW120, dĺžka strán 120 mm, uhlopriečka pri 60° otvorenie oka 120x208 mm, priemer lanka 1.5mm, hmotnosť siete 0,22 kg/m2, materiál nerez AISI 316, dodávka a montáž</t>
  </si>
  <si>
    <t>767995110.R</t>
  </si>
  <si>
    <t>OV.909 - Záchytny systém proti pádu na streche, kotvy do betónu (22x úzky dĺžky 600 mm, 2x úzky dĺžky 500 mm, 3x silný dĺžky 500 mm, vrátane doplnkov, revízie, dodávka a montáž - bližšia špecifikácia viď PD</t>
  </si>
  <si>
    <t>771</t>
  </si>
  <si>
    <t>Podlahy z dlaždíc</t>
  </si>
  <si>
    <t>284</t>
  </si>
  <si>
    <t>285</t>
  </si>
  <si>
    <t>597740002101.R</t>
  </si>
  <si>
    <t>781491224.R</t>
  </si>
  <si>
    <t>Montáž hliníkovej rohovej lišty gresového obkladu</t>
  </si>
  <si>
    <t>553630000700.R</t>
  </si>
  <si>
    <t>288</t>
  </si>
  <si>
    <t>289</t>
  </si>
  <si>
    <t>290</t>
  </si>
  <si>
    <t>294</t>
  </si>
  <si>
    <t>776</t>
  </si>
  <si>
    <t>Podlahy povlakové</t>
  </si>
  <si>
    <t>298</t>
  </si>
  <si>
    <t>776470012.R</t>
  </si>
  <si>
    <t>300</t>
  </si>
  <si>
    <t>301</t>
  </si>
  <si>
    <t>776521241.R</t>
  </si>
  <si>
    <t>Lepenie povlakových podláh PVC vinylových, elektrostaticky vodivých z pásov</t>
  </si>
  <si>
    <t>302</t>
  </si>
  <si>
    <t>284130000501.R</t>
  </si>
  <si>
    <t>303</t>
  </si>
  <si>
    <t>776541100.S</t>
  </si>
  <si>
    <t>Lepenie povlakových podláh PVC vinylových v pásoch</t>
  </si>
  <si>
    <t>304</t>
  </si>
  <si>
    <t>284110000606.R</t>
  </si>
  <si>
    <t>305</t>
  </si>
  <si>
    <t>776572310.S</t>
  </si>
  <si>
    <t>Lepenie textilných podláh - kobercov z pásov</t>
  </si>
  <si>
    <t>697410001701.R</t>
  </si>
  <si>
    <t>776591011.R</t>
  </si>
  <si>
    <t>Lepenie povlakových podláh pre športové plochy hrúbky nad 5 mm</t>
  </si>
  <si>
    <t>284170003111.R</t>
  </si>
  <si>
    <t>776620010.S</t>
  </si>
  <si>
    <t>Lepenie obkladov PVC vinylových v pásoch na steny</t>
  </si>
  <si>
    <t>284110003201.R</t>
  </si>
  <si>
    <t>776990105.S</t>
  </si>
  <si>
    <t>Vysávanie podkladu pred kladením povlakových podláh</t>
  </si>
  <si>
    <t>776990110.S</t>
  </si>
  <si>
    <t>Penetrovanie podkladu pred kladením povlakových podláh</t>
  </si>
  <si>
    <t>776992125.S</t>
  </si>
  <si>
    <t>Vyspravenie podkladu nivelačnou stierkou hr. 3 mm</t>
  </si>
  <si>
    <t>776992127.S</t>
  </si>
  <si>
    <t>Vyspravenie podkladu nivelačnou stierkou hr. 5 mm</t>
  </si>
  <si>
    <t>781</t>
  </si>
  <si>
    <t>Obklady</t>
  </si>
  <si>
    <t>781445107.R</t>
  </si>
  <si>
    <t>Montáž obkladov vnútor. stien z obkladačiek kladených do tmelu, vrátane penetrácie, lepidla a škárovacej hmoty</t>
  </si>
  <si>
    <t>597640001801.R</t>
  </si>
  <si>
    <t>783</t>
  </si>
  <si>
    <t>Nátery</t>
  </si>
  <si>
    <t>783891221.R</t>
  </si>
  <si>
    <t>Protiprašný náter výťahovej šachty, dvojnásobné, dodávka a montáž</t>
  </si>
  <si>
    <t>783891222.R</t>
  </si>
  <si>
    <t>Náter vonkajších prefabrikovaných stĺpov na lodžiách, dodávka a montáž</t>
  </si>
  <si>
    <t>783891223.R</t>
  </si>
  <si>
    <t>Náter vonkajších betónvých stien stĺpov v garáži, dodávka a montáž</t>
  </si>
  <si>
    <t>784</t>
  </si>
  <si>
    <t>Maľby</t>
  </si>
  <si>
    <t>784100010.S</t>
  </si>
  <si>
    <t>Maľby akrylátové dvojnásobné strojne nanášané, základné na jemnozrnný podklad výšky do 3,80 m</t>
  </si>
  <si>
    <t>784410100.S</t>
  </si>
  <si>
    <t>Penetrovanie jednonásobné jemnozrnných podkladov výšky do 3,80 m</t>
  </si>
  <si>
    <t>SO 101.1_STA - Statika</t>
  </si>
  <si>
    <t>Študentská ul., Trenčín; parc.č. 1627/624. 1627/43</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</si>
  <si>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</si>
  <si>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</si>
  <si>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</si>
  <si>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</si>
  <si>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</si>
  <si>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</si>
  <si>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</si>
  <si>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</si>
  <si>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</si>
  <si>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</si>
  <si>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</si>
  <si>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</si>
  <si>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</si>
  <si>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</si>
  <si>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</si>
  <si>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</si>
  <si>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</si>
  <si>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</si>
  <si>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</si>
  <si>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</si>
  <si>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</si>
  <si>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</si>
  <si>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</si>
  <si>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</si>
  <si>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</si>
  <si>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</si>
  <si>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</si>
  <si>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</si>
  <si>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</si>
  <si>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</si>
  <si>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</si>
  <si>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</si>
  <si>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</si>
  <si>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</si>
  <si>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</si>
  <si>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</si>
  <si>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</si>
  <si>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</si>
  <si>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</si>
  <si>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</si>
  <si>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</si>
  <si>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</si>
  <si>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</si>
  <si>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</si>
  <si>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</si>
  <si>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</si>
  <si>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</si>
  <si>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</si>
  <si>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</si>
  <si>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</si>
  <si>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</si>
  <si>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</si>
  <si>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</si>
  <si>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</si>
  <si>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Vylamovací dielec (napr. MaxFrank, typ CE - Coupler special CE, Ø12 mm, L1=600 mm), dodávka a montáž</t>
  </si>
  <si>
    <t>-1324211684</t>
  </si>
  <si>
    <t>311362047.R</t>
  </si>
  <si>
    <t>Vylamovací dielec (napr. MaxFrank, typ WCA - Coupler special WCA, Ø12 mm, L1=200, L2=400 s maticou), dodávka a montáž</t>
  </si>
  <si>
    <t>582091298</t>
  </si>
  <si>
    <t>311362048.R</t>
  </si>
  <si>
    <t>Vylamovací dielec (napr. MaxFrank Stabox, typ STA-12-B-10-20), dĺžka 1250 mm, dodávka a montáž</t>
  </si>
  <si>
    <t>285679644</t>
  </si>
  <si>
    <t>311362049.R</t>
  </si>
  <si>
    <t>Vylamovací dielec (napr. MaxFrank Stabox, typ STA-15-B-10-20), dĺžka 1250 mm, dodávka a montáž</t>
  </si>
  <si>
    <t>978466317</t>
  </si>
  <si>
    <t>311362050.R</t>
  </si>
  <si>
    <t>Vylamovací dielec (napr. MaxFrank Stabox, typ STA-22-B-12-20), dĺžka 1250 mm, dodávka a montáž</t>
  </si>
  <si>
    <t>-945924362</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</si>
  <si>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</si>
  <si>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</si>
  <si>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</si>
  <si>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</si>
  <si>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</si>
  <si>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</si>
  <si>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</si>
  <si>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</si>
  <si>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</si>
  <si>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</si>
  <si>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</si>
  <si>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</si>
  <si>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</si>
  <si>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</si>
  <si>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</si>
  <si>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</si>
  <si>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</si>
  <si>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</si>
  <si>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</si>
  <si>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</si>
  <si>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</si>
  <si>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</si>
  <si>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</si>
  <si>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</si>
  <si>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</si>
  <si>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</si>
  <si>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</si>
  <si>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</si>
  <si>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</si>
  <si>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</si>
  <si>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</si>
  <si>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</si>
  <si>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</si>
  <si>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</si>
  <si>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</si>
  <si>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</si>
  <si>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</si>
  <si>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</si>
  <si>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</si>
  <si>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</si>
  <si>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</si>
  <si>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</si>
  <si>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</si>
  <si>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</si>
  <si>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</si>
  <si>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</si>
  <si>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</si>
  <si>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</si>
  <si>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</si>
  <si>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</si>
  <si>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</si>
  <si>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</si>
  <si>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</si>
  <si>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</si>
  <si>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</si>
  <si>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</si>
  <si>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</si>
  <si>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</si>
  <si>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</si>
  <si>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</si>
  <si>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</si>
  <si>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</si>
  <si>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</si>
  <si>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</si>
  <si>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</si>
  <si>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</si>
  <si>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</si>
  <si>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</si>
  <si>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</si>
  <si>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</si>
  <si>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</si>
  <si>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</si>
  <si>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</si>
  <si>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</si>
  <si>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</si>
  <si>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</si>
  <si>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</si>
  <si>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</si>
  <si>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</si>
  <si>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</si>
  <si>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</si>
  <si>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</si>
  <si>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</si>
  <si>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</si>
  <si>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</si>
  <si>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</si>
  <si>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</si>
  <si>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</si>
  <si>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</si>
  <si>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</si>
  <si>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</si>
  <si>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</si>
  <si>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</si>
  <si>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</si>
  <si>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</si>
  <si>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</si>
  <si>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</si>
  <si>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</si>
  <si>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</si>
  <si>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</si>
  <si>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</si>
  <si>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</si>
  <si>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</si>
  <si>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</si>
  <si>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</si>
  <si>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</si>
  <si>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</si>
  <si>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</si>
  <si>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</si>
  <si>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</si>
  <si>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</si>
  <si>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</si>
  <si>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</si>
  <si>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</si>
  <si>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</si>
  <si>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</si>
  <si>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</si>
  <si>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</si>
  <si>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</si>
  <si>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</si>
  <si>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</si>
  <si>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</si>
  <si>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</si>
  <si>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</si>
  <si>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</si>
  <si>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</si>
  <si>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</si>
  <si>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</si>
  <si>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</si>
  <si>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</si>
  <si>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</si>
  <si>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</si>
  <si>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</si>
  <si>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</si>
  <si>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</si>
  <si>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</si>
  <si>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Isokorb® T, typ KL-M5-V1-REI120-H190-2.2, dodávka a montáž</t>
  </si>
  <si>
    <t>-898105683</t>
  </si>
  <si>
    <t>411360002.R.1</t>
  </si>
  <si>
    <t>Isokorb® T, typ KL-M6-V1-REI120-CV1-H190-2.2, dodávka a montáž</t>
  </si>
  <si>
    <t>-1840816333</t>
  </si>
  <si>
    <t>411360003.R</t>
  </si>
  <si>
    <t>Isokorb® T, typ KL-M6-V2-REI120-H190-2.2 , dodávka a montáž</t>
  </si>
  <si>
    <t>1771160412</t>
  </si>
  <si>
    <t>411360004.R</t>
  </si>
  <si>
    <t>Isokorb® T, typ KL-M9-V1-REI120-CV1-H190-2.2 , dodávka a montáž</t>
  </si>
  <si>
    <t>-108301686</t>
  </si>
  <si>
    <t>411360005.R</t>
  </si>
  <si>
    <t>Isokorb® T, typ KL-O-M3-V1-REI120-CV1-H190-7.2, dodávka a montáž</t>
  </si>
  <si>
    <t>2100587840</t>
  </si>
  <si>
    <t>411360006.R</t>
  </si>
  <si>
    <t>Isokorb® T, typ QL-VV1-REI120-H190-2.0, dodávka a montáž</t>
  </si>
  <si>
    <t>-896314211</t>
  </si>
  <si>
    <t>411360007.R</t>
  </si>
  <si>
    <t>Isokorb® T, typ QL-VV2-REI120-H190-1.0, dodávka a montáž</t>
  </si>
  <si>
    <t>-1740220947</t>
  </si>
  <si>
    <t>411360008.R</t>
  </si>
  <si>
    <t>Isokorb® T, typ QL-VV2-REI120-H190-2.0, dodávka a montáž</t>
  </si>
  <si>
    <t>392849473</t>
  </si>
  <si>
    <t>411360009.R</t>
  </si>
  <si>
    <t>Isokorb® T, typ QL-VV3-REI120-H190-2.0, dodávka a montáž</t>
  </si>
  <si>
    <t>-1579133974</t>
  </si>
  <si>
    <t>411360010.R</t>
  </si>
  <si>
    <t>Isokorb® T, typ QP-V6-REI120-H190-L300 5.0, dodávka a montáž</t>
  </si>
  <si>
    <t>-2096729181</t>
  </si>
  <si>
    <t>411360011.R</t>
  </si>
  <si>
    <t>Isokorb® T, typ QP-V7-REI120-H190-L400 5.0, dodávka a montáž</t>
  </si>
  <si>
    <t>-1455531222</t>
  </si>
  <si>
    <t>411360012.R</t>
  </si>
  <si>
    <t>Isokorb® T, typ QP-WO-V6-REI120-H190-L300-5.0, dodávka a montáž</t>
  </si>
  <si>
    <t>-415334605</t>
  </si>
  <si>
    <t>411360013.R</t>
  </si>
  <si>
    <t>Isokorb® T, typ QP-Z-V6-REI120-H190-L300 5.0, dodávka a montáž</t>
  </si>
  <si>
    <t>-1506799001</t>
  </si>
  <si>
    <t>411360014.R</t>
  </si>
  <si>
    <t>Isokorb® T, typ QP-Z-V7-REI120-H190-L400 5.0, dodávka a montáž</t>
  </si>
  <si>
    <t>672549688</t>
  </si>
  <si>
    <t>411360015.R</t>
  </si>
  <si>
    <t>Isokorb® T, typ HP-NN2-REI120-H160-L100-5.2, dodávka a montáž</t>
  </si>
  <si>
    <t>-983946587</t>
  </si>
  <si>
    <t>411360016.R</t>
  </si>
  <si>
    <t>Isokorb® T, typ QL-V1-REI120-H160-2.0, dodávka a montáž</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</si>
  <si>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</si>
  <si>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</si>
  <si>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</si>
  <si>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</si>
  <si>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</si>
  <si>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</si>
  <si>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</si>
  <si>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</si>
  <si>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</si>
  <si>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</si>
  <si>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</si>
  <si>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</si>
  <si>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</si>
  <si>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</si>
  <si>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</si>
  <si>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</si>
  <si>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</si>
  <si>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</si>
  <si>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</si>
  <si>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</si>
  <si>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</si>
  <si>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</si>
  <si>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</si>
  <si>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</si>
  <si>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</si>
  <si>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</si>
  <si>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</si>
  <si>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</si>
  <si>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</si>
  <si>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</si>
  <si>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</si>
  <si>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</si>
  <si>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</si>
  <si>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</si>
  <si>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</si>
  <si>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</si>
  <si>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</si>
  <si>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</si>
  <si>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</si>
  <si>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</si>
  <si>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</si>
  <si>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{6a0d0165-49d4-4dec-aaab-2b9ccb023b14}</t>
  </si>
  <si>
    <t xml:space="preserve">1 - SO 101.1 a 101.2 Študentský domov a univerzitná knižnica - Zdravotechnické inštalácie </t>
  </si>
  <si>
    <t>Študentská 2, 911 50 Trenčín</t>
  </si>
  <si>
    <t>18. 8. 2025</t>
  </si>
  <si>
    <t>Vyplň údaj</t>
  </si>
  <si>
    <t>52071588</t>
  </si>
  <si>
    <t>H_pro s.r.o., Ing Juraj HERDA</t>
  </si>
  <si>
    <t>SK2120891256</t>
  </si>
  <si>
    <t>56653611</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</si>
  <si>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</si>
  <si>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</si>
  <si>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</si>
  <si>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</si>
  <si>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</si>
  <si>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</si>
  <si>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</si>
  <si>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</si>
  <si>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</si>
  <si>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</si>
  <si>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555067304</t>
  </si>
  <si>
    <t>871271516.S</t>
  </si>
  <si>
    <t>Potrubie vodovodné z PE 100 RC SDR11 zvárané natupo D 110x10,0 mm - prepojenie žlabu a jímky</t>
  </si>
  <si>
    <t>2034149189</t>
  </si>
  <si>
    <t>971011211.S</t>
  </si>
  <si>
    <t>Vybúranie výplne otvoru v sten. prefabrik. dielc. z ľahkých betónov plochy do 0,25 m2,  -0,01300t</t>
  </si>
  <si>
    <t>299153147</t>
  </si>
  <si>
    <t>971011411.S</t>
  </si>
  <si>
    <t>Vybúranie výplne otvoru v sten. prefabr. dielcoch z ľahkých betónov plochy do 0,50 m2,  -0,0500t</t>
  </si>
  <si>
    <t>-992599577</t>
  </si>
  <si>
    <t>972045823.S</t>
  </si>
  <si>
    <t>Vrty príklepovým prerážacím vrtákom do D 65 mm smerom hore do betónu -0.00006t</t>
  </si>
  <si>
    <t>cm</t>
  </si>
  <si>
    <t>-48247536</t>
  </si>
  <si>
    <t>974031143.S</t>
  </si>
  <si>
    <t>Vysekanie rýh v akomkoľvek murive tehlovom na akúkoľvek maltu do hĺbky 70 mm a š. do 100 mm,  -0,01300t</t>
  </si>
  <si>
    <t>25768506</t>
  </si>
  <si>
    <t>974031154.S</t>
  </si>
  <si>
    <t>Vysekanie rýh v akomkoľvek murive tehlovom na akúkoľvek maltu do hĺbky 100 mm a š. do 150 mm,  -0,02700t</t>
  </si>
  <si>
    <t>609687557</t>
  </si>
  <si>
    <t>979011131.S</t>
  </si>
  <si>
    <t>Zvislá doprava sutiny po schodoch ručne do 3,5 m</t>
  </si>
  <si>
    <t>-1009722211</t>
  </si>
  <si>
    <t>979011141.S</t>
  </si>
  <si>
    <t>Zvislá doprava sutiny po schodoch ručne, príplatok za každých ďalších 3,5 m</t>
  </si>
  <si>
    <t>-18413405</t>
  </si>
  <si>
    <t>979081111.S</t>
  </si>
  <si>
    <t>Odvoz sutiny a vybúraných hmôt na skládku do 1 km</t>
  </si>
  <si>
    <t>-506828102</t>
  </si>
  <si>
    <t>979081121.S</t>
  </si>
  <si>
    <t>Odvoz sutiny a vybúraných hmôt na skládku za každý ďalší 1 km</t>
  </si>
  <si>
    <t>81480829</t>
  </si>
  <si>
    <t>979089012.S</t>
  </si>
  <si>
    <t>Poplatok za skládku - betón, tehly, dlaždice (17 01) ostatné</t>
  </si>
  <si>
    <t>707707560</t>
  </si>
  <si>
    <t>713482112.S</t>
  </si>
  <si>
    <t>Montáž trubíc z PE, hr.do 10 mm,vnút.priemer 39-70 mm</t>
  </si>
  <si>
    <t>1015231334</t>
  </si>
  <si>
    <t>azf1660</t>
  </si>
  <si>
    <t xml:space="preserve">Tubolit Fonowave ARW 50/9 izolácia-návlek </t>
  </si>
  <si>
    <t>1560694206</t>
  </si>
  <si>
    <t>713482113.S</t>
  </si>
  <si>
    <t>Montáž trubíc z PE, hr.do 10 mm,vnút.priemer 71-95 mm</t>
  </si>
  <si>
    <t>510203916</t>
  </si>
  <si>
    <t>azf1661</t>
  </si>
  <si>
    <t xml:space="preserve">Tubolit Fonowave ARW 70/9 izolácia-návlek </t>
  </si>
  <si>
    <t>1772747399</t>
  </si>
  <si>
    <t>713482114.S</t>
  </si>
  <si>
    <t>Montáž trubíc z PE, hr.do 10 mm,vnút.priem. od 96 mm</t>
  </si>
  <si>
    <t>115551359</t>
  </si>
  <si>
    <t>azf1663</t>
  </si>
  <si>
    <t xml:space="preserve">Tubolit Fonowave ARW 100/9 izolácia-návlek </t>
  </si>
  <si>
    <t>-1693907579</t>
  </si>
  <si>
    <t>azf1664</t>
  </si>
  <si>
    <t xml:space="preserve">Tubolit Fonowave ARW 125/9 izolácia-návlek </t>
  </si>
  <si>
    <t>1843101281</t>
  </si>
  <si>
    <t>713482121.S</t>
  </si>
  <si>
    <t>Montáž trubíc z PE, hr.15-20 mm,vnút.priemer do 38 mm</t>
  </si>
  <si>
    <t>1127620188</t>
  </si>
  <si>
    <t>283310004700.S</t>
  </si>
  <si>
    <t>Izolačná PE trubica dxhr. 22x20 mm, nadrezaná, na izolovanie rozvodov vody, kúrenia, zdravotechniky</t>
  </si>
  <si>
    <t>-599909531</t>
  </si>
  <si>
    <t>283310004800.S</t>
  </si>
  <si>
    <t>Izolačná PE trubica dxhr. 28x20 mm, nadrezaná, na izolovanie rozvodov vody, kúrenia, zdravotechniky</t>
  </si>
  <si>
    <t>1607481954</t>
  </si>
  <si>
    <t>283310004900.S</t>
  </si>
  <si>
    <t>Izolačná PE trubica dxhr. 35x20 mm, nadrezaná, na izolovanie rozvodov vody, kúrenia, zdravotechniky</t>
  </si>
  <si>
    <t>-1336901147</t>
  </si>
  <si>
    <t>713482132.S</t>
  </si>
  <si>
    <t>Montáž trubíc z PE, hr.30 mm,vnút.priemer 39-70 mm</t>
  </si>
  <si>
    <t>-1687847419</t>
  </si>
  <si>
    <t>283310006500.S</t>
  </si>
  <si>
    <t>Izolačná PE trubica dxhr. 42x30 mm, rozrezaná, na izolovanie rozvodov vody, kúrenia, zdravotechniky</t>
  </si>
  <si>
    <t>-817167753</t>
  </si>
  <si>
    <t>283310006700.S</t>
  </si>
  <si>
    <t>Izolačná PE trubica dxhr. 54x30 mm, rozrezaná, na izolovanie rozvodov vody, kúrenia, zdravotechniky</t>
  </si>
  <si>
    <t>-1342613580</t>
  </si>
  <si>
    <t>283310006800.S</t>
  </si>
  <si>
    <t>Izolačná PE trubica dxhr. 64x30 mm, rozrezaná, na izolovanie rozvodov vody, kúrenia, zdravotechniky</t>
  </si>
  <si>
    <t>2036073677</t>
  </si>
  <si>
    <t>283310006900.S</t>
  </si>
  <si>
    <t>Izolačná PE trubica dxhr. 76x30 mm, rozrezaná, na izolovanie rozvodov vody, kúrenia, zdravotechniky</t>
  </si>
  <si>
    <t>1697660864</t>
  </si>
  <si>
    <t>283320010000.S</t>
  </si>
  <si>
    <t>Lepidlo, bal. 2,2 kg, pre izolácie potrubí z kaučukovej peny</t>
  </si>
  <si>
    <t>1901899149</t>
  </si>
  <si>
    <t>283320010300.S</t>
  </si>
  <si>
    <t>Páska, dĺ 15 m, šxhr. 50x3 mm, pre izolácie potrubí z kaučukovej peny</t>
  </si>
  <si>
    <t>2124348640</t>
  </si>
  <si>
    <t>713510200.S</t>
  </si>
  <si>
    <t>Tesnenie širokých škár v požiarnych deliacich konštrukciách protipožiarnym povlakom El120 a TI hr. 120 mm</t>
  </si>
  <si>
    <t>2018836568</t>
  </si>
  <si>
    <t>998713202.S</t>
  </si>
  <si>
    <t>Presun hmôt pre izolácie tepelné v objektoch výšky nad 6 m do 12 m</t>
  </si>
  <si>
    <t>%</t>
  </si>
  <si>
    <t>435859651</t>
  </si>
  <si>
    <t>998713292.S</t>
  </si>
  <si>
    <t>Izolácie tepelné, prípl.za presun nad vymedz. najväčšiu dopravnú vzdial. do 100 m</t>
  </si>
  <si>
    <t>-1367780552</t>
  </si>
  <si>
    <t>721</t>
  </si>
  <si>
    <t>Zdravotechnika - vnútorná kanalizácia</t>
  </si>
  <si>
    <t>721171109.S</t>
  </si>
  <si>
    <t>Potrubie z PVC - U odpadové ležaté hrdlové D 110 mm SK</t>
  </si>
  <si>
    <t>1650956026</t>
  </si>
  <si>
    <t>721171111.S</t>
  </si>
  <si>
    <t>Potrubie z PVC - U odpadové ležaté hrdlové D 125 mm SK</t>
  </si>
  <si>
    <t>-2096218768</t>
  </si>
  <si>
    <t>721171110.S</t>
  </si>
  <si>
    <t>Potrubie z PVC - U odpadové ležaté hrdlové D 125 mm DK</t>
  </si>
  <si>
    <t>1592083281</t>
  </si>
  <si>
    <t>721171403.S</t>
  </si>
  <si>
    <t>Potrubie z rúr PE-HD Dxt 56x3 mm odpadné zvislé  DK</t>
  </si>
  <si>
    <t>-2099150551</t>
  </si>
  <si>
    <t>721171406.S</t>
  </si>
  <si>
    <t>Potrubie z rúr PE-HD Dxt 75x3 mm odpadné zvislé  DK</t>
  </si>
  <si>
    <t>767850632</t>
  </si>
  <si>
    <t>721171408.S</t>
  </si>
  <si>
    <t>Potrubie z rúr PE-HD Dxt 110x4,3 mm odpadné zvislé  DK</t>
  </si>
  <si>
    <t>-1781804872</t>
  </si>
  <si>
    <t>721171409.S</t>
  </si>
  <si>
    <t>Potrubie z rúr PE-HD Dxt 125x4,9 mm odpadné zvislé  DK</t>
  </si>
  <si>
    <t>247518750</t>
  </si>
  <si>
    <t>721171540.S</t>
  </si>
  <si>
    <t>Potrubie odpadné prípojné z odhlučnených rúr PE Dxt 56x3,2 mm</t>
  </si>
  <si>
    <t>263979176</t>
  </si>
  <si>
    <t>721171530.S</t>
  </si>
  <si>
    <t>Potrubie odpadné zvislé z odhlučnených rúr PE Dxt 75x3 mm</t>
  </si>
  <si>
    <t>19403486</t>
  </si>
  <si>
    <t>721171534.S</t>
  </si>
  <si>
    <t>Potrubie odpadné zvislé z odhlučnených rúr PE Dxt 90x5,5 mm</t>
  </si>
  <si>
    <t>1553275801</t>
  </si>
  <si>
    <t>721171531.S</t>
  </si>
  <si>
    <t>Potrubie odpadné zvislé z odhlučnených rúr PE Dxt 110x6 mm</t>
  </si>
  <si>
    <t>-459664457</t>
  </si>
  <si>
    <t>721171532.S</t>
  </si>
  <si>
    <t>Potrubie odpadné zvislé z odhlučnených rúr PE Dxt 135x6 mm</t>
  </si>
  <si>
    <t>654798459</t>
  </si>
  <si>
    <t>721172393.S</t>
  </si>
  <si>
    <t>Montáž vetracej hlavice pre PP potrubie DN 100</t>
  </si>
  <si>
    <t>428198586</t>
  </si>
  <si>
    <t>359.969.00.1</t>
  </si>
  <si>
    <t>Ventil na zadržiavanie energie ERV: d=110mm, di=98–103mm</t>
  </si>
  <si>
    <t>1830364971</t>
  </si>
  <si>
    <t>721229022.S</t>
  </si>
  <si>
    <t>Montáž podlahového odtokového žlabu dĺžky 900 mm pre montáž k stene</t>
  </si>
  <si>
    <t>1873810683</t>
  </si>
  <si>
    <t>552240011500.S</t>
  </si>
  <si>
    <t>Plastový sprchový žľab Zebra s kvalitnou nerezovou mriežkou. K inštalácii do priestoru. V lesklom vyhotovení. Nízka stavebná výška. širka 850 mm</t>
  </si>
  <si>
    <t>1962839398</t>
  </si>
  <si>
    <t>721174139.S</t>
  </si>
  <si>
    <t>Montáž elektrotvarovky kanalizačného potrubia z PE-HD D 75 mm</t>
  </si>
  <si>
    <t>1695147196</t>
  </si>
  <si>
    <t>286540141300.S</t>
  </si>
  <si>
    <t>Čistiaca tvarovka PP pre odhlučnené potrubia 90° s kruhovým servisným otvorom, D 75 mm</t>
  </si>
  <si>
    <t>686545665</t>
  </si>
  <si>
    <t>721174145.S</t>
  </si>
  <si>
    <t>Montáž elektrotvarovky kanalizačného potrubia z PE-HD D 110 mm</t>
  </si>
  <si>
    <t>-1750848588</t>
  </si>
  <si>
    <t>286540141400.S</t>
  </si>
  <si>
    <t>Čistiaca tvarovka PP pre odhlučnené potrubia 90° s kruhovým servisným otvorom, D 110 mm</t>
  </si>
  <si>
    <t>-1134721575</t>
  </si>
  <si>
    <t>721174148.S</t>
  </si>
  <si>
    <t>Montáž elektrotvarovky kanalizačného potrubia z PE-HD D 125 mm</t>
  </si>
  <si>
    <t>-814908948</t>
  </si>
  <si>
    <t>286540141500.S</t>
  </si>
  <si>
    <t>Čistiaca tvarovka PP pre odhlučnené potrubia 90° s kruhovým servisným otvorom, D 125 mm</t>
  </si>
  <si>
    <t>31194693</t>
  </si>
  <si>
    <t>721194103.S</t>
  </si>
  <si>
    <t>Zriadenie prípojky na potrubí vyvedenie a upevnenie odpadových výpustiek D 32 mm</t>
  </si>
  <si>
    <t>-1453086468</t>
  </si>
  <si>
    <t>721194104.S</t>
  </si>
  <si>
    <t>Zriadenie prípojky na potrubí vyvedenie a upevnenie odpadových výpustiek D 40 mm</t>
  </si>
  <si>
    <t>1618886670</t>
  </si>
  <si>
    <t>721194105.S</t>
  </si>
  <si>
    <t>Zriadenie prípojky na potrubí vyvedenie a upevnenie odpadových výpustiek D 50 mm</t>
  </si>
  <si>
    <t>823995991</t>
  </si>
  <si>
    <t>721194107.S</t>
  </si>
  <si>
    <t>Zriadenie prípojky na potrubí vyvedenie a upevnenie odpadových výpustiek D 75 mm</t>
  </si>
  <si>
    <t>-1928125259</t>
  </si>
  <si>
    <t>721194109.S</t>
  </si>
  <si>
    <t>Zriadenie prípojky na potrubí vyvedenie a upevnenie odpadových výpustiek D 110 mm</t>
  </si>
  <si>
    <t>991237330</t>
  </si>
  <si>
    <t>721213014.S</t>
  </si>
  <si>
    <t>Montáž pivničného podlahového vpustu s vodorovným odtokom a 3 násobným uzáverom proti vzdutej vode DN 110</t>
  </si>
  <si>
    <t>-1343243459</t>
  </si>
  <si>
    <t>286630048200.S</t>
  </si>
  <si>
    <t>Pivničný podlahový vpust, horizontálny odtok DN 110, mriežka plastová, 3x uzáver protu vzdutiu</t>
  </si>
  <si>
    <t>557595003</t>
  </si>
  <si>
    <t>721230118.S</t>
  </si>
  <si>
    <t>Montáž strešného vtoku pre fóliové izolácie mechanicky kotveného s ohrevom do DN 110</t>
  </si>
  <si>
    <t>-2068635106</t>
  </si>
  <si>
    <t>2810310510</t>
  </si>
  <si>
    <t>Vtok strešný vodorovný vyhrievaný TOPWET TWE 75 PVC V s integrovanou PVC manžetou</t>
  </si>
  <si>
    <t>642416823</t>
  </si>
  <si>
    <t>2810310500</t>
  </si>
  <si>
    <t>Vtok strešný vodorovný vyhrievaný TOPWET TWE 110 PVC V s integrovanou PVC manžetou</t>
  </si>
  <si>
    <t>1605813338</t>
  </si>
  <si>
    <t>2810311910</t>
  </si>
  <si>
    <t>Šachta kontrolná TOPWET TWZ 300×300×130 mm</t>
  </si>
  <si>
    <t>-1474716357</t>
  </si>
  <si>
    <t>2810312490</t>
  </si>
  <si>
    <t>Prestup parozábranou TOPWET TWOD 110 BIT</t>
  </si>
  <si>
    <t>-495699782</t>
  </si>
  <si>
    <t>721230000.S</t>
  </si>
  <si>
    <t>Montáž terasového vtoku s vodorovným odtokom DN 50</t>
  </si>
  <si>
    <t>5271405</t>
  </si>
  <si>
    <t>V05P1205M1202PN00PD0</t>
  </si>
  <si>
    <t>TWB 50 V - PVC, Balkonová vpust s integrovanou manžetou z hydroizolační fólie na bázi PVC, vodorovné provedení</t>
  </si>
  <si>
    <t>-819790076</t>
  </si>
  <si>
    <t>V40002135</t>
  </si>
  <si>
    <t>TWB TER Balkonový nástavec nové generace s mřížkou z nerezové oceli 100 x 100 mm. Pro balkony s lepenou nebo jinak uloženou dlažbou. Součástí balení je odvodňovací kroužek pro odtok vody z hlavní hydroizolace.</t>
  </si>
  <si>
    <t>540717896</t>
  </si>
  <si>
    <t>2810311640</t>
  </si>
  <si>
    <t>Chrlič TWC 110 PVC s integrovanou PVC manžetou</t>
  </si>
  <si>
    <t>-1228062808</t>
  </si>
  <si>
    <t>721290111.S</t>
  </si>
  <si>
    <t>Ostatné - skúška tesnosti kanalizácie v objektoch vodou do DN 125</t>
  </si>
  <si>
    <t>-337162890</t>
  </si>
  <si>
    <t>721290112.S</t>
  </si>
  <si>
    <t>Ostatné - skúška tesnosti kanalizácie v objektoch vodou DN 150 alebo DN 200</t>
  </si>
  <si>
    <t>1610198675</t>
  </si>
  <si>
    <t>721290123.S</t>
  </si>
  <si>
    <t>Ostatné - skúška tesnosti kanalizácie v objektoch dymom do DN 300</t>
  </si>
  <si>
    <t>-1880726090</t>
  </si>
  <si>
    <t>998721206.S</t>
  </si>
  <si>
    <t>Presun hmôt pre vnútornú kanalizáciu v objektoch výšky nad 48 do 60 m</t>
  </si>
  <si>
    <t>1320227189</t>
  </si>
  <si>
    <t>998721292.S</t>
  </si>
  <si>
    <t>Vnútorná kanalizácia, prípl.za presun nad vymedz. najväč. dopr. vzdial. do 100m</t>
  </si>
  <si>
    <t>685415315</t>
  </si>
  <si>
    <t>722131113.S</t>
  </si>
  <si>
    <t>Potrubie z ušlachtilej ocele 1.4401, rúry lisovacie dxt 22x1,2 mm</t>
  </si>
  <si>
    <t>1338072832</t>
  </si>
  <si>
    <t>722131115.S</t>
  </si>
  <si>
    <t>Potrubie z ušlachtilej ocele 1.4401, rúry lisovacie dxt 35x1,5 mm</t>
  </si>
  <si>
    <t>-605243178</t>
  </si>
  <si>
    <t>722131117.S</t>
  </si>
  <si>
    <t>Potrubie z ušlachtilej ocele 1.4401, rúry lisovacie dxt 54x1,5 mm</t>
  </si>
  <si>
    <t>1610554661</t>
  </si>
  <si>
    <t>722131118.S</t>
  </si>
  <si>
    <t>Potrubie z ušlachtilej ocele 1.4401, rúry lisovacie dxt 76.1x2.0 mm</t>
  </si>
  <si>
    <t>-1527493321</t>
  </si>
  <si>
    <t>722171132.S</t>
  </si>
  <si>
    <t>Plasthliníkové potrubie v tyčiach spájané lisovaním d 20 mm</t>
  </si>
  <si>
    <t>-2030005180</t>
  </si>
  <si>
    <t>722171133.S</t>
  </si>
  <si>
    <t>Plasthliníkové potrubie v tyčiach spájané lisovaním d 26 mm</t>
  </si>
  <si>
    <t>-2089862309</t>
  </si>
  <si>
    <t>722171134.S</t>
  </si>
  <si>
    <t>Plasthliníkové potrubie v tyčiach spájané lisovaním d 32 mm</t>
  </si>
  <si>
    <t>1291733546</t>
  </si>
  <si>
    <t>722171135.S</t>
  </si>
  <si>
    <t>Plasthliníkové potrubie v tyčiach spájané lisovaním d 40 mm</t>
  </si>
  <si>
    <t>953469608</t>
  </si>
  <si>
    <t>722171136.S</t>
  </si>
  <si>
    <t>Plasthliníkové potrubie v tyčiach spájané lisovaním d 50 mm</t>
  </si>
  <si>
    <t>1706447143</t>
  </si>
  <si>
    <t>722172633.S</t>
  </si>
  <si>
    <t>Plasthliníkové potrubie v tyčiach spájané lisovaním d 63 mm</t>
  </si>
  <si>
    <t>2057345218</t>
  </si>
  <si>
    <t>722171119.S</t>
  </si>
  <si>
    <t>Plasthliníkové potrubie v tyčiach spájané lisovaním d 75 mm</t>
  </si>
  <si>
    <t>-1077265429</t>
  </si>
  <si>
    <t>722171152.S</t>
  </si>
  <si>
    <t>Plasthliníkové potrubie v kotúčoch spájané lisovaním d 20 mm</t>
  </si>
  <si>
    <t>-2046015809</t>
  </si>
  <si>
    <t>722171153.S</t>
  </si>
  <si>
    <t>Plasthliníkové potrubie v kotúčoch spájané lisovaním d 26 mm</t>
  </si>
  <si>
    <t>-1428832228</t>
  </si>
  <si>
    <t>722190401.S</t>
  </si>
  <si>
    <t>Vyvedenie a upevnenie výpustky DN 15</t>
  </si>
  <si>
    <t>-49801338</t>
  </si>
  <si>
    <t>722190403.S</t>
  </si>
  <si>
    <t>Vyvedenie a upevnenie výpustky DN 25</t>
  </si>
  <si>
    <t>784566780</t>
  </si>
  <si>
    <t>722190405.S</t>
  </si>
  <si>
    <t>Vyvedenie a upevnenie výpustky do DN 50</t>
  </si>
  <si>
    <t>1794330627</t>
  </si>
  <si>
    <t>722212440.S</t>
  </si>
  <si>
    <t>Orientačný štítok na stenu ON 73 6621</t>
  </si>
  <si>
    <t>-905377840</t>
  </si>
  <si>
    <t>722220111.S</t>
  </si>
  <si>
    <t>Montáž armatúry závitovej s jedným závitom, nástenka pre výtokový ventil G 1/2</t>
  </si>
  <si>
    <t>1180170476</t>
  </si>
  <si>
    <t>612.289.00.5</t>
  </si>
  <si>
    <t>Nástenka lisovacia koncová 90°: CW617N, d=20mm, Rp=1/2”, L=3.6cm</t>
  </si>
  <si>
    <t>-1010861937</t>
  </si>
  <si>
    <t>722221119.S</t>
  </si>
  <si>
    <t>Montáž nezámrzného ventilu záhradného s automatickým vypúšťaním DN 15</t>
  </si>
  <si>
    <t>2082656651</t>
  </si>
  <si>
    <t>551110030025.S</t>
  </si>
  <si>
    <t>Armatúra mrazuvzdorná vonkajšia s automatickým vypúšťaním DN 15</t>
  </si>
  <si>
    <t>1355339296</t>
  </si>
  <si>
    <t>722221315.S</t>
  </si>
  <si>
    <t>Montáž spätnej klapky závitovej pre vodu G 1</t>
  </si>
  <si>
    <t>-137753541</t>
  </si>
  <si>
    <t>551190003700.S</t>
  </si>
  <si>
    <t>Spätná klapka vodorovná závitová 1", PN 15, pre vodu, mosadz</t>
  </si>
  <si>
    <t>1764978793</t>
  </si>
  <si>
    <t>722221330.S</t>
  </si>
  <si>
    <t>Montáž spätnej klapky závitovej pre vodu G 2</t>
  </si>
  <si>
    <t>-1964455338</t>
  </si>
  <si>
    <t>551190004000.S</t>
  </si>
  <si>
    <t>Spätná klapka vodorovná závitová 2", PN 15, pre vodu, mosadz</t>
  </si>
  <si>
    <t>572335948</t>
  </si>
  <si>
    <t>722221425.S</t>
  </si>
  <si>
    <t>Montáž pripojovacej sanitárnej flexi hadice G 3/8</t>
  </si>
  <si>
    <t>1981773173</t>
  </si>
  <si>
    <t>552270003800.S</t>
  </si>
  <si>
    <t>Hadica flexi nerezová sanitárna ohybná 3/8", dĺ. 500 mm, pripojovacia do sanitárnych rozvodov</t>
  </si>
  <si>
    <t>-1621263462</t>
  </si>
  <si>
    <t>722221010.S</t>
  </si>
  <si>
    <t>Montáž guľového kohúta závitového priameho pre vodu G 1/2</t>
  </si>
  <si>
    <t>1433325551</t>
  </si>
  <si>
    <t>551110004900.S</t>
  </si>
  <si>
    <t>Guľový uzáver pre vodu 1/2", niklovaná mosadz</t>
  </si>
  <si>
    <t>-1712972180</t>
  </si>
  <si>
    <t>722221015.S</t>
  </si>
  <si>
    <t>Montáž guľového kohúta závitového priameho pre vodu G 3/4</t>
  </si>
  <si>
    <t>-2060702737</t>
  </si>
  <si>
    <t>551110005000.S</t>
  </si>
  <si>
    <t>Guľový uzáver pre vodu 3/4", niklovaná mosadz s odvodnením</t>
  </si>
  <si>
    <t>1441200472</t>
  </si>
  <si>
    <t>722221020.S</t>
  </si>
  <si>
    <t>Montáž guľového kohúta závitového priameho pre vodu G 1</t>
  </si>
  <si>
    <t>41459219</t>
  </si>
  <si>
    <t>551110005100.S</t>
  </si>
  <si>
    <t>Guľový uzáver pre vodu 1", niklovaná mosadz</t>
  </si>
  <si>
    <t>-1169934619</t>
  </si>
  <si>
    <t>722221025.S_</t>
  </si>
  <si>
    <t>Montáž guľového kohúta závitového priameho pre vodu G 5/4</t>
  </si>
  <si>
    <t>109577376</t>
  </si>
  <si>
    <t>551110005200.S</t>
  </si>
  <si>
    <t>Guľový uzáver pre vodu 5/4", niklovaná mosadz</t>
  </si>
  <si>
    <t>1134374089</t>
  </si>
  <si>
    <t>722221030.S</t>
  </si>
  <si>
    <t>Montáž guľového kohúta závitového priameho pre vodu G 6/4</t>
  </si>
  <si>
    <t>1874502940</t>
  </si>
  <si>
    <t>551110005900.S</t>
  </si>
  <si>
    <t>Guľový uzáver pre vodu 6/4", niklovaná mosadz</t>
  </si>
  <si>
    <t>-1834614934</t>
  </si>
  <si>
    <t>722221035.S</t>
  </si>
  <si>
    <t>Montáž guľového kohúta závitového priameho pre vodu G 2</t>
  </si>
  <si>
    <t>-781741793</t>
  </si>
  <si>
    <t>551110006000.S</t>
  </si>
  <si>
    <t>Guľový uzáver pre vodu 2", niklovaná mosadz</t>
  </si>
  <si>
    <t>-1258195705</t>
  </si>
  <si>
    <t>722221082.S</t>
  </si>
  <si>
    <t>Montáž guľového kohúta vypúšťacieho závitového G 1/2</t>
  </si>
  <si>
    <t>-772439644</t>
  </si>
  <si>
    <t>551110011200.S</t>
  </si>
  <si>
    <t>Guľový uzáver vypúšťací s páčkou, 1/2" M, mosadz</t>
  </si>
  <si>
    <t>791259312</t>
  </si>
  <si>
    <t>722222002.S</t>
  </si>
  <si>
    <t>Montáž vyvažovacieho ventilu šikmého na pitnú vodu DN 20</t>
  </si>
  <si>
    <t>1502073773</t>
  </si>
  <si>
    <t>551110028816.S</t>
  </si>
  <si>
    <t>Ventil vyvažovací šikmý DN 20, na pitnú vodu s meracími ventilčekmi na meranie tlakovej diferencie, 2xvnútorný závit</t>
  </si>
  <si>
    <t>1244606019</t>
  </si>
  <si>
    <t>-1035068693</t>
  </si>
  <si>
    <t>474607812</t>
  </si>
  <si>
    <t>722221290.S</t>
  </si>
  <si>
    <t>Montáž spätného ventilu závitového G 6/4"</t>
  </si>
  <si>
    <t>1166331072</t>
  </si>
  <si>
    <t>551110016900.S</t>
  </si>
  <si>
    <t>Zábrana proti spätnému toku podľa normy STN EN1717 typu BA, médium voda, max. vstupný tlak 10 bar, min. vstupný tlak 1,5 bar, prevádzková teplota do 65°C, DN 40, závitové prevedenie</t>
  </si>
  <si>
    <t>-1437659180</t>
  </si>
  <si>
    <t>722221291.S</t>
  </si>
  <si>
    <t>Montáž odkalovacieho filtra pitnej vody G 2</t>
  </si>
  <si>
    <t>1668183151</t>
  </si>
  <si>
    <t>551110017000.S</t>
  </si>
  <si>
    <t>Odkalovací filter pitnej vody do max. teploty 40°C, prevádzkový tlak min. 1,5 bar, max. 16 bar, vybavený manometrom, pripojenie šraubením, filtračná vložka 105/135 µm, 2"</t>
  </si>
  <si>
    <t>-399039703</t>
  </si>
  <si>
    <t>230203688</t>
  </si>
  <si>
    <t>Montáž MUN prechodka PE/mosadz s vonkajším závitom PE 100 SDR11 D 75/2 1/2"</t>
  </si>
  <si>
    <t>-1719699831</t>
  </si>
  <si>
    <t>286220029700.S</t>
  </si>
  <si>
    <t>Prechodka PE/mosadz s vonkajším závitom PE 100 SDR 11 D 75/2 1/2"</t>
  </si>
  <si>
    <t>2103440435</t>
  </si>
  <si>
    <t>722221083.S</t>
  </si>
  <si>
    <t>Montáž guľového kohúta vypúšťacieho závitového G 3/4</t>
  </si>
  <si>
    <t>-1706089396</t>
  </si>
  <si>
    <t>551110011300.S</t>
  </si>
  <si>
    <t>Guľový uzáver vypúšťací s páčkou, 3/4" M, mosadz</t>
  </si>
  <si>
    <t>392431205</t>
  </si>
  <si>
    <t>722221040.S</t>
  </si>
  <si>
    <t>Montáž guľového kohúta závitového priameho pre vodu G 2 1/2</t>
  </si>
  <si>
    <t>-1828535035</t>
  </si>
  <si>
    <t>551110014300.S</t>
  </si>
  <si>
    <t>Guľový uzáver pre vodu 2 1/2", niklovaná mosadz</t>
  </si>
  <si>
    <t>-1406237421</t>
  </si>
  <si>
    <t>722290226.S</t>
  </si>
  <si>
    <t>Tlaková skúška vodovodného potrubia závitového do DN 50</t>
  </si>
  <si>
    <t>677603795</t>
  </si>
  <si>
    <t>722290229.S</t>
  </si>
  <si>
    <t>Tlaková skúška vodovodného potrubia závitového nad DN 50 do DN 100</t>
  </si>
  <si>
    <t>1194357035</t>
  </si>
  <si>
    <t>722290234.S</t>
  </si>
  <si>
    <t>Prepláchnutie a dezinfekcia vodovodného potrubia do DN 80</t>
  </si>
  <si>
    <t>1122073640</t>
  </si>
  <si>
    <t>998722202.S</t>
  </si>
  <si>
    <t>Presun hmôt pre vnútorný vodovod v objektoch výšky nad 6 do 12 m</t>
  </si>
  <si>
    <t>608974825</t>
  </si>
  <si>
    <t>998722292.S</t>
  </si>
  <si>
    <t>Vodovod, prípl.za presun nad vymedz. najväčšiu dopravnú vzdialenosť do 100m</t>
  </si>
  <si>
    <t>-522626698</t>
  </si>
  <si>
    <t>724</t>
  </si>
  <si>
    <t>Zdravotechnika - strojné vybavenie</t>
  </si>
  <si>
    <t>724312125.S</t>
  </si>
  <si>
    <t>Montáž tlakovej nádoby pre pitnú vodu, objem 33 l</t>
  </si>
  <si>
    <t>1781625940</t>
  </si>
  <si>
    <t>484620000500.S</t>
  </si>
  <si>
    <t>Nádoba expanzná prietočná s vakom 33 l, D 354 mm, v 468 mm, pripojenie G 3/4", 10 bar</t>
  </si>
  <si>
    <t>-1489916985</t>
  </si>
  <si>
    <t>551290014200.S</t>
  </si>
  <si>
    <t>Prietočná armatúra 3/4" s guľovým kohútom, príslušenstvo k expanzným nádobám</t>
  </si>
  <si>
    <t>-1136407250</t>
  </si>
  <si>
    <t>732491005.S</t>
  </si>
  <si>
    <t xml:space="preserve">Montáž cirkulačného čerpadla </t>
  </si>
  <si>
    <t>1345584630</t>
  </si>
  <si>
    <t>97924343</t>
  </si>
  <si>
    <t>MAGNA3 32-80 N 180 1x230V 50Hz PN10</t>
  </si>
  <si>
    <t>-390624470</t>
  </si>
  <si>
    <t>724400103.S</t>
  </si>
  <si>
    <t>Montáž a zapojenie malej čerpacej stanice pre 1 závesné WC a 3 sanitárne zariadenia</t>
  </si>
  <si>
    <t>-1879019794</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</si>
  <si>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</si>
  <si>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</si>
  <si>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-275305497</t>
  </si>
  <si>
    <t>998724203.S</t>
  </si>
  <si>
    <t>Presun hmôt pre strojné vybavenie v objektoch výšky nad 12 do 24 m</t>
  </si>
  <si>
    <t>-668047387</t>
  </si>
  <si>
    <t>998724292.S</t>
  </si>
  <si>
    <t>Strojné vybavenie, prípl.za presun nad vymedz. najväčšiu dopr. vzdial. do 100 m</t>
  </si>
  <si>
    <t>1837189411</t>
  </si>
  <si>
    <t>725149715.S</t>
  </si>
  <si>
    <t>Montáž predstenového systému záchodov do ľahkých stien s kovovou konštrukciou</t>
  </si>
  <si>
    <t>-535552408</t>
  </si>
  <si>
    <t>552370000100.S</t>
  </si>
  <si>
    <t>Predstenový systém pre závesné WC so splachovacou podomietkovou nádržou do ľahkých montovaných konštrukcií</t>
  </si>
  <si>
    <t>2071413613</t>
  </si>
  <si>
    <t>552370000300</t>
  </si>
  <si>
    <t>Predstenový systém pre závesné WC, výška 1120 mm so splachovacou podomietkovou nádržou Sigma 12, bezbariérový pre podpery a držadlá, plast</t>
  </si>
  <si>
    <t>-1908789415</t>
  </si>
  <si>
    <t>156.050.00.1</t>
  </si>
  <si>
    <t>Zvuková izolácia pre WC</t>
  </si>
  <si>
    <t>-1299704676</t>
  </si>
  <si>
    <t>725149720.S</t>
  </si>
  <si>
    <t>Montáž záchodu do predstenového systému</t>
  </si>
  <si>
    <t>119741195</t>
  </si>
  <si>
    <t>642360000500.S</t>
  </si>
  <si>
    <t>Misa záchodová keramická závesná so splachovacím okruhom</t>
  </si>
  <si>
    <t>1128482579</t>
  </si>
  <si>
    <t>642360004900.S</t>
  </si>
  <si>
    <t>Misa záchodová keramická závesná bezbariérová, bez splachovacieho okruhu</t>
  </si>
  <si>
    <t>1251821713</t>
  </si>
  <si>
    <t>725291112.S</t>
  </si>
  <si>
    <t>Montáž záchodového sedadla s poklopom</t>
  </si>
  <si>
    <t>-1508858832</t>
  </si>
  <si>
    <t>554330000300.S</t>
  </si>
  <si>
    <t>Záchodové sedadlo plastové s poklopom</t>
  </si>
  <si>
    <t>1965145631</t>
  </si>
  <si>
    <t>554330001100.S</t>
  </si>
  <si>
    <t>Záchodové sedadlo s poklopom pre bezbariérové WC</t>
  </si>
  <si>
    <t>1393395864</t>
  </si>
  <si>
    <t>725291113.S</t>
  </si>
  <si>
    <t>Montaž doplnkov zariadení kúpeľní a záchodov, drobné predmety (ovládacia doska)</t>
  </si>
  <si>
    <t>-171280605</t>
  </si>
  <si>
    <t>552380001300.S</t>
  </si>
  <si>
    <t>Ovládacie tlačidlo podomietkové pre dvojité splachovanie</t>
  </si>
  <si>
    <t>-864690528</t>
  </si>
  <si>
    <t>725149740.S1</t>
  </si>
  <si>
    <t>Montáž predstenového systému pisoárov do ľahkých stien s kovovou konštrukciou</t>
  </si>
  <si>
    <t>1961504710</t>
  </si>
  <si>
    <t>552370000900.S</t>
  </si>
  <si>
    <t>Predstenový systém pre pisoár do ľahkých montovaných konštrukcií</t>
  </si>
  <si>
    <t>-1283846792</t>
  </si>
  <si>
    <t>725129210.S</t>
  </si>
  <si>
    <t>Montáž pisoáru keramického s automatickým splachovaním</t>
  </si>
  <si>
    <t>-1699130390</t>
  </si>
  <si>
    <t>642510000200.S</t>
  </si>
  <si>
    <t>Pisoár so senzorom keramický</t>
  </si>
  <si>
    <t>-991260392</t>
  </si>
  <si>
    <t>551790000620.S</t>
  </si>
  <si>
    <t>Napájací zdroj pre urinál 24V, DC, sieťové napájanie</t>
  </si>
  <si>
    <t>-1746677936</t>
  </si>
  <si>
    <t>725190005.S</t>
  </si>
  <si>
    <t>Montáž pisoárovej deliacej steny keramickej</t>
  </si>
  <si>
    <t>-2142520883</t>
  </si>
  <si>
    <t>642520000200.S</t>
  </si>
  <si>
    <t>Pisoárová deliaca stena keramická</t>
  </si>
  <si>
    <t>893884278</t>
  </si>
  <si>
    <t>725219501.S</t>
  </si>
  <si>
    <t>Montáž dvojskrinky dvojumývadla keramického , bez výtokovej armatúry</t>
  </si>
  <si>
    <t>-1955417126</t>
  </si>
  <si>
    <t>H40J7184013421</t>
  </si>
  <si>
    <t>Skrinka pod dvojumývadlo Mio N 814714, 4 zásuvky, Mio, JIKA</t>
  </si>
  <si>
    <t>-856811723</t>
  </si>
  <si>
    <t>725219500.S</t>
  </si>
  <si>
    <t>Montáž skrinky umývadla keramického , bez výtokovej armatúry</t>
  </si>
  <si>
    <t>-1960156566</t>
  </si>
  <si>
    <t>H40J7174013421</t>
  </si>
  <si>
    <t>Skrinka pod umývadlo 720x448x588 mm, 2 zásuvky, jasan</t>
  </si>
  <si>
    <t>1937969125</t>
  </si>
  <si>
    <t>227</t>
  </si>
  <si>
    <t>725219501.S1</t>
  </si>
  <si>
    <t>-1414565926</t>
  </si>
  <si>
    <t>228</t>
  </si>
  <si>
    <t>642130000700.S</t>
  </si>
  <si>
    <t>Skrinka pod umývadlo 960x448x588 mm, 2 zásuvky, jasan</t>
  </si>
  <si>
    <t>-658230899</t>
  </si>
  <si>
    <t>725219401.S</t>
  </si>
  <si>
    <t>Montáž umývadla keramického na skrutky do muriva, bez výtokovej armatúry</t>
  </si>
  <si>
    <t>-431465130</t>
  </si>
  <si>
    <t>642110000600.S</t>
  </si>
  <si>
    <t>Dvojumývadlo keramické, rozmer 1300x485x165 mm</t>
  </si>
  <si>
    <t>-815860218</t>
  </si>
  <si>
    <t>642110004300.S</t>
  </si>
  <si>
    <t>Umývadlo keramické, rozmer 1000x450x150</t>
  </si>
  <si>
    <t>-1780281734</t>
  </si>
  <si>
    <t>224</t>
  </si>
  <si>
    <t>642110004300.S1</t>
  </si>
  <si>
    <t>Umývadlo keramické asymetrické ľavé</t>
  </si>
  <si>
    <t>2123011303</t>
  </si>
  <si>
    <t>225</t>
  </si>
  <si>
    <t>642110004300.S2</t>
  </si>
  <si>
    <t>Umývadlo keramické asymetrické pravé</t>
  </si>
  <si>
    <t>-1753717028</t>
  </si>
  <si>
    <t>226</t>
  </si>
  <si>
    <t>642110004300.S3</t>
  </si>
  <si>
    <t>Umývadlo keramické bežný typ</t>
  </si>
  <si>
    <t>-1653938579</t>
  </si>
  <si>
    <t>642110005300.S</t>
  </si>
  <si>
    <t xml:space="preserve">Umývadlo malé keramické do WC </t>
  </si>
  <si>
    <t>-1758863960</t>
  </si>
  <si>
    <t>500.188.01.7</t>
  </si>
  <si>
    <t>Bezbariérové umývadlo 65x55cm, Otvor pre batériu v  strede, Biela</t>
  </si>
  <si>
    <t>-532242741</t>
  </si>
  <si>
    <t>60410120</t>
  </si>
  <si>
    <t>Montažná sada skrutiek na upevnenie umývadiel M10x120</t>
  </si>
  <si>
    <t>601778597</t>
  </si>
  <si>
    <t>725245103.S</t>
  </si>
  <si>
    <t>Montáž sprchových dverí do niky na vaničku, otváravé, jednokrídlové, so sklenenou výplňou, do výšky 2000 mm a šírky 900 mm</t>
  </si>
  <si>
    <t>-445512551</t>
  </si>
  <si>
    <t>552260001500.S</t>
  </si>
  <si>
    <t>Sprchové dvere jednodielne rozmer 900x1950 mm, 6 mm bezpečnostné sklo</t>
  </si>
  <si>
    <t>1530935573</t>
  </si>
  <si>
    <t>725849231.S</t>
  </si>
  <si>
    <t>Montáž batérie sprchovej podomietkovej termostatickej</t>
  </si>
  <si>
    <t>793746206</t>
  </si>
  <si>
    <t>551450003250.S</t>
  </si>
  <si>
    <t>Sprchový termostatický stĺp: sprchová batéria, hlavová sprcha, ručná sprcha, sprchová hadica</t>
  </si>
  <si>
    <t>-1231050184</t>
  </si>
  <si>
    <t>725329102.S</t>
  </si>
  <si>
    <t>Dopojenie kuchynských drezov dvojitých s dvoma drezmi alebo okapovým drezom s rozmerom do 800x600 mm  - drez je súčasť dodávky s linkou</t>
  </si>
  <si>
    <t>-1914851707</t>
  </si>
  <si>
    <t>725149805.S</t>
  </si>
  <si>
    <t>Montáž predstenového systému výleviek do ľahkých stien s kovovou konštrukciou</t>
  </si>
  <si>
    <t>1541662100</t>
  </si>
  <si>
    <t>552370001110.S</t>
  </si>
  <si>
    <t>Predstenový systém pre výlevku do ľahkých montovaných konštrukcií</t>
  </si>
  <si>
    <t>-260561191</t>
  </si>
  <si>
    <t>725149810.S</t>
  </si>
  <si>
    <t>Montáž výleviek do predstenového systému</t>
  </si>
  <si>
    <t>-1565924607</t>
  </si>
  <si>
    <t>642710000100.S</t>
  </si>
  <si>
    <t>Výlevka závesná keramická s plastovou mrežou</t>
  </si>
  <si>
    <t>-1110630108</t>
  </si>
  <si>
    <t>725829801.S</t>
  </si>
  <si>
    <t>Montáž batérie výlevkovej nástennej pákovej alebo klasickej s mechanickým ovládaním</t>
  </si>
  <si>
    <t>-141432962</t>
  </si>
  <si>
    <t>551450003500.S</t>
  </si>
  <si>
    <t>Batéria výlevková nástenná páková s dlhým ramienkom 30 cm</t>
  </si>
  <si>
    <t>-1102358044</t>
  </si>
  <si>
    <t>725819402.S</t>
  </si>
  <si>
    <t>Montáž ventilu bez pripojovacej rúrky G 1/2</t>
  </si>
  <si>
    <t>858631374</t>
  </si>
  <si>
    <t>551110020100.S</t>
  </si>
  <si>
    <t>Guľový ventil rohový, 1/2" - 3/8", s filtrom, chrómovaná mosadz</t>
  </si>
  <si>
    <t>595558686</t>
  </si>
  <si>
    <t>551110020400.S</t>
  </si>
  <si>
    <t>Guľový ventil pračkový, 1/2" - 3/4", s filtrom, chrómovaná mosadz</t>
  </si>
  <si>
    <t>-1225549359</t>
  </si>
  <si>
    <t>725829601.S</t>
  </si>
  <si>
    <t>Montáž batérie umývadlovej a drezovej stojankovej, pákovej alebo klasickej s mechanickým ovládaním</t>
  </si>
  <si>
    <t>1532968588</t>
  </si>
  <si>
    <t>551450003800.S</t>
  </si>
  <si>
    <t>Batéria umývadlová stojanková páková</t>
  </si>
  <si>
    <t>1093301137</t>
  </si>
  <si>
    <t>229</t>
  </si>
  <si>
    <t>551450003500.S1</t>
  </si>
  <si>
    <t>Batéria nástenná páková</t>
  </si>
  <si>
    <t>-581232504</t>
  </si>
  <si>
    <t>551450004310.S</t>
  </si>
  <si>
    <t>Batéria pre immobilné umývadlá páková</t>
  </si>
  <si>
    <t>-1761612510</t>
  </si>
  <si>
    <t>231</t>
  </si>
  <si>
    <t>551450006900.S</t>
  </si>
  <si>
    <t>Batéria automatická umývadlová zmiešavacia nerezová s elektronikou</t>
  </si>
  <si>
    <t>157821261</t>
  </si>
  <si>
    <t>725869302.S</t>
  </si>
  <si>
    <t>Montáž zápachovej uzávierky pre zariaďovacie predmety, umývadlovej do D 50 mm (podomietková)</t>
  </si>
  <si>
    <t>30681273</t>
  </si>
  <si>
    <t>551620005600.S</t>
  </si>
  <si>
    <t>Zápachová uzávierka - miestošetriaci sifón pre umývadlko</t>
  </si>
  <si>
    <t>-1936816307</t>
  </si>
  <si>
    <t>230</t>
  </si>
  <si>
    <t>551620006400.S</t>
  </si>
  <si>
    <t>Zápachová uzávierka - sifón pre umývadlá DN 40</t>
  </si>
  <si>
    <t>-1984692992</t>
  </si>
  <si>
    <t>A390</t>
  </si>
  <si>
    <t>Umývadlová výpusť click clack 5/4" celokovová, veľká zátka</t>
  </si>
  <si>
    <t>-1774011503</t>
  </si>
  <si>
    <t>725869323.S</t>
  </si>
  <si>
    <t>Montáž zápachovej uzávierky pre zariaďovacie predmety, pračkovej do D 50 mm (podomietkovej)</t>
  </si>
  <si>
    <t>1058397334</t>
  </si>
  <si>
    <t>551620012200.S</t>
  </si>
  <si>
    <t>Zápachová uzávierka podomietková DN 50 pre pripojenie práčok a umývačiek riadu, plast</t>
  </si>
  <si>
    <t>-1846127727</t>
  </si>
  <si>
    <t>725869371.S</t>
  </si>
  <si>
    <t>Montáž zápachovej uzávierky pre zariaďovacie predmety, pisoárovej do D 50 mm</t>
  </si>
  <si>
    <t>-1370930121</t>
  </si>
  <si>
    <t>551620011000.S</t>
  </si>
  <si>
    <t>Zápachová uzávierka - sifón pre pisoáre DN 50</t>
  </si>
  <si>
    <t>623942773</t>
  </si>
  <si>
    <t>725869380.S</t>
  </si>
  <si>
    <t>Montáž zápachovej uzávierky pre zariaďovacie predmety, ostatných typov do D 32 mm</t>
  </si>
  <si>
    <t>-239339109</t>
  </si>
  <si>
    <t>551620027100.S</t>
  </si>
  <si>
    <t>Vtokový lievik DN 32, (0,17 l/s), s protizápachovým uzáverom, vetranie a klimatizácia, PP</t>
  </si>
  <si>
    <t>36302955</t>
  </si>
  <si>
    <t>551620015300.S</t>
  </si>
  <si>
    <t>Zápachová uzávierka kondenzačná DN 40 pre vetranie a klimatizáciu, PP</t>
  </si>
  <si>
    <t>-970640179</t>
  </si>
  <si>
    <t>998725202.S</t>
  </si>
  <si>
    <t>Presun hmôt pre zariaďovacie predmety v objektoch výšky nad 6 do 12 m</t>
  </si>
  <si>
    <t>635159259</t>
  </si>
  <si>
    <t>998725292.S</t>
  </si>
  <si>
    <t>Zariaďovacie predmety, prípl.za presun nad vymedz. najväčšiu dopravnú vzdialenosť do 100m</t>
  </si>
  <si>
    <t>-1320092298</t>
  </si>
  <si>
    <t>767995101.S</t>
  </si>
  <si>
    <t>Montáž ostatných atypických kovových stavebných doplnkových konštrukcií do 5 kg</t>
  </si>
  <si>
    <t>-1857395109</t>
  </si>
  <si>
    <t>273110029600</t>
  </si>
  <si>
    <t>Kotviací a upevnovací materiál pre potrubný rozvod</t>
  </si>
  <si>
    <t>214250648</t>
  </si>
  <si>
    <t>273110029700</t>
  </si>
  <si>
    <t>Drobný inštalačný a spojovací materiál</t>
  </si>
  <si>
    <t>-296947118</t>
  </si>
  <si>
    <t>998767202.S</t>
  </si>
  <si>
    <t>Presun hmôt pre kovové stavebné doplnkové konštrukcie v objektoch výšky nad 6 do 12 m</t>
  </si>
  <si>
    <t>1511802826</t>
  </si>
  <si>
    <t>998767292.S</t>
  </si>
  <si>
    <t>Kovové stav.dopln.konštr., prípl.za presun nad najväčšiu dopr. vzdial. do 100 m</t>
  </si>
  <si>
    <t>-723980616</t>
  </si>
  <si>
    <t>21-M</t>
  </si>
  <si>
    <t>Elektromontáže</t>
  </si>
  <si>
    <t>210452003.S</t>
  </si>
  <si>
    <t>Montáž elektrického vykurovacieho samoregulačného kábla do polkruhového, alebo hranatého žľabu</t>
  </si>
  <si>
    <t>-1319952037</t>
  </si>
  <si>
    <t>341710011500</t>
  </si>
  <si>
    <t>Kábel vykurovací samoregulačný DEVIiceguard 18 Readymade, 230V, 36W, l= 2 m so studeným koncom „alebo ekvivalent“</t>
  </si>
  <si>
    <t>-1432896152</t>
  </si>
  <si>
    <t>341730007200.S</t>
  </si>
  <si>
    <t>Sada pre zakončenie samoregulačných káblov</t>
  </si>
  <si>
    <t>bal</t>
  </si>
  <si>
    <t>1760767776</t>
  </si>
  <si>
    <t>HZS</t>
  </si>
  <si>
    <t>Ostatné náklady</t>
  </si>
  <si>
    <t>HZS000111.S</t>
  </si>
  <si>
    <t>Stavebno montážne práce menej náročne, pomocné alebo manupulačné (Tr. 1) v rozsahu viac ako 8 hodín</t>
  </si>
  <si>
    <t>hod</t>
  </si>
  <si>
    <t>512</t>
  </si>
  <si>
    <t>-1036289330</t>
  </si>
  <si>
    <t>222</t>
  </si>
  <si>
    <t>HZS000112.S</t>
  </si>
  <si>
    <t>Stavebno montážne práce náročnejšie, ucelené, obtiažne, rutinné (Tr. 2) v rozsahu viac ako 8 hodín náročnejšie</t>
  </si>
  <si>
    <t>-145142166</t>
  </si>
  <si>
    <t>VRN</t>
  </si>
  <si>
    <t>Investičné náklady neobsiahnuté v cenách</t>
  </si>
  <si>
    <t>223</t>
  </si>
  <si>
    <t>001200001.S</t>
  </si>
  <si>
    <t>Rozbor vzorky pitej vody podľa vyhlášky MZ SR č. 91/2023 Z.z.- ZSV,a.s. (kolaudácia)</t>
  </si>
  <si>
    <t>eur</t>
  </si>
  <si>
    <t>1024</t>
  </si>
  <si>
    <t>-1325753337</t>
  </si>
  <si>
    <t>Projekt:</t>
  </si>
  <si>
    <t>Študentský domov a knižnica</t>
  </si>
  <si>
    <t>Profesia:</t>
  </si>
  <si>
    <t>Vykurovanie a chladenie</t>
  </si>
  <si>
    <t>Pol. č.</t>
  </si>
  <si>
    <t>Názov položky</t>
  </si>
  <si>
    <t>Mnoštvo</t>
  </si>
  <si>
    <t>M.J</t>
  </si>
  <si>
    <t>j. cena</t>
  </si>
  <si>
    <t>celková cena</t>
  </si>
  <si>
    <t>Objekt SO 101.1</t>
  </si>
  <si>
    <t>Potrubia</t>
  </si>
  <si>
    <t>UK.101</t>
  </si>
  <si>
    <t>Systém stropného vykurovania/chladenia v bytoch, potrubné okruhy inštalované v žb.konštrukcii stropu , vyhotovené rúrkou Pe-Xa Rautherm S 17x2,0. Fabr.: REHAU al. Rovnocenný vrátane montážneho materiálu a  príslušenstva</t>
  </si>
  <si>
    <t>UK.102</t>
  </si>
  <si>
    <t>Systém podlahového vykurovania na systémovej doske Varionova bez kročajovej izolácie , s rúrkou Pe-Xa Rauthern S 17x2,0. Fabr.: REHAU al. rovnocenný .</t>
  </si>
  <si>
    <t>Geberit Mapress uhlíková oceľ, zvonka a zvnútra pozinkované 18,0x1,2 mm</t>
  </si>
  <si>
    <t>bm</t>
  </si>
  <si>
    <t>UK.103</t>
  </si>
  <si>
    <t>Geberit Mapress uhlíková oceľ, zvonka a zvnútra pozinkované 22,0x1,5 mm</t>
  </si>
  <si>
    <t>UK.104</t>
  </si>
  <si>
    <t>Geberit Mapress uhlíková oceľ, zvonka a zvnútra pozinkované 28,0x1,5 mm</t>
  </si>
  <si>
    <t>UK.105</t>
  </si>
  <si>
    <t>Geberit Mapress uhlíková oceľ, zvonka a zvnútra pozinkované 35,0x1,5 mm</t>
  </si>
  <si>
    <t>UK.106</t>
  </si>
  <si>
    <t>Geberit Mapress uhlíková oceľ, zvonka a zvnútra pozinkované 42,0x1,5 mm</t>
  </si>
  <si>
    <t>UK.107</t>
  </si>
  <si>
    <t>Geberit Mapress uhlíková oceľ, zvonka a zvnútra pozinkované 54,0x1,5 mm</t>
  </si>
  <si>
    <t>UK.108</t>
  </si>
  <si>
    <t>Geberit Mapress uhlíková oceľ, zvonka a zvnútra pozinkované 76,1x2,0 mm</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</si>
  <si>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</si>
  <si>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</si>
  <si>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</si>
  <si>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</si>
  <si>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</si>
  <si>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</si>
  <si>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</si>
  <si>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</si>
  <si>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</si>
  <si>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</si>
  <si>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</si>
  <si>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</si>
  <si>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</si>
  <si>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</si>
  <si>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</si>
  <si>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</si>
  <si>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Nerezový vlnovec EUROTIS RURA 3/4" 4m AISI 304 VODA</t>
  </si>
  <si>
    <t>Nerezový vlnovec EUROTIS RURA 1" 30m AISI 304 VODA</t>
  </si>
  <si>
    <t>Izolácie</t>
  </si>
  <si>
    <t>UK.201</t>
  </si>
  <si>
    <t>Minerálna vlna s hliníkovou fóliou Rockwool Heatrock PS 18x20 mm</t>
  </si>
  <si>
    <t>UK.202</t>
  </si>
  <si>
    <t>Minerálna vlna s hliníkovou fóliou Rockwool Heatrock PS 22x20 mm</t>
  </si>
  <si>
    <t>UK.203</t>
  </si>
  <si>
    <t>Minerálna vlna s hliníkovou fóliou Rockwool Heatrock PS 28x30 mm</t>
  </si>
  <si>
    <t>UK.204</t>
  </si>
  <si>
    <t>Minerálna vlna s hliníkovou fóliou Rockwool Heatrock PS 35x30 mm</t>
  </si>
  <si>
    <t>UK.205</t>
  </si>
  <si>
    <t>Minerálna vlna s hliníkovou fóliou Rockwool Heatrock PS 42x40 mm</t>
  </si>
  <si>
    <t>UK.206</t>
  </si>
  <si>
    <t>Minerálna vlna s hliníkovou fóliou Rockwool Heatrock PS 54x50 mm</t>
  </si>
  <si>
    <t>UK.207</t>
  </si>
  <si>
    <t>Minerálna vlna s hliníkovou fóliou Rockwool Heatrock PS 76x60 mm</t>
  </si>
  <si>
    <t>UK.208</t>
  </si>
  <si>
    <t>Minerálna vlna s hliníkovou fóliou Rockwool Heatrock PS 89x80 mm</t>
  </si>
  <si>
    <t>UK.209</t>
  </si>
  <si>
    <t>Minerálna vlna s hliníkouvou fóliou Rockwool Heatrock PS 108x100 mm</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</si>
  <si>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</si>
  <si>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</si>
  <si>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</si>
  <si>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</si>
  <si>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</si>
  <si>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</si>
  <si>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</si>
  <si>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</si>
  <si>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</si>
  <si>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</si>
  <si>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</si>
  <si>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</si>
  <si>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</si>
  <si>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</si>
  <si>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</si>
  <si>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</si>
  <si>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</si>
  <si>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</si>
  <si>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</si>
  <si>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</si>
  <si>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</si>
  <si>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</si>
  <si>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</si>
  <si>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</si>
  <si>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</si>
  <si>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</si>
  <si>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</si>
  <si>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</si>
  <si>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</si>
  <si>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</si>
  <si>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</si>
  <si>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</si>
  <si>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3-cestný rozdeľovací ventil - SIEMENS VXF22.65-63 + SAV31.00 DN65 PN16 kvs=63 m3/h</t>
  </si>
  <si>
    <t>UK.507</t>
  </si>
  <si>
    <t>Uzatváracia klapka - ARI-GESA Fig.22.013+PÁKA DN100 PN16</t>
  </si>
  <si>
    <t>UK.508</t>
  </si>
  <si>
    <t>4-CESTNÝ PREPÍNACI VENTIL 4F80 Kvs=150 m3/h + ARC300 - ESBE DN80 PN6 110°C</t>
  </si>
  <si>
    <t>UK.509</t>
  </si>
  <si>
    <t>SNIMAC TEPLOTY PONORNY NS 120 SENSIT - 30-150°C, G1/2"x120</t>
  </si>
  <si>
    <t>UK.510</t>
  </si>
  <si>
    <t>MANOMETER TYP 358 G1/4" - d60 0-10 bar ZP</t>
  </si>
  <si>
    <t>UK.511</t>
  </si>
  <si>
    <t>Poistný ventil - DUCO POISTNY VENTIL DN20 0,35 MPa, PN16</t>
  </si>
  <si>
    <t>UK.512</t>
  </si>
  <si>
    <t>Filter prírubový - ARI ARIMATUREN FILTER DN80 PN16</t>
  </si>
  <si>
    <t>UK.513</t>
  </si>
  <si>
    <t>Spätná klapka prírubová - IVAR BRA.F5.000 DN80 PN16</t>
  </si>
  <si>
    <t>UK.516</t>
  </si>
  <si>
    <t>Filter - NOVASERVIS F DN32 PN16</t>
  </si>
  <si>
    <t>UK.517</t>
  </si>
  <si>
    <t>Spätná klapka - NOVASERVIS ZZM DN32 PN16</t>
  </si>
  <si>
    <t>UK.521</t>
  </si>
  <si>
    <t>Snímač tlaku THERMOKON - DLF25/A 0-6 BAR G1/2"</t>
  </si>
  <si>
    <t>Zariadenia</t>
  </si>
  <si>
    <t>UK.522</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</si>
  <si>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charset val="238"/>
      </rPr>
      <t xml:space="preserve"> , Qchl= 61,2 kW  (10/15 °C), 400V, 50 Hz</t>
    </r>
  </si>
  <si>
    <t>UK.523</t>
  </si>
  <si>
    <t>Clivet WSHH-LEE1 19.2 - TČ VODA-VODA Qvyk (W50/55 °C)=32,1 kW</t>
  </si>
  <si>
    <t>UK.524</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</si>
  <si>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charset val="238"/>
      </rPr>
      <t xml:space="preserve"> - 12/17</t>
    </r>
    <r>
      <rPr>
        <sz val="9"/>
        <color theme="1"/>
        <rFont val="Aptos Narrow"/>
        <family val="2"/>
      </rPr>
      <t>°</t>
    </r>
    <r>
      <rPr>
        <sz val="10.35"/>
        <color theme="1"/>
        <rFont val="Aptos Narrow"/>
        <family val="2"/>
      </rPr>
      <t>C</t>
    </r>
  </si>
  <si>
    <t>UK.525</t>
  </si>
  <si>
    <t>DECON DL ZON2 C-125 - ROZDEĽOVAČ/ZBERAČ Qchl=130 kW, Qvyk=125 kW</t>
  </si>
  <si>
    <t>UK.526</t>
  </si>
  <si>
    <t>El. kotol 60 kW, 3x400V 88A, Buderus Logamax E213</t>
  </si>
  <si>
    <t>UK.527</t>
  </si>
  <si>
    <t>AKUMULAČNÁ NÁDOBA 2000l s izoláciou</t>
  </si>
  <si>
    <t>UK.528</t>
  </si>
  <si>
    <t>AKUMULAČNÁ NÁDOBA 4000 l s izoláciou</t>
  </si>
  <si>
    <t>UK.529</t>
  </si>
  <si>
    <t>Reflex Storatherm AF1 2000 - ZÁSOBNÍK TV, V=2000 l</t>
  </si>
  <si>
    <t>UK.530</t>
  </si>
  <si>
    <t>ESBE GDA211 DN32 - ČERPADLOVÁ SKUPINA DN32, Q=1,9 m3/h, dp= 0,2 bar</t>
  </si>
  <si>
    <t>UK.531</t>
  </si>
  <si>
    <t>Reflex N200/6bar - EXPANZNÁ NÁDOBA V=200 l, 6bar</t>
  </si>
  <si>
    <t>UK.532</t>
  </si>
  <si>
    <t>Reflex N600/6bar - EXPANZNÁ NÁDOBA V=600 l, 6 bar</t>
  </si>
  <si>
    <t>UK.533</t>
  </si>
  <si>
    <t>Reflex N80/6bar - EXPANZNÁ NÁDOBA V=80 l, 6 bar</t>
  </si>
  <si>
    <t>UK.534</t>
  </si>
  <si>
    <t>Reflex N50/6bar - EXPANZNÁ NÁDOBA V=50 l, 6 bar</t>
  </si>
  <si>
    <t>UK.535</t>
  </si>
  <si>
    <t>Reflex Lockshield valve SU 1x1 - SERVISNÝ VENTIL DN25</t>
  </si>
  <si>
    <t>UK.536</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</si>
  <si>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charset val="238"/>
      </rPr>
      <t>= 3,9kW, Qchl (W12/17</t>
    </r>
    <r>
      <rPr>
        <sz val="9"/>
        <color theme="1"/>
        <rFont val="Aptos Narrow"/>
        <family val="2"/>
      </rPr>
      <t>°</t>
    </r>
    <r>
      <rPr>
        <sz val="10.35"/>
        <color theme="1"/>
        <rFont val="Aptos Narrow"/>
        <family val="2"/>
      </rPr>
      <t>)</t>
    </r>
    <r>
      <rPr>
        <sz val="9"/>
        <color theme="1"/>
        <rFont val="Calibri"/>
        <family val="2"/>
        <charset val="238"/>
      </rPr>
      <t>= 2,0 kW</t>
    </r>
  </si>
  <si>
    <t>UK.537</t>
  </si>
  <si>
    <t>Quadroflex CN03 100 - EL. RADIÁTOR Výkon= 1 kW</t>
  </si>
  <si>
    <t>UK.538</t>
  </si>
  <si>
    <t>Quadroflex CN03 150 - EL. RADIÁTOR Výkon= 1,5 kW</t>
  </si>
  <si>
    <t>UK.539</t>
  </si>
  <si>
    <t>Quadroflex CN03 200 - EL. RADIÁTOR Výkon= 2 kW</t>
  </si>
  <si>
    <t>UK.540</t>
  </si>
  <si>
    <t>KORADO KORALUX LINAER MAX-ERH 600x900 - EL. RADIÁTOR Qvyk= 0,5kW</t>
  </si>
  <si>
    <t>UK.541</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</si>
  <si>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</si>
  <si>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UK.542</t>
  </si>
  <si>
    <t>Vodomer na monitorovanie zmäkčovacích zariadení a demineralizačných zariadení
pre úpravu vykurovacej vody, Reflex Fillguard plus</t>
  </si>
  <si>
    <t>UK.543</t>
  </si>
  <si>
    <t>Katiónová živičná vložka na zmäkčenie plniacej a doplňujúcej vody vhodná do Fillsoft I alebo II krytu vložiek. Reflex Fillsoft FSP 6000</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</si>
  <si>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</si>
  <si>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</si>
  <si>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</si>
  <si>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</si>
  <si>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</si>
  <si>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</si>
  <si>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</si>
  <si>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</si>
  <si>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</si>
  <si>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</si>
  <si>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</si>
  <si>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</si>
  <si>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</si>
  <si>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</si>
  <si>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</si>
  <si>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</si>
  <si>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</si>
  <si>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</si>
  <si>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</si>
  <si>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</si>
  <si>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</si>
  <si>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</si>
  <si>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Poznámka: výrobky sú uvádzané ako referenčné a môžu byť nahradené výrobkami s rovnakými alebo lepšími parametrami</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</si>
  <si>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</si>
  <si>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</si>
  <si>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</si>
  <si>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</si>
  <si>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</si>
  <si>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</si>
  <si>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</si>
  <si>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</si>
  <si>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</si>
  <si>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</si>
  <si>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</si>
  <si>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</si>
  <si>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</si>
  <si>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</si>
  <si>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</si>
  <si>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</si>
  <si>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</si>
  <si>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</si>
  <si>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</si>
  <si>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</si>
  <si>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</si>
  <si>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</si>
  <si>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</si>
  <si>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</si>
  <si>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</si>
  <si>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</si>
  <si>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</si>
  <si>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</si>
  <si>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</si>
  <si>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</si>
  <si>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</si>
  <si>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</si>
  <si>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</si>
  <si>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</si>
  <si>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</si>
  <si>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</si>
  <si>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</si>
  <si>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</si>
  <si>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</si>
  <si>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</si>
  <si>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</si>
  <si>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</si>
  <si>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</si>
  <si>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</si>
  <si>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</si>
  <si>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</si>
  <si>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</si>
  <si>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</si>
  <si>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</si>
  <si>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</si>
  <si>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</si>
  <si>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</si>
  <si>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</si>
  <si>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</si>
  <si>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</si>
  <si>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</si>
  <si>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</si>
  <si>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</si>
  <si>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</si>
  <si>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</si>
  <si>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</si>
  <si>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</si>
  <si>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</si>
  <si>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</si>
  <si>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</si>
  <si>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</si>
  <si>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</si>
  <si>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</si>
  <si>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</si>
  <si>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</si>
  <si>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</si>
  <si>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</si>
  <si>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</si>
  <si>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</si>
  <si>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</si>
  <si>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</si>
  <si>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</si>
  <si>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</si>
  <si>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</si>
  <si>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Spojovací a závesný materiál</t>
  </si>
  <si>
    <t>Buracie práce, montážny, tesniaci a kotviaci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</si>
  <si>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</si>
  <si>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</si>
  <si>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</si>
  <si>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</si>
  <si>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</si>
  <si>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</si>
  <si>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</si>
  <si>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</si>
  <si>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</si>
  <si>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</si>
  <si>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</si>
  <si>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</si>
  <si>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</si>
  <si>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</si>
  <si>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</si>
  <si>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</si>
  <si>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</si>
  <si>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</si>
  <si>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</si>
  <si>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</si>
  <si>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</si>
  <si>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</si>
  <si>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</si>
  <si>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</si>
  <si>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</si>
  <si>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</si>
  <si>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</si>
  <si>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</si>
  <si>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</si>
  <si>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</si>
  <si>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</si>
  <si>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</si>
  <si>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</si>
  <si>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</si>
  <si>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</si>
  <si>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</si>
  <si>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</si>
  <si>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</si>
  <si>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</si>
  <si>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</si>
  <si>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</si>
  <si>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</si>
  <si>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</si>
  <si>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</si>
  <si>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</si>
  <si>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</si>
  <si>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</si>
  <si>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</si>
  <si>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</si>
  <si>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</si>
  <si>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</si>
  <si>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</si>
  <si>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</si>
  <si>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</si>
  <si>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</si>
  <si>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</si>
  <si>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</si>
  <si>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</si>
  <si>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</si>
  <si>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</si>
  <si>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</si>
  <si>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</si>
  <si>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</si>
  <si>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</si>
  <si>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</si>
  <si>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</si>
  <si>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</si>
  <si>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</si>
  <si>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</si>
  <si>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</si>
  <si>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</si>
  <si>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</si>
  <si>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</si>
  <si>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</si>
  <si>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</si>
  <si>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</si>
  <si>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</si>
  <si>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</si>
  <si>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</si>
  <si>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</si>
  <si>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</si>
  <si>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</si>
  <si>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</si>
  <si>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</si>
  <si>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</si>
  <si>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</si>
  <si>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</si>
  <si>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</si>
  <si>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</si>
  <si>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</si>
  <si>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</si>
  <si>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</si>
  <si>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</si>
  <si>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</si>
  <si>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</si>
  <si>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</si>
  <si>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</si>
  <si>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</si>
  <si>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</si>
  <si>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</si>
  <si>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</si>
  <si>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</si>
  <si>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</si>
  <si>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</si>
  <si>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</si>
  <si>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</si>
  <si>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</si>
  <si>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</si>
  <si>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</si>
  <si>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</si>
  <si>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</si>
  <si>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</si>
  <si>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</si>
  <si>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</si>
  <si>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</si>
  <si>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</si>
  <si>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</si>
  <si>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</si>
  <si>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</si>
  <si>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</si>
  <si>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</si>
  <si>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</si>
  <si>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</si>
  <si>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</si>
  <si>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</si>
  <si>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</si>
  <si>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</si>
  <si>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</si>
  <si>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</si>
  <si>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</si>
  <si>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</si>
  <si>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</si>
  <si>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</si>
  <si>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</si>
  <si>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</si>
  <si>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</si>
  <si>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</si>
  <si>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</si>
  <si>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</si>
  <si>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</si>
  <si>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</si>
  <si>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</si>
  <si>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</si>
  <si>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</si>
  <si>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</si>
  <si>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</si>
  <si>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</si>
  <si>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</si>
  <si>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</si>
  <si>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</si>
  <si>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</si>
  <si>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</si>
  <si>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</si>
  <si>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</si>
  <si>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</si>
  <si>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</si>
  <si>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</si>
  <si>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</si>
  <si>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</si>
  <si>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</si>
  <si>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</si>
  <si>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</si>
  <si>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</si>
  <si>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</si>
  <si>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</si>
  <si>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</si>
  <si>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</si>
  <si>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</si>
  <si>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</si>
  <si>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</si>
  <si>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</si>
  <si>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</si>
  <si>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</si>
  <si>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</si>
  <si>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</si>
  <si>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</si>
  <si>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</si>
  <si>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</si>
  <si>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</si>
  <si>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</si>
  <si>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</si>
  <si>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</si>
  <si>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</si>
  <si>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</si>
  <si>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</si>
  <si>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</si>
  <si>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</si>
  <si>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</si>
  <si>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</si>
  <si>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</si>
  <si>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</si>
  <si>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</si>
  <si>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</si>
  <si>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</si>
  <si>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</si>
  <si>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</si>
  <si>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</si>
  <si>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</si>
  <si>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</si>
  <si>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</si>
  <si>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</si>
  <si>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</si>
  <si>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</si>
  <si>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</si>
  <si>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</si>
  <si>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</si>
  <si>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</si>
  <si>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</si>
  <si>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</si>
  <si>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</si>
  <si>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</si>
  <si>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</si>
  <si>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</si>
  <si>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</si>
  <si>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</si>
  <si>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</si>
  <si>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</si>
  <si>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</si>
  <si>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</si>
  <si>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</si>
  <si>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</si>
  <si>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</si>
  <si>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</si>
  <si>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</si>
  <si>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</si>
  <si>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</si>
  <si>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</si>
  <si>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</si>
  <si>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</si>
  <si>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</si>
  <si>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</si>
  <si>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</si>
  <si>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</si>
  <si>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</si>
  <si>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</si>
  <si>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</si>
  <si>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</si>
  <si>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</si>
  <si>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</si>
  <si>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</si>
  <si>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</si>
  <si>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</si>
  <si>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</si>
  <si>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</si>
  <si>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</si>
  <si>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</si>
  <si>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</si>
  <si>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</si>
  <si>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</si>
  <si>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</si>
  <si>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256</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</si>
  <si>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</si>
  <si>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</si>
  <si>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</si>
  <si>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</si>
  <si>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</si>
  <si>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</si>
  <si>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</si>
  <si>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</si>
  <si>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</si>
  <si>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</si>
  <si>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</si>
  <si>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</si>
  <si>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</si>
  <si>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</si>
  <si>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</si>
  <si>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</si>
  <si>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</si>
  <si>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</si>
  <si>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</si>
  <si>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</si>
  <si>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</si>
  <si>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</si>
  <si>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</si>
  <si>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</si>
  <si>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</si>
  <si>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</si>
  <si>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</si>
  <si>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</si>
  <si>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</si>
  <si>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</si>
  <si>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</si>
  <si>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</si>
  <si>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</si>
  <si>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</si>
  <si>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</si>
  <si>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</si>
  <si>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</si>
  <si>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</si>
  <si>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</si>
  <si>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</si>
  <si>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</si>
  <si>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</si>
  <si>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</si>
  <si>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</si>
  <si>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</si>
  <si>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</si>
  <si>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</si>
  <si>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</si>
  <si>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</si>
  <si>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</si>
  <si>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</si>
  <si>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</si>
  <si>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</si>
  <si>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</si>
  <si>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</si>
  <si>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</si>
  <si>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</si>
  <si>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</si>
  <si>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</si>
  <si>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</si>
  <si>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</si>
  <si>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</si>
  <si>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</si>
  <si>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</si>
  <si>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</si>
  <si>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</si>
  <si>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</si>
  <si>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</si>
  <si>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</si>
  <si>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</si>
  <si>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</si>
  <si>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</si>
  <si>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</si>
  <si>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</si>
  <si>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</si>
  <si>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</si>
  <si>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</si>
  <si>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</si>
  <si>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</si>
  <si>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</si>
  <si>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</si>
  <si>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</si>
  <si>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</si>
  <si>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</si>
  <si>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</si>
  <si>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</si>
  <si>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</si>
  <si>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</si>
  <si>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</si>
  <si>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</si>
  <si>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</si>
  <si>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</si>
  <si>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</si>
  <si>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</si>
  <si>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</si>
  <si>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</si>
  <si>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</si>
  <si>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</si>
  <si>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</si>
  <si>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</si>
  <si>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</si>
  <si>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</si>
  <si>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</si>
  <si>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</si>
  <si>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</si>
  <si>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</si>
  <si>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</si>
  <si>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</si>
  <si>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</si>
  <si>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</si>
  <si>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</si>
  <si>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</si>
  <si>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</si>
  <si>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</si>
  <si>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</si>
  <si>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</si>
  <si>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</si>
  <si>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</si>
  <si>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</si>
  <si>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</si>
  <si>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</si>
  <si>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</si>
  <si>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</si>
  <si>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</si>
  <si>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</si>
  <si>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</si>
  <si>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</si>
  <si>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</si>
  <si>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</si>
  <si>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</si>
  <si>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</si>
  <si>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</si>
  <si>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</si>
  <si>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</si>
  <si>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</si>
  <si>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</si>
  <si>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</si>
  <si>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</si>
  <si>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</si>
  <si>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</si>
  <si>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</si>
  <si>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</si>
  <si>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</si>
  <si>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</si>
  <si>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</si>
  <si>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</si>
  <si>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</si>
  <si>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</si>
  <si>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</si>
  <si>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</si>
  <si>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</si>
  <si>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</si>
  <si>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</si>
  <si>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</si>
  <si>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</si>
  <si>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</si>
  <si>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</si>
  <si>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</si>
  <si>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</si>
  <si>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</si>
  <si>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</si>
  <si>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</si>
  <si>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</si>
  <si>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</si>
  <si>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</si>
  <si>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</si>
  <si>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</si>
  <si>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</si>
  <si>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</si>
  <si>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</si>
  <si>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</si>
  <si>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</si>
  <si>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</si>
  <si>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</si>
  <si>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</si>
  <si>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</si>
  <si>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</si>
  <si>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</si>
  <si>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</si>
  <si>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</si>
  <si>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</si>
  <si>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</si>
  <si>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</si>
  <si>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</si>
  <si>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</si>
  <si>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</si>
  <si>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</si>
  <si>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</si>
  <si>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</si>
  <si>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</si>
  <si>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</si>
  <si>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</si>
  <si>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</si>
  <si>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</si>
  <si>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</si>
  <si>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</si>
  <si>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</si>
  <si>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</si>
  <si>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</si>
  <si>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</si>
  <si>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</si>
  <si>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</si>
  <si>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</si>
  <si>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</si>
  <si>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</si>
  <si>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</si>
  <si>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</si>
  <si>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</si>
  <si>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</si>
  <si>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</si>
  <si>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</si>
  <si>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</si>
  <si>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</si>
  <si>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</si>
  <si>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</si>
  <si>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</si>
  <si>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</si>
  <si>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</si>
  <si>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</si>
  <si>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</si>
  <si>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</si>
  <si>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</si>
  <si>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</si>
  <si>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</si>
  <si>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232</t>
  </si>
  <si>
    <t>3410405900</t>
  </si>
  <si>
    <t>Vodič medený CY 25   žltozelený</t>
  </si>
  <si>
    <t>234</t>
  </si>
  <si>
    <t>341610020400.S</t>
  </si>
  <si>
    <t>Kábel medený bezhalogenový 1-CHKE-V 2x1,5 mm2</t>
  </si>
  <si>
    <t>236</t>
  </si>
  <si>
    <t>341610021100.S</t>
  </si>
  <si>
    <t>Kábel medený bezhalogenový 1-CHKE-V 3x4 mm2</t>
  </si>
  <si>
    <t>238</t>
  </si>
  <si>
    <t>341610020900.S</t>
  </si>
  <si>
    <t>Kábel medený bezhalogenový 1-CHKE-V 3x1,5 mm2</t>
  </si>
  <si>
    <t>240</t>
  </si>
  <si>
    <t>341610023200.S</t>
  </si>
  <si>
    <t>Kábel medený bezhalogenový 1-CHKE-V 7x1,5 mm2</t>
  </si>
  <si>
    <t>242</t>
  </si>
  <si>
    <t>341610021800.S</t>
  </si>
  <si>
    <t>Kábel medený bezhalogenový 1-CHKE-V 4x2,5 mm2</t>
  </si>
  <si>
    <t>244</t>
  </si>
  <si>
    <t>341610023100.S</t>
  </si>
  <si>
    <t>Kábel medený bezhalogenový 1-CHKE-V 5x25 mm2</t>
  </si>
  <si>
    <t>246</t>
  </si>
  <si>
    <t>341610022500.S</t>
  </si>
  <si>
    <t>Kábel medený bezhalogenový 1-CHKE-V 5x1,5 mm2</t>
  </si>
  <si>
    <t>248</t>
  </si>
  <si>
    <t>210881212.S</t>
  </si>
  <si>
    <t>Kábel bezhalogénový, medený uložený pevne 1-CHKE-V 0,6/1,0 kV  2x1,5</t>
  </si>
  <si>
    <t>250</t>
  </si>
  <si>
    <t>210881216.S</t>
  </si>
  <si>
    <t>Kábel bezhalogénový, medený uložený pevne 1-CHKE-V 0,6/1,0 kV  3x1,5</t>
  </si>
  <si>
    <t>252</t>
  </si>
  <si>
    <t>210881218.S</t>
  </si>
  <si>
    <t>Kábel bezhalogénový, medený uložený pevne 1-CHKE-V 0,6/1,0 kV  3x4</t>
  </si>
  <si>
    <t>254</t>
  </si>
  <si>
    <t>210881225.S</t>
  </si>
  <si>
    <t>Kábel bezhalogénový, medený uložený pevne 1-CHKE-V 0,6/1,0 kV  4x2,5</t>
  </si>
  <si>
    <t>210881232.S</t>
  </si>
  <si>
    <t>Kábel bezhalogénový, medený uložený pevne 1-CHKE-V 0,6/1,0 kV  5x1,5</t>
  </si>
  <si>
    <t>258</t>
  </si>
  <si>
    <t>210881238.S</t>
  </si>
  <si>
    <t>Kábel bezhalogénový, medený uložený pevne 1-CHKE-V 0,6/1,0 kV  5x25</t>
  </si>
  <si>
    <t>260</t>
  </si>
  <si>
    <t>210881239.S</t>
  </si>
  <si>
    <t>Kábel bezhalogénový, medený uložený pevne 1-CHKE-V 0,6/1,0 kV  7x1,5</t>
  </si>
  <si>
    <t>262</t>
  </si>
  <si>
    <t>210881344.S</t>
  </si>
  <si>
    <t>Kábel bezhalogénový, medený uložený pevne 1-CHKE-V  5x35</t>
  </si>
  <si>
    <t>264</t>
  </si>
  <si>
    <t>210950101</t>
  </si>
  <si>
    <t>Označovací štítok na kábel</t>
  </si>
  <si>
    <t>266</t>
  </si>
  <si>
    <t>2830024200</t>
  </si>
  <si>
    <t>Popisné štítky</t>
  </si>
  <si>
    <t>268</t>
  </si>
  <si>
    <t>949941101.1</t>
  </si>
  <si>
    <t>Výsuvná šplhacia plošina s motorickým zdvihom a príslušenstvom výšky do 12 m</t>
  </si>
  <si>
    <t>deň</t>
  </si>
  <si>
    <t>270</t>
  </si>
  <si>
    <t>953991311.1</t>
  </si>
  <si>
    <t>Dodanie a osadenie príchytky</t>
  </si>
  <si>
    <t>272</t>
  </si>
  <si>
    <t>5962</t>
  </si>
  <si>
    <t>Príchytka GRIP 2031M/15 vč. kotv. prvkov - požiarne odolná PS60</t>
  </si>
  <si>
    <t>274</t>
  </si>
  <si>
    <t>998009101.1</t>
  </si>
  <si>
    <t>Prirážka za dopravu šplhacej plošiny</t>
  </si>
  <si>
    <t>km</t>
  </si>
  <si>
    <t>276</t>
  </si>
  <si>
    <t>210881081.S</t>
  </si>
  <si>
    <t>Kábel bezhalogénový, medený uložený pevne N2XH 0,6/1,0 kV  5x25</t>
  </si>
  <si>
    <t>278</t>
  </si>
  <si>
    <t>210881083.S</t>
  </si>
  <si>
    <t>Kábel bezhalogénový, medený uložený pevne N2XH 0,6/1,0 kV  5x50</t>
  </si>
  <si>
    <t>280</t>
  </si>
  <si>
    <t>HZS-001.1</t>
  </si>
  <si>
    <t>Antikorózna ochrana spojov vrátane materialu</t>
  </si>
  <si>
    <t>282</t>
  </si>
  <si>
    <t>21-M-9B</t>
  </si>
  <si>
    <t xml:space="preserve">Káble a vodiče   </t>
  </si>
  <si>
    <t>21-M-9B48.1</t>
  </si>
  <si>
    <t xml:space="preserve">B2ca, s1, a1, d0   </t>
  </si>
  <si>
    <t>210800198</t>
  </si>
  <si>
    <t>Kábel uloženie CXKE-R 5x1,5 mm2</t>
  </si>
  <si>
    <t>3410350889</t>
  </si>
  <si>
    <t>Kábel medený CXKE-R-J 5x1,5 mm2</t>
  </si>
  <si>
    <t>286</t>
  </si>
  <si>
    <t>999B40</t>
  </si>
  <si>
    <t>Kábel uloženie CXKE-R 3x1,5 mm2</t>
  </si>
  <si>
    <t>999B40.1</t>
  </si>
  <si>
    <t>Kábel medený CXKE-R-O 2x1,5 mm2</t>
  </si>
  <si>
    <t>999B41.1</t>
  </si>
  <si>
    <t>Kábel medený CXKE-R-O plochý 3x1,5 mm2</t>
  </si>
  <si>
    <t>292</t>
  </si>
  <si>
    <t>999B41.2</t>
  </si>
  <si>
    <t>Kábel medený CXKE-R-J 3x1,5 mm2</t>
  </si>
  <si>
    <t>999B42</t>
  </si>
  <si>
    <t>Kábel uloženie CXKE-R 3x2,5 mm2</t>
  </si>
  <si>
    <t>296</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</si>
  <si>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</si>
  <si>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</si>
  <si>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</si>
  <si>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</si>
  <si>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</si>
  <si>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</si>
  <si>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</si>
  <si>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</si>
  <si>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</si>
  <si>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</si>
  <si>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306</t>
  </si>
  <si>
    <t>999B45</t>
  </si>
  <si>
    <t>Kábel uloženie CXKE-R 5x4 mm2</t>
  </si>
  <si>
    <t>308</t>
  </si>
  <si>
    <t>3410350891</t>
  </si>
  <si>
    <t>Kábel medený CXKE-R-J 5x4 mm2</t>
  </si>
  <si>
    <t>310</t>
  </si>
  <si>
    <t>999B46</t>
  </si>
  <si>
    <t>Kábel uloženie CXKE-R 5x6 mm2</t>
  </si>
  <si>
    <t>312</t>
  </si>
  <si>
    <t>3410350892</t>
  </si>
  <si>
    <t>Kábel medený CXKE-R-J 5x6 mm2</t>
  </si>
  <si>
    <t>314</t>
  </si>
  <si>
    <t>210800202.1</t>
  </si>
  <si>
    <t>Kábel uloženie CXKE-R 5x10 mm2</t>
  </si>
  <si>
    <t>316</t>
  </si>
  <si>
    <t>341610017200</t>
  </si>
  <si>
    <t>Kábel medený CXKE-R-J 5x10 mm2</t>
  </si>
  <si>
    <t>318</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</si>
  <si>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</si>
  <si>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</si>
  <si>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</si>
  <si>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</si>
  <si>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</si>
  <si>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</si>
  <si>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</si>
  <si>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</si>
  <si>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</si>
  <si>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</si>
  <si>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</si>
  <si>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</si>
  <si>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</si>
  <si>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</si>
  <si>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</si>
  <si>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</si>
  <si>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</si>
  <si>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</si>
  <si>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</si>
  <si>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</si>
  <si>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</si>
  <si>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</si>
  <si>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</si>
  <si>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</si>
  <si>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</si>
  <si>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</si>
  <si>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</si>
  <si>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</si>
  <si>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</si>
  <si>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</si>
  <si>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</si>
  <si>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</si>
  <si>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</si>
  <si>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</si>
  <si>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</si>
  <si>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</si>
  <si>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</si>
  <si>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</si>
  <si>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</si>
  <si>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</si>
  <si>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</si>
  <si>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</si>
  <si>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</si>
  <si>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</si>
  <si>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</si>
  <si>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</si>
  <si>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</si>
  <si>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</si>
  <si>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</si>
  <si>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</si>
  <si>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</si>
  <si>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</si>
  <si>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</si>
  <si>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Dátum 10/2025</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</si>
  <si>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</si>
  <si>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</si>
  <si>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</si>
  <si>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</si>
  <si>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</si>
  <si>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</si>
  <si>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</si>
  <si>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</si>
  <si>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</si>
  <si>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</si>
  <si>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</si>
  <si>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</si>
  <si>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</si>
  <si>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</si>
  <si>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</si>
  <si>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</si>
  <si>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</si>
  <si>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</si>
  <si>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</si>
  <si>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</si>
  <si>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</si>
  <si>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</si>
  <si>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</si>
  <si>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</si>
  <si>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</si>
  <si>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</si>
  <si>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</si>
  <si>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</si>
  <si>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</si>
  <si>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</si>
  <si>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</si>
  <si>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</si>
  <si>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</si>
  <si>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</si>
  <si>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</si>
  <si>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</si>
  <si>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</si>
  <si>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</si>
  <si>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</si>
  <si>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</si>
  <si>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</si>
  <si>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</si>
  <si>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</si>
  <si>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</si>
  <si>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</si>
  <si>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</si>
  <si>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</si>
  <si>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</si>
  <si>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</si>
  <si>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</si>
  <si>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</si>
  <si>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</si>
  <si>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</si>
  <si>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</si>
  <si>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</si>
  <si>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</si>
  <si>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</si>
  <si>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</si>
  <si>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</si>
  <si>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</si>
  <si>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</si>
  <si>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</si>
  <si>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</si>
  <si>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</si>
  <si>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</si>
  <si>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</si>
  <si>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</si>
  <si>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</si>
  <si>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</si>
  <si>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</si>
  <si>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</si>
  <si>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</si>
  <si>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</si>
  <si>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</si>
  <si>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</si>
  <si>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</si>
  <si>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</si>
  <si>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</si>
  <si>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</si>
  <si>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</si>
  <si>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</si>
  <si>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</si>
  <si>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</si>
  <si>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</si>
  <si>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</si>
  <si>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</si>
  <si>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</si>
  <si>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</si>
  <si>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</si>
  <si>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</si>
  <si>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</si>
  <si>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</si>
  <si>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</si>
  <si>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</si>
  <si>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</si>
  <si>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</si>
  <si>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</si>
  <si>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</si>
  <si>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</si>
  <si>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</si>
  <si>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</si>
  <si>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</si>
  <si>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</si>
  <si>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</si>
  <si>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</si>
  <si>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</si>
  <si>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</si>
  <si>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</si>
  <si>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</si>
  <si>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</si>
  <si>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</si>
  <si>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</si>
  <si>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</si>
  <si>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</si>
  <si>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</si>
  <si>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</si>
  <si>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</si>
  <si>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</si>
  <si>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</si>
  <si>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</si>
  <si>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</si>
  <si>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</si>
  <si>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</si>
  <si>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</si>
  <si>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</si>
  <si>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</si>
  <si>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</si>
  <si>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</si>
  <si>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</si>
  <si>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</si>
  <si>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</si>
  <si>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</si>
  <si>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</si>
  <si>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</si>
  <si>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</si>
  <si>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</si>
  <si>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</si>
  <si>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</si>
  <si>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</si>
  <si>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</si>
  <si>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</si>
  <si>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</si>
  <si>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</si>
  <si>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</si>
  <si>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</si>
  <si>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</si>
  <si>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</si>
  <si>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</si>
  <si>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</si>
  <si>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</si>
  <si>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</si>
  <si>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</si>
  <si>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</si>
  <si>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</si>
  <si>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</si>
  <si>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</si>
  <si>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</si>
  <si>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</si>
  <si>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</si>
  <si>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</si>
  <si>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</si>
  <si>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</si>
  <si>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dopravné a manipulačné náklady</t>
  </si>
  <si>
    <t>Prehliadky a funkčné skúšky EZS podľa STN P CLC/TS 50131-7: 2004 revíznym technikom s oprávnením - "revízia" - (podmienka najmä pre poisťovňu a zo zákona).</t>
  </si>
  <si>
    <t>aktivácia služby Bezpečnostná SIM (bez mesačných poplatkov za službu)</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</si>
  <si>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</si>
  <si>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</si>
  <si>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</si>
  <si>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</si>
  <si>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</si>
  <si>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Spracovanie projektovej dokumentácie skutkového vyhotovenia</t>
  </si>
  <si>
    <t>Foto-Videodokumentácia elektroinštalačných rozvodov pred omietaním</t>
  </si>
  <si>
    <t>Projektový manažment</t>
  </si>
  <si>
    <t>Inžinierská činnosť</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</si>
  <si>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</si>
  <si>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</si>
  <si>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</si>
  <si>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</si>
  <si>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8"/>
        <color rgb="FFFF0000"/>
        <rFont val="Arial"/>
        <family val="2"/>
        <charset val="238"/>
      </rPr>
      <t>H) ROZP</t>
    </r>
    <r>
      <rPr>
        <b/>
        <sz val="8"/>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</si>
  <si>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</si>
  <si>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</si>
  <si>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</si>
  <si>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</si>
  <si>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</si>
  <si>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</si>
  <si>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</si>
  <si>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</si>
  <si>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</si>
  <si>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</si>
  <si>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</si>
  <si>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</si>
  <si>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</si>
  <si>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</si>
  <si>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</si>
  <si>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</si>
  <si>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</si>
  <si>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</si>
  <si>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</si>
  <si>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</si>
  <si>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</si>
  <si>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</si>
  <si>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</si>
  <si>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</si>
  <si>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</si>
  <si>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</si>
  <si>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</si>
  <si>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</si>
  <si>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</si>
  <si>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</si>
  <si>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8"/>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</si>
  <si>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</si>
  <si>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</si>
  <si>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</si>
  <si>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</si>
  <si>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</si>
  <si>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</si>
  <si>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</si>
  <si>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</si>
  <si>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</si>
  <si>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</si>
  <si>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</si>
  <si>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</si>
  <si>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</si>
  <si>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</si>
  <si>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</si>
  <si>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</si>
  <si>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</si>
  <si>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</si>
  <si>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</si>
  <si>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</si>
  <si>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</si>
  <si>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</si>
  <si>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</si>
  <si>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</si>
  <si>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</si>
  <si>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</si>
  <si>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</si>
  <si>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</si>
  <si>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</si>
  <si>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</si>
  <si>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</si>
  <si>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</si>
  <si>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</si>
  <si>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</si>
  <si>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</si>
  <si>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</si>
  <si>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</si>
  <si>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</si>
  <si>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</si>
  <si>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</si>
  <si>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</si>
  <si>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</si>
  <si>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</si>
  <si>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</si>
  <si>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</si>
  <si>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</si>
  <si>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</si>
  <si>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</si>
  <si>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</si>
  <si>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</si>
  <si>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</si>
  <si>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</si>
  <si>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</si>
  <si>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</si>
  <si>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</si>
  <si>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</si>
  <si>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</si>
  <si>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</si>
  <si>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</si>
  <si>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</si>
  <si>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</si>
  <si>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</si>
  <si>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</si>
  <si>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</si>
  <si>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</si>
  <si>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</si>
  <si>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</si>
  <si>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</si>
  <si>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</si>
  <si>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</si>
  <si>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</si>
  <si>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</si>
  <si>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</si>
  <si>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</si>
  <si>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</si>
  <si>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</si>
  <si>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</si>
  <si>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</si>
  <si>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</si>
  <si>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</si>
  <si>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</si>
  <si>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</si>
  <si>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</si>
  <si>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</si>
  <si>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</si>
  <si>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</si>
  <si>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</si>
  <si>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</si>
  <si>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</si>
  <si>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</si>
  <si>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</si>
  <si>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</si>
  <si>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</si>
  <si>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</si>
  <si>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</si>
  <si>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</si>
  <si>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</si>
  <si>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</si>
  <si>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</si>
  <si>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</si>
  <si>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charset val="238"/>
      </rPr>
      <t>odolná UV žiareniu</t>
    </r>
    <r>
      <rPr>
        <sz val="9"/>
        <rFont val="Arial CE"/>
        <charset val="238"/>
      </rPr>
      <t>, dĺžka 3m</t>
    </r>
  </si>
  <si>
    <t>FXPS 32</t>
  </si>
  <si>
    <r>
      <t xml:space="preserve">Ohybná rúrka vlnitá  z PVC, samozhášavá pre vysoké mechanické zaťaženie, čierna, -15°C/+60°C, </t>
    </r>
    <r>
      <rPr>
        <b/>
        <sz val="9"/>
        <rFont val="Arial CE"/>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</si>
  <si>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</si>
  <si>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</si>
  <si>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</si>
  <si>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</si>
  <si>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</si>
  <si>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</si>
  <si>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</si>
  <si>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</si>
  <si>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</si>
  <si>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</si>
  <si>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</si>
  <si>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</si>
  <si>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</si>
  <si>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</si>
  <si>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</si>
  <si>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</si>
  <si>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</si>
  <si>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</si>
  <si>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</si>
  <si>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</si>
  <si>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</si>
  <si>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</si>
  <si>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</si>
  <si>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</si>
  <si>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</si>
  <si>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</si>
  <si>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</si>
  <si>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</si>
  <si>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</si>
  <si>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</si>
  <si>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</si>
  <si>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</si>
  <si>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</si>
  <si>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</si>
  <si>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</si>
  <si>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</si>
  <si>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</si>
  <si>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</si>
  <si>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</si>
  <si>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</si>
  <si>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</si>
  <si>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</si>
  <si>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</si>
  <si>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</si>
  <si>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</si>
  <si>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</si>
  <si>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</si>
  <si>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</si>
  <si>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</si>
  <si>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</si>
  <si>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</si>
  <si>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</si>
  <si>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</si>
  <si>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</si>
  <si>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</si>
  <si>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</si>
  <si>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</si>
  <si>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</si>
  <si>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</si>
  <si>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</si>
  <si>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</si>
  <si>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</si>
  <si>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</si>
  <si>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</si>
  <si>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</si>
  <si>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</si>
  <si>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</si>
  <si>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</si>
  <si>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</si>
  <si>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</si>
  <si>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</si>
  <si>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</si>
  <si>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</si>
  <si>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</si>
  <si>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</si>
  <si>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</si>
  <si>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</si>
  <si>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</si>
  <si>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</si>
  <si>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</si>
  <si>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</si>
  <si>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</si>
  <si>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</si>
  <si>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</si>
  <si>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</si>
  <si>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</si>
  <si>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</si>
  <si>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</si>
  <si>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</si>
  <si>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</si>
  <si>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</si>
  <si>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</si>
  <si>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</si>
  <si>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</si>
  <si>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</si>
  <si>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</si>
  <si>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</si>
  <si>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</si>
  <si>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</si>
  <si>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</si>
  <si>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</si>
  <si>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</si>
  <si>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</si>
  <si>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</si>
  <si>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</si>
  <si>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</si>
  <si>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</si>
  <si>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</si>
  <si>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</si>
  <si>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</si>
  <si>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</si>
  <si>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</si>
  <si>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</si>
  <si>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</si>
  <si>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</si>
  <si>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</si>
  <si>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</si>
  <si>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</si>
  <si>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</si>
  <si>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</si>
  <si>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</si>
  <si>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</si>
  <si>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</si>
  <si>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</si>
  <si>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</si>
  <si>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</si>
  <si>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</si>
  <si>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</si>
  <si>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</si>
  <si>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</si>
  <si>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</si>
  <si>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</si>
  <si>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</si>
  <si>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</si>
  <si>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</si>
  <si>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</si>
  <si>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</si>
  <si>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</si>
  <si>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</si>
  <si>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</si>
  <si>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</si>
  <si>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</si>
  <si>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</si>
  <si>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</si>
  <si>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</si>
  <si>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</si>
  <si>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</si>
  <si>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</si>
  <si>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</si>
  <si>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</si>
  <si>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</si>
  <si>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</si>
  <si>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</si>
  <si>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</si>
  <si>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</si>
  <si>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</si>
  <si>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</si>
  <si>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</si>
  <si>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</si>
  <si>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</si>
  <si>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</si>
  <si>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</si>
  <si>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</si>
  <si>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</si>
  <si>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</si>
  <si>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</si>
  <si>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</si>
  <si>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</si>
  <si>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</si>
  <si>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</si>
  <si>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</si>
  <si>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</si>
  <si>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</si>
  <si>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</si>
  <si>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</si>
  <si>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</si>
  <si>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</si>
  <si>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</si>
  <si>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charset val="238"/>
      </rPr>
      <t>chladiva</t>
    </r>
    <r>
      <rPr>
        <sz val="9"/>
        <rFont val="Arial CE"/>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</si>
  <si>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</si>
  <si>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</si>
  <si>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</si>
  <si>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</si>
  <si>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</si>
  <si>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</si>
  <si>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</si>
  <si>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</si>
  <si>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</si>
  <si>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</si>
  <si>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</si>
  <si>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</si>
  <si>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</si>
  <si>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</si>
  <si>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</si>
  <si>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</si>
  <si>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</si>
  <si>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</si>
  <si>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</si>
  <si>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</si>
  <si>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</si>
  <si>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</si>
  <si>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</si>
  <si>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</si>
  <si>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</si>
  <si>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</si>
  <si>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</si>
  <si>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</si>
  <si>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</si>
  <si>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</si>
  <si>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</si>
  <si>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</si>
  <si>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</si>
  <si>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</si>
  <si>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</si>
  <si>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</si>
  <si>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</si>
  <si>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</si>
  <si>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</si>
  <si>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</si>
  <si>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</si>
  <si>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</si>
  <si>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</si>
  <si>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</si>
  <si>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</si>
  <si>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</si>
  <si>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</si>
  <si>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</si>
  <si>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</si>
  <si>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</si>
  <si>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</si>
  <si>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</si>
  <si>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</si>
  <si>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</si>
  <si>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</si>
  <si>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</si>
  <si>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</si>
  <si>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</si>
  <si>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</si>
  <si>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</si>
  <si>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</si>
  <si>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</si>
  <si>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</si>
  <si>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</si>
  <si>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</si>
  <si>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</si>
  <si>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</si>
  <si>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</si>
  <si>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</si>
  <si>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</si>
  <si>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</si>
  <si>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</si>
  <si>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</si>
  <si>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</si>
  <si>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</si>
  <si>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</si>
  <si>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</si>
  <si>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</si>
  <si>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</si>
  <si>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</si>
  <si>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</si>
  <si>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</si>
  <si>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</si>
  <si>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</si>
  <si>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</si>
  <si>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</si>
  <si>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</si>
  <si>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</si>
  <si>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</si>
  <si>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</si>
  <si>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</si>
  <si>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</si>
  <si>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</si>
  <si>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</si>
  <si>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</si>
  <si>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</si>
  <si>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</si>
  <si>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</si>
  <si>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</si>
  <si>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</si>
  <si>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</si>
  <si>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</si>
  <si>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</si>
  <si>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</si>
  <si>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</si>
  <si>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</si>
  <si>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</si>
  <si>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</si>
  <si>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</si>
  <si>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</si>
  <si>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</si>
  <si>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</si>
  <si>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</si>
  <si>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</si>
  <si>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</si>
  <si>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</si>
  <si>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</si>
  <si>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</si>
  <si>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</si>
  <si>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</si>
  <si>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</si>
  <si>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</si>
  <si>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</si>
  <si>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</si>
  <si>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</si>
  <si>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</si>
  <si>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</si>
  <si>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</si>
  <si>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</si>
  <si>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</si>
  <si>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</si>
  <si>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</si>
  <si>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</si>
  <si>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</si>
  <si>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</si>
  <si>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</si>
  <si>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</si>
  <si>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</si>
  <si>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</si>
  <si>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</si>
  <si>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</si>
  <si>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</si>
  <si>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</si>
  <si>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</si>
  <si>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</si>
  <si>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</si>
  <si>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</si>
  <si>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</si>
  <si>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</si>
  <si>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</si>
  <si>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</si>
  <si>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</si>
  <si>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</si>
  <si>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</si>
  <si>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</si>
  <si>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</si>
  <si>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</si>
  <si>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162501122.S</t>
  </si>
  <si>
    <t>Vodorovné premiestnenie výkopku po spevnenej ceste z horniny tr.1-4, nad 100 do 1000 m3 na vzdialenosť do 3000 m</t>
  </si>
  <si>
    <t>162501123.R</t>
  </si>
  <si>
    <t>Vodorovné premiestnenie výkopku po spevnenej ceste z horniny tr.1-4, nad 100 do 1000 m3, príplatok k cene za každých ďalšich a začatých 1000 m (do 20 km)</t>
  </si>
  <si>
    <t>174101002.S</t>
  </si>
  <si>
    <t>Zásyp sypaninou so zhutnením jám, šachiet, rýh, zárezov alebo okolo objektov nad 100 do 1000 m3</t>
  </si>
  <si>
    <t>171201202.S</t>
  </si>
  <si>
    <t>Uloženie sypaniny na skládky nad 100 do 1000 m3</t>
  </si>
  <si>
    <t>342272021.S</t>
  </si>
  <si>
    <t>Priečky z pórobetónových tvárnic hladkých s objemovou hmotnosťou do 600 kg/m3 hrúbky 75 mm</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</si>
  <si>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</si>
  <si>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</si>
  <si>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</si>
  <si>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</si>
  <si>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625250581.R</t>
  </si>
  <si>
    <t>625250731.R</t>
  </si>
  <si>
    <t>632200491.R</t>
  </si>
  <si>
    <t>Montáž dlažby 600x600 mm kladená na sucho na rektifikačné terče výšky 117-160 mm, vrátane terčov, pod terče lokálne položiť geotextíliu</t>
  </si>
  <si>
    <t>632452144.R</t>
  </si>
  <si>
    <t>Betónová mazanina v spáde hr. 53,5-118,5 mm, pevnosti v tlaku &gt;25 MPa, vrátane dilatačných pásikov, dodávka a montáž</t>
  </si>
  <si>
    <t>OV.925 - Betónová dlaždica hladká s fazetou 600x600x50 mm, farba prírodná, osadenie do štrku, dodávka a montáž</t>
  </si>
  <si>
    <t>711210201.R</t>
  </si>
  <si>
    <t>Stierková hydroizolácia do exteriéru, 2 vrstvy, vrátane penetrácie a tesniacich pások, dodávka a montáž</t>
  </si>
  <si>
    <t>712991050.S</t>
  </si>
  <si>
    <t>Montáž podkladnej konštrukcie z OSB dosiek na atike šírky 621 - 800 mm pod klampiarske konštrukcie</t>
  </si>
  <si>
    <t>283750001701.R</t>
  </si>
  <si>
    <t>283750001800.S</t>
  </si>
  <si>
    <t>Doska XPS 300 hr. 50 mm</t>
  </si>
  <si>
    <t>283750002300.S</t>
  </si>
  <si>
    <t>Doska XPS 300 hr. 180 mm</t>
  </si>
  <si>
    <t>283720008800.S</t>
  </si>
  <si>
    <t>Doska EPS hr. 60 mm, pevnosť v tlaku 150 kPa, na zateplenie podláh a plochých striech</t>
  </si>
  <si>
    <t>283720008500.S</t>
  </si>
  <si>
    <t>Doska EPS hr. 200 mm, pevnosť v tlaku 100 kPa, na zateplenie podláh a plochých striech</t>
  </si>
  <si>
    <t>Spádové dosky z minerálnej vlny min. hr. 20 mm v spáde 2%</t>
  </si>
  <si>
    <t>283720033651.R</t>
  </si>
  <si>
    <t>Spádové dosky z EPS 150 S, min. hr. 20 mm v spáde 2%</t>
  </si>
  <si>
    <t>713144020.R</t>
  </si>
  <si>
    <t>Montáž tepelnej izolácie na atiku polystyrénom do lepidla (pod oplechovanie atiky)</t>
  </si>
  <si>
    <t>283720007901.R</t>
  </si>
  <si>
    <t>Doska EPS hr. 70-95 mm, pevnosť v tlaku 100 kPa</t>
  </si>
  <si>
    <t>283720008001.R</t>
  </si>
  <si>
    <t>Doska EPS hr. 85-115 mm, pevnosť v tlaku 100 kPa</t>
  </si>
  <si>
    <t>283720008002.R</t>
  </si>
  <si>
    <t>Doska EPS hr. 90-125 mm, pevnosť v tlaku 100 kPa</t>
  </si>
  <si>
    <t>713144040.S</t>
  </si>
  <si>
    <t>Montáž tepelnej izolácie na atiku minerálnou vlnou kladenou voľne</t>
  </si>
  <si>
    <t>631440004601.R</t>
  </si>
  <si>
    <t>Doska z minerálnej vlny hr. 310 mm</t>
  </si>
  <si>
    <t>OV.926 - Hydrantový systém s tvarovo stálou hadicou D 25, hadica 30 m, skriňa 700x700x200 mm, plné dvierka</t>
  </si>
  <si>
    <t>767612167.R</t>
  </si>
  <si>
    <t>OK.318 - Hliníkové vstupné dvere 1650x3120 mm, 2-krídlové s nadsvetlíkom, presklené, vrátane kovania, inštalačného materiálu, dodávka a montáž - bližšia špecifikácia viď PD</t>
  </si>
  <si>
    <t>767612168.R</t>
  </si>
  <si>
    <t>OK.319 - Hliníkové okno1125x1150 mm, 1-krídlové, 1x otváravo-sklopné, izolačné 3-sklo, vnútorný PVC parapet, vonkajší AL parapet, vrátane kovania, inštalačného materiálu, dodávka a montáž - bližšia špecifikácia viď PD</t>
  </si>
  <si>
    <t>767612169.R</t>
  </si>
  <si>
    <t>OK.320 - Hliníkové okno1125x1150 mm, 1-krídlové, 1x otváravo-sklopné, izolačné 3-sklo, vnútorný PVC parapet, vonkajší AL parapet, vrátane kovania, inštalačného materiálu, dodávka a montáž - bližšia špecifikácia viď PD</t>
  </si>
  <si>
    <t>767612170.R</t>
  </si>
  <si>
    <t>OK.321 - Hliníkové okno950x1150 mm, 1-krídlové, 1x otváravo-sklopné, izolačné 3-sklo, vrátane kovania, inštalačného materiálu, dodávka a montáž - bližšia špecifikácia viď PD</t>
  </si>
  <si>
    <t>767612171.R</t>
  </si>
  <si>
    <t>OK.322 - Hliníkové okno950x850 mm, 1-krídlové, 1x otváravo-sklopné, izolačné 3-sklo, vrátane kovania, inštalačného materiálu, dodávka a montáž - bližšia špecifikácia viď PD</t>
  </si>
  <si>
    <t>767612172.R</t>
  </si>
  <si>
    <t>OK.323 - Hliníkové okno1100x1150 mm, 1-krídlové, 1x otváravo-sklopné, izolačné 3-sklo, vrátane kovania, inštalačného materiálu, dodávka a montáž - bližšia špecifikácia viď PD</t>
  </si>
  <si>
    <t>767612173.R</t>
  </si>
  <si>
    <t>OK.324 - Hliníkové okno1100x2300 mm, 2-krídlové, 2x otváravo-sklopné, izolačné 3-sklo, vrátane kovania, inštalačného materiálu, dodávka a montáž - bližšia špecifikácia viď PD</t>
  </si>
  <si>
    <t>767612174.R</t>
  </si>
  <si>
    <t>OK.325 - Hliníkové okno960x950 mm, 1-krídlové, 1x otváravo-sklopné, izolačné 3-sklo, vrátane kovania, inštalačného materiálu, dodávka a montáž - bližšia špecifikácia viď PD</t>
  </si>
  <si>
    <t>767612175.R</t>
  </si>
  <si>
    <t>OK.326 - Hliníkové okno1000x600 mm, 1-krídlové, 1x otváravo-sklopné, izolačné 3-sklo, vrátane kovania, inštalačného materiálu, dodávka a montáž - bližšia špecifikácia viď PD</t>
  </si>
  <si>
    <t>767612176.R</t>
  </si>
  <si>
    <t>OK.327 - Hliníkové okno2000x1400 mm, 2-krídlové, 1x otváravé, izolačné 3-sklo, vrátane kovania, inštalačného materiálu, dodávka a montáž - bližšia špecifikácia viď PD</t>
  </si>
  <si>
    <t>767612177.R</t>
  </si>
  <si>
    <t>OK.328 - Hliníkové okno630x2650 mm, 2-krídlové, 1x fixné / 1x otváravo-sklopné, izolačné 3-sklo, vrátane kovania, inštalačného materiálu, dodávka a montáž - bližšia špecifikácia viď PD</t>
  </si>
  <si>
    <t>767612178.R</t>
  </si>
  <si>
    <t>OK.329 - Hliníkové okno1400x4750 mm, 3-krídlové, 1x fixné / 1x otváravo-sklopné / 1x otvor pre ZODT zariadenie, izolačné 3-sklo, vrátane kovania, inštalačného materiálu, dodávka a montáž - bližšia špecifikácia viď PD</t>
  </si>
  <si>
    <t>767612179.R</t>
  </si>
  <si>
    <t>OK.330 - Hliníkové okno630x3950 mm, 3-krídlové, 2x fixné / 1x otváravo-sklopné, izolačné 3-sklo, vrátane kovania, inštalačného materiálu, dodávka a montáž - bližšia špecifikácia viď PD</t>
  </si>
  <si>
    <t>767612180.R</t>
  </si>
  <si>
    <t>OK.331 - Hliníkové okno1330x2830 mm, 2-krídlové, 1x otváravo-sklopné / 1x otvor pre ZODT zariadenie, izolačné 3-sklo, vrátane kovania, inštalačného materiálu, dodávka a montáž - bližšia špecifikácia viď PD</t>
  </si>
  <si>
    <t>767612181.R</t>
  </si>
  <si>
    <t>OK.332 - Hliníkové okno730x2830 mm, 3-krídlové, 2x fixné / 1x otváravo-sklopné, izolačné 3-sklo, vrátane kovania, inštalačného materiálu, dodávka a montáž - bližšia špecifikácia viď PD</t>
  </si>
  <si>
    <t>767612182.R</t>
  </si>
  <si>
    <t>OK.333 - Hliníkové okno730x4430 mm, 3-krídlové, 1x fixné / 1x otváravo-sklopné / 1x otvor pre ZODT zariadenie, izolačné 3-sklo, vrátane kovania, inštalačného materiálu, dodávka a montáž - bližšia špecifikácia viď PD</t>
  </si>
  <si>
    <t>767612183.R</t>
  </si>
  <si>
    <t>OK.334 - Hliníkové okno630x4750 mm, 3-krídlové, 2x fixné / 1x otváravo-sklopné, izolačné 3-sklo, vrátane kovania, inštalačného materiálu, dodávka a montáž - bližšia špecifikácia viď PD</t>
  </si>
  <si>
    <t>767612184.R</t>
  </si>
  <si>
    <t>OK.335 - Hliníkové okno1125x850 mm, 1-krídlové, 1x otváravo-sklopné, izolačné 3-sklo, vrátane kovania, inštalačného materiálu, dodávka a montáž - bližšia špecifikácia viď PD</t>
  </si>
  <si>
    <t>767612185.R</t>
  </si>
  <si>
    <t>OK.336 - Hliníkové okno1125x1150 mm, 1-krídlové, 1x otváravo-sklopné, izolačné 3-sklo, vrátane kovania, inštalačného materiálu, dodávka a montáž - bližšia špecifikácia viď PD</t>
  </si>
  <si>
    <t>767612186.R</t>
  </si>
  <si>
    <t>OK.337 - Hliníkové okno950x2300 mm, 2-krídlové, 2x otváravo-sklopné, izolačné 3-sklo, vrátane kovania, inštalačného materiálu, dodávka a montáž - bližšia špecifikácia viď PD</t>
  </si>
  <si>
    <t>767612187.R</t>
  </si>
  <si>
    <t>OK.338 - Hliníkové okno950x850 mm, 1-krídlové, 1x otváravo-sklopné, izolačné 3-sklo, vrátane kovania, inštalačného materiálu, dodávka a montáž - bližšia špecifikácia viď PD</t>
  </si>
  <si>
    <t>767612188.R</t>
  </si>
  <si>
    <t>OK.339 - Hliníkové okno1100x2000 mm, 2-krídlové, 2x otváravo-sklopné, izolačné 3-sklo, vrátane kovania, inštalačného materiálu, dodávka a montáž - bližšia špecifikácia viď PD</t>
  </si>
  <si>
    <t>767612189.R</t>
  </si>
  <si>
    <t>OK.340 - Hliníkové okno1100x850 mm, 1-krídlové, 1x otváravo-sklopné, izolačné 3-sklo, vrátane kovania, inštalačného materiálu, dodávka a montáž - bližšia špecifikácia viď PD</t>
  </si>
  <si>
    <t>767612190.R</t>
  </si>
  <si>
    <t>OK.341 - Hliníkové okno900x1150 mm, 1-krídlové, 1x otváravo-sklopné, izolačné 3-sklo, vrátane kovania, inštalačného materiálu, dodávka a montáž - bližšia špecifikácia viď PD</t>
  </si>
  <si>
    <t>767612191.R</t>
  </si>
  <si>
    <t>OK.342 - Hliníkové okno1800x600 mm, 1-krídlové, 1x sklopné, izolačné 3-sklo, vrátane kovania, inštalačného materiálu, dodávka a montáž - bližšia špecifikácia viď PD</t>
  </si>
  <si>
    <t>767612192.R</t>
  </si>
  <si>
    <t>OK.343 - Hliníkové okno4275x850 mm, 4-krídlové, 4x otváravé, izolačné 3-sklo, vrátane kovania, inštalačného materiálu, dodávka a montáž - bližšia špecifikácia viď PD</t>
  </si>
  <si>
    <t>767612193.R</t>
  </si>
  <si>
    <t>OK.344 - Hliníkové okno1125x2000 mm, 2-krídlové, 2x otváravo-sklopné, izolačné 3-sklo, vrátane kovania, inštalačného materiálu, dodávka a montáž - bližšia špecifikácia viď PD</t>
  </si>
  <si>
    <t>767612194.R</t>
  </si>
  <si>
    <t>OK.345 - Hliníkové okno1125x850 mm, 1-krídlové, 1x otváravo-sklopné, izolačné 3-sklo, vrátane kovania, inštalačného materiálu, dodávka a montáž - bližšia špecifikácia viď PD</t>
  </si>
  <si>
    <t>767612195.R</t>
  </si>
  <si>
    <t>OK.346 - Hliníkové okno2250x1150 mm, 2-krídlové, 2x otváravo-sklopné, izolačné 3-sklo, vrátane kovania, inštalačného materiálu, dodávka a montáž - bližšia špecifikácia viď PD</t>
  </si>
  <si>
    <t>767612196.R</t>
  </si>
  <si>
    <t>OK.347 - Hliníkové okno950x2000 mm, 2-krídlové, 2x otváravo-sklopné, izolačné 3-sklo, vrátane kovania, inštalačného materiálu, dodávka a montáž - bližšia špecifikácia viď PD</t>
  </si>
  <si>
    <t>767612197.R</t>
  </si>
  <si>
    <t>OK.348 - Hliníkové okno1100x850 mm, 1-krídlové, 1x otváravo-sklopné, izolačné 3-sklo, vrátane kovania, inštalačného materiálu, dodávka a montáž - bližšia špecifikácia viď PD</t>
  </si>
  <si>
    <t>767612198.R</t>
  </si>
  <si>
    <t>OK.349 - Hliníkové okno1125x2300 mm, 2-krídlové, 2x otváravo-sklopné, izolačné 3-sklo, vrátane kovania, inštalačného materiálu, dodávka a montáž - bližšia špecifikácia viď PD</t>
  </si>
  <si>
    <t>767612199.R</t>
  </si>
  <si>
    <t>OK.350 - Hliníkové okno1125x1150 mm, 1-krídlové, 1x otváravo-sklopné, izolačné 3-sklo, vrátane kovania, inštalačného materiálu, dodávka a montáž - bližšia špecifikácia viď PD</t>
  </si>
  <si>
    <t>767612200.R</t>
  </si>
  <si>
    <t>OK.351 - Hliníkové okno2250x1150 mm, 2-krídlové, 2x otváravo-sklopné, izolačné 3-sklo, vrátane kovania, inštalačného materiálu, dodávka a montáž - bližšia špecifikácia viď PD</t>
  </si>
  <si>
    <t>767612201.R</t>
  </si>
  <si>
    <t>OK.352 - Hliníkové okno1125x2300 mm, 2-krídlové, 2x otváravo-sklopné, izolačné 3-sklo, vrátane kovania, inštalačného materiálu, dodávka a montáž - bližšia špecifikácia viď PD</t>
  </si>
  <si>
    <t>767612202.R</t>
  </si>
  <si>
    <t>OK.353 - Hliníkové okno950x1150 mm, 1-krídlové, 1x otváravo-sklopné, izolačné 3-sklo, vrátane kovania, inštalačného materiálu, dodávka a montáž - bližšia špecifikácia viď PD</t>
  </si>
  <si>
    <t>767612203.R</t>
  </si>
  <si>
    <t>OK.354 - Hliníkové okno950x2300 mm, 2-krídlové, 2x otváravo-sklopné, izolačné 3-sklo, vrátane kovania, inštalačného materiálu, dodávka a montáž - bližšia špecifikácia viď PD</t>
  </si>
  <si>
    <t>767612204.R</t>
  </si>
  <si>
    <t>OK.355 - Hliníkové okno1100x1150 mm, 1-krídlové, 1x otváravo-sklopné, izolačné 3-sklo, vrátane kovania, inštalačného materiálu, dodávka a montáž - bližšia špecifikácia viď PD</t>
  </si>
  <si>
    <t>767612205.R</t>
  </si>
  <si>
    <t>OK.356 - Hliníkové okno1100x2000 mm, 2-krídlové, 2x otváravo-sklopné, izolačné 3-sklo, vrátane kovania, inštalačného materiálu, dodávka a montáž - bližšia špecifikácia viď PD</t>
  </si>
  <si>
    <t>767612206.R</t>
  </si>
  <si>
    <t>OK.357 - Hliníkové okno2200x1150 mm, 2-krídlové, 2x otváravo-sklopné, izolačné 3-sklo, vrátane kovania, inštalačného materiálu, dodávka a montáž - bližšia špecifikácia viď PD</t>
  </si>
  <si>
    <t>767612207.R</t>
  </si>
  <si>
    <t>OK.358 - Hliníkové okno1100x2300 mm, 2-krídlové, 2x otváravo-sklopné, izolačné 3-sklo, vrátane kovania, inštalačného materiálu, dodávka a montáž - bližšia špecifikácia viď PD</t>
  </si>
  <si>
    <t>767612208.R</t>
  </si>
  <si>
    <t>OK.359 - Hliníkové okno1125x2000 mm, 2-krídlové, 2x otváravo-sklopné, izolačné 3-sklo, vrátane kovania, inštalačného materiálu, dodávka a montáž - bližšia špecifikácia viď PD</t>
  </si>
  <si>
    <t>767612209.R</t>
  </si>
  <si>
    <t>OK.360 - Hliníkové okno1125x2300 mm, 2-krídlové, 2x otváravo-sklopné, izolačné 3-sklo, vrátane kovania, inštalačného materiálu, dodávka a montáž - bližšia špecifikácia viď PD</t>
  </si>
  <si>
    <t>767612210.R</t>
  </si>
  <si>
    <t>OK.361 - Hliníkové okno1125x1150 mm, 1-krídlové, 1x otváravo-sklopné, izolačné 3-sklo, vrátane kovania, inštalačného materiálu, dodávka a montáž - bližšia špecifikácia viď PD</t>
  </si>
  <si>
    <t>767612211.R</t>
  </si>
  <si>
    <t>OK.362 - Hliníkové okno1125x850 mm, 1-krídlové, 1x otváravo-sklopné, izolačné 3-sklo, vrátane kovania, inštalačného materiálu, dodávka a montáž - bližšia špecifikácia viď PD</t>
  </si>
  <si>
    <t>767612212.R</t>
  </si>
  <si>
    <t>OK.363 - Hliníkové okno1125x2000 mm, 2-krídlové, 2x otváravo-sklopné, izolačné 3-sklo, vrátane kovania, inštalačného materiálu, dodávka a montáž - bližšia špecifikácia viď PD</t>
  </si>
  <si>
    <t>767612213.R</t>
  </si>
  <si>
    <t>OK.364 - Hliníkové okno1125x3150 mm, 3-krídlové, 3x otváravo-sklopné, izolačné 3-sklo, vrátane kovania, inštalačného materiálu, dodávka a montáž - bližšia špecifikácia viď PD</t>
  </si>
  <si>
    <t>767612214.R</t>
  </si>
  <si>
    <t>OK.365 - Hliníkové okno950x3150 mm, 3-krídlové, 3x otváravo-sklopné, izolačné 3-sklo, vrátane kovania, inštalačného materiálu, dodávka a montáž - bližšia špecifikácia viď PD</t>
  </si>
  <si>
    <t>767612215.R</t>
  </si>
  <si>
    <t>OK.366 - Hliníkové okno1100x2000 mm, 2-krídlové, 2x otváravo-sklopné, izolačné 3-sklo, vrátane kovania, inštalačného materiálu, dodávka a montáž - bližšia špecifikácia viď PD</t>
  </si>
  <si>
    <t>767612216.R</t>
  </si>
  <si>
    <t>OK.367 - Hliníkové okno1100x850 mm, 1-krídlové, 1x otváravo-sklopné, izolačné 3-sklo, vrátane kovania, inštalačného materiálu, dodávka a montáž - bližšia špecifikácia viď PD</t>
  </si>
  <si>
    <t>767612217.R</t>
  </si>
  <si>
    <t>OK.368 - Hliníkové okno3300x850 mm, 3-krídlové, 3x otváravo-sklopné, izolačné 3-sklo, vrátane kovania, inštalačného materiálu, dodávka a montáž - bližšia špecifikácia viď PD</t>
  </si>
  <si>
    <t>767612218.R</t>
  </si>
  <si>
    <t>OK.369 - Hliníkové okno1100x1150 mm, 1-krídlové, 1x otváravo-sklopné, izolačné 3-sklo, vrátane kovania, inštalačného materiálu, dodávka a montáž - bližšia špecifikácia viď PD</t>
  </si>
  <si>
    <t>767612219.R</t>
  </si>
  <si>
    <t>OK.370 - Hliníkové okno800x850 mm, 1-krídlové, 1x otváravo-sklopné, izolačné 3-sklo, vrátane kovania, inštalačného materiálu, dodávka a montáž - bližšia špecifikácia viď PD</t>
  </si>
  <si>
    <t>767612220.R</t>
  </si>
  <si>
    <t>OK.371 - Hliníkové okno1125x3150 mm, 2-krídlové, 1x otváravo-sklopné / 1x fixné, izolačné 3-sklo, vrátane kovania, inštalačného materiálu, dodávka a montáž - bližšia špecifikácia viď PD</t>
  </si>
  <si>
    <t>OK.372 - Výlez na strechu 1460x1460 mm, 1-krídlové, výklopné, izolačné bezpečnostné sklo, vrátane rámu, kovania, inštalačného materiálu, dodávka a montáž - bližšia špecifikácia viď PD</t>
  </si>
  <si>
    <t>767612222.R</t>
  </si>
  <si>
    <t>OK.373 - Strešný svetlík 4000x4150 mm, 1-krídlové, výklopné, izolačné bezpečnostné sklo, vrátane rámu, kovania, inštalačného materiálu, dodávka a montáž - bližšia špecifikácia viď PD</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</si>
  <si>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</si>
  <si>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</si>
  <si>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</si>
  <si>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</si>
  <si>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767111184.R</t>
  </si>
  <si>
    <t>SP.504 - Interiérová hliníková zasklená stena 3525x2600 mm, 2-krídlové presklené dvere, bezpečnostné 2-sklo, Rw=41 dB, skrytý zamozatvárač, vrátane kovania, dodávka a montáž - bližšia špecifikácia viď PD</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</si>
  <si>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</si>
  <si>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</si>
  <si>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766662161.R</t>
  </si>
  <si>
    <t>766662162.R</t>
  </si>
  <si>
    <t>DV.227 - Oceľové požiarne (EI-C3, 30/D1) dvere 1300x2100 mm, 2-krídlové, plné, hladké, elektromechanický zámok, čítačka kariet, samozatvárač, oceľová zárubňa, vrátane kovania, dodávka a montáž - bližšia špecifikácia viď PD</t>
  </si>
  <si>
    <t>766662163.R</t>
  </si>
  <si>
    <t>DV.228 - Oceľové požiarne (EW-C3, 45/D1) dvere 700x2100 mm, 1-krídlové, plné, hladké, samozatvárač, oceľová zárubňa, vrátane kovania, dodávka a montáž - bližšia špecifikácia viď PD</t>
  </si>
  <si>
    <t>766662164.R</t>
  </si>
  <si>
    <t>DV.229 - Oceľové požiarne (EW-C3, 45/D1) dvere 1600x2100 mm, 2-krídlové, plné, hladké, samozatvárač, oceľová zárubňa, vrátane kovania, dodávka a montáž - bližšia špecifikácia viď PD</t>
  </si>
  <si>
    <t>766662165.R</t>
  </si>
  <si>
    <t>DV.230 - Oceľové požiarne (EW-C3, 45/D1) dvere 1600x2100 mm, 2-krídlové, plné, hladké, samozatvárač, oceľová zárubňa, vrátane kovania, dodávka a montáž - bližšia špecifikácia viď PD</t>
  </si>
  <si>
    <t>766662166.R</t>
  </si>
  <si>
    <t>DV.231 - Oceľové požiarne (EI-Sm-C3, 30/D1) dvere 900x2100 mm, 1-krídlové, plné, hladké, samozatvárač, oceľová zárubňa, vrátane kovania, dodávka a montáž - bližšia špecifikácia viď PD</t>
  </si>
  <si>
    <t>766662167.R</t>
  </si>
  <si>
    <t>DV.232 - Oceľové požiarne (EI-C3, 30/D1) dvere 900x2100 mm, 1-krídlové, plné, hladké, elektromechanický zámok, čítačka kariet, samozatvárač, oceľová zárubňa, vrátane kovania, dodávka a montáž - bližšia špecifikácia viď PD</t>
  </si>
  <si>
    <t>766662168.R</t>
  </si>
  <si>
    <t>DV.233 - Oceľové požiarne (EW-C3, 30/D1) dvere 900x2100 mm, 1-krídlové, plné, hladké, elektromechanický zámok, čítačka kariet, samozatvárač, oceľová zárubňa, vrátane kovania, dodávka a montáž - bližšia špecifikácia viď PD</t>
  </si>
  <si>
    <t>766662169.R</t>
  </si>
  <si>
    <t>DV.234 - Drevené dvere 600x2100 mm, 1-krídlové, plné, hladké, povrch laminát, podrezanie 20 mm, oceľová zárubňa, vrátane kovania, dodávka a montáž - bližšia špecifikácia viď PD</t>
  </si>
  <si>
    <t>766662170.R</t>
  </si>
  <si>
    <t>DV.235 - Drevené dvere 600x2100 mm, 1-krídlové, plné, hladké, povrch laminát, podrezanie 20 mm, oceľová zárubňa, WC zámok, vrátane kovania, dodávka a montáž - bližšia špecifikácia viď PD</t>
  </si>
  <si>
    <t>766662171.R</t>
  </si>
  <si>
    <t>DV.236 - Drevené dvere 700x2100 mm, 1-krídlové, plné, hladké, povrch laminát, podrezanie 20 mm, oceľová zárubňa, vrátane kovania, dodávka a montáž - bližšia špecifikácia viď PD</t>
  </si>
  <si>
    <t>766662172.R</t>
  </si>
  <si>
    <t>DV.237 - Drevené požiarne (EI-C3, 30/D3) dvere 900x2100 mm, 1-krídlové, plné, hladké, elektromechanický zámok, čítačka kariet, samozatvárač, oceľová zárubňa, vrátane kovania, dodávka a montáž - bližšia špecifikácia viď PD</t>
  </si>
  <si>
    <t>766662173.R</t>
  </si>
  <si>
    <t>DV.238 - Drevené dvere 700x2100 mm, 1-krídlové, plné, hladké, povrch laminát, podrezanie 20 mm, oceľová zárubňa, vrátane kovania, dodávka a montáž - bližšia špecifikácia viď PD</t>
  </si>
  <si>
    <t>766662174.R</t>
  </si>
  <si>
    <t>DV.239 - Drevené dvere 800x2100 mm, 1-krídlové, plné, hladké, povrch laminát, oceľová zárubňa, vrátane kovania, dodávka a montáž - bližšia špecifikácia viď PD</t>
  </si>
  <si>
    <t>766662175.R</t>
  </si>
  <si>
    <t>DV.240 - Drevené dvere 800x2100 mm, 1-krídlové, plné, hladké, povrch laminát, oceľová zárubňa, vrátane kovania, dodávka a montáž - bližšia špecifikácia viď PD</t>
  </si>
  <si>
    <t>766662176.R</t>
  </si>
  <si>
    <t>DV.241 - Drevené dvere 900x2100 mm, 1-krídlové, plné, hladké, povrch laminát, podrezanie 20 mm, oceľová zárubňa, WC zámok, vrátane kovania, dodávka a montáž - bližšia špecifikácia viď PD</t>
  </si>
  <si>
    <t>766662177.R</t>
  </si>
  <si>
    <t>DV.242 - Drevené posuvné dvere 800x2100 mm, 1-krídlové, plné, hladké, oblôžková zárubňa, vrátane kovania a puzdra, dodávka a montáž - bližšia špecifikácia viď PD</t>
  </si>
  <si>
    <t>766662178.R</t>
  </si>
  <si>
    <t>DV.243 - Drevené dvere 600x2100 mm, 1-krídlové, plné, hladké, povrch laminát, podrezanie 20 mm, oceľová zárubňa, vrátane kovania, dodávka a montáž - bližšia špecifikácia viď PD</t>
  </si>
  <si>
    <t>766662179.R</t>
  </si>
  <si>
    <t>DV.244 - Oceľové požiarne (EW-C3-K, 30/D3) dvere 1600x2100 mm, 2-krídlové, plné, hladké, samozatvárač, oceľová zárubňa, vrátane kovania, dodávka a montáž - bližšia špecifikácia viď PD</t>
  </si>
  <si>
    <t>766662180.R</t>
  </si>
  <si>
    <t>DV.245 - Oceľové požiarne (EI-C3, 30/D1) dvere 900x2100 mm, 1-krídlové, plné, hladké, elektromechanický zámok, čítačka kariet, samozatvárač, oceľová zárubňa, vrátane kovania, dodávka a montáž - bližšia špecifikácia viď PD</t>
  </si>
  <si>
    <t>766662181.R</t>
  </si>
  <si>
    <t>DV.246 - Drevené dvere 600x2100 mm, 1-krídlové, plné, hladké, povrch laminát, dverná mriežka 325x225 mm, oceľová zárubňa, vrátane kovania, dodávka a montáž - bližšia špecifikácia viď PD</t>
  </si>
  <si>
    <t>766662182.R</t>
  </si>
  <si>
    <t>DV.247 - Oceľové požiarne (EI-C3, 60/D1) dvere 900x2100 mm, 1-krídlové, plné, hladké, elektromechanický zámok, čítačka kariet, samozatvárač, oceľová zárubňa, vrátane kovania, dodávka a montáž - bližšia špecifikácia viď PD</t>
  </si>
  <si>
    <t>766662183.R</t>
  </si>
  <si>
    <t>DV.248 - Oceľové požiarne (EI-C3, 45/D1) dvere 900x2100 mm, 1-krídlové, plné, hladké, elektromechanický zámok, čítačka kariet, samozatvárač, oceľová zárubňa, vrátane kovania, dodávka a montáž - bližšia špecifikácia viď PD</t>
  </si>
  <si>
    <t>766662184.R</t>
  </si>
  <si>
    <t>DV.249 - Drevené požiarne (EI-C3, 45/D3) dvere 900x2100 mm, 1-krídlové, plné, hladké, elektromechanický zámok, čítačka kariet, samozatvárač, oceľová zárubňa, vrátane kovania, dodávka a montáž - bližšia špecifikácia viď PD</t>
  </si>
  <si>
    <t>766662185.R</t>
  </si>
  <si>
    <t>DV.250 - Drevené dvere 1600x2100 mm, 2-krídlové, plné, hladké, povrch laminát, oceľová zárubňa, vrátane kovania, dodávka a montáž - bližšia špecifikácia viď PD</t>
  </si>
  <si>
    <t>766662186.R</t>
  </si>
  <si>
    <t>DV.251 - Oceľové požiarne (EI-C3, 45/D1) dvere 600x2100 mm, 1-krídlové, plné, hladké, samozatvárač, oceľová zárubňa, vrátane kovania, dodávka a montáž - bližšia špecifikácia viď PD</t>
  </si>
  <si>
    <t>766662187.R</t>
  </si>
  <si>
    <t>DV.252 - Drevené dvere 800x2100 mm, 1-krídlové, plné, hladké, elektromechanický zámok, čítačka kariet, povrch laminát, oceľová zárubňa, vrátane kovania, dodávka a montáž - bližšia špecifikácia viď PD</t>
  </si>
  <si>
    <t>766662188.R</t>
  </si>
  <si>
    <t>DV.253 - Oceľové požiarne (EW-C3, 15/D1) dvere 1600x2100 mm, 2-krídlové, plné, hladké, samozatvárač, oceľová zárubňa, vrátane kovania, dodávka a montáž - bližšia špecifikácia viď PD</t>
  </si>
  <si>
    <t>766662189.R</t>
  </si>
  <si>
    <t>DV.254 - Drevené dvere 700x2100 mm, 1-krídlové, plné, hladké, povrch laminát, dverná mriežka 325x225 mm, oceľová zárubňa, vrátane kovania, dodávka a montáž - bližšia špecifikácia viď PD</t>
  </si>
  <si>
    <t>ZS.102 - Exteriérová hliníková zasklená stena 3850x2920 mm, 2x  otváravé 1-krídlové okno,10x fixné zasklenie, bezpečnostné izolačné 3-sklo, vnútorný PVC parapet, vrátane kovania, dodávka a montáž - bližšia špecifikácia viď PD</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</si>
  <si>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</si>
  <si>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</si>
  <si>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767612224.R</t>
  </si>
  <si>
    <t>ZS.104 - Exteriérová hliníková zasklená stena 3550x2070 mm, 2x otváravé 1-krídlové okno, 6x fixné zasklenie, bezpečnostné izolačné 3-sklo, vnútorný PVC parapet, vrátane kovania, dodávka a montáž - bližšia špecifikácia viď PD</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</si>
  <si>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</si>
  <si>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</si>
  <si>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767612226.R</t>
  </si>
  <si>
    <t>ZS.106 - Exteriérová hliníková zasklená stena 4240x6580 mm, 24x fixné zasklenie, 4x plný panel, bezpečnostné izolačné 3-sklo, hliníkové žalúzie, vrátane kovania, dodávka a montáž - bližšia špecifikácia viď PD</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</si>
  <si>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</si>
  <si>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</si>
  <si>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763124111.S</t>
  </si>
  <si>
    <t>Predsadená SDK stena hr. 75 mm, kca CW+UW 50, dvojito opláštená doskou štandardnou A 2x12.5 mm, bez tep.izolácie</t>
  </si>
  <si>
    <t>763170041.R</t>
  </si>
  <si>
    <t>RD.206 - Revízne dvierka do SDK podhľadu 300x300 mm, výklopné, hliníkový rám, výplň SDK, dodávka a montáž</t>
  </si>
  <si>
    <t>763170042.R</t>
  </si>
  <si>
    <t>RD.205 - Revízne dvierka do SDK podhľadu 400x400 mm, výklopné, hliníkový rám, výplň SDK, dodávka a montáž</t>
  </si>
  <si>
    <t>763170045.R</t>
  </si>
  <si>
    <t>RD.207 - Revízne dvierka do SDK podhľadu 250x250 mm, výklopné, hliníkový rám, výplň SDK, dodávka a montáž</t>
  </si>
  <si>
    <t>763170046.R</t>
  </si>
  <si>
    <t>RD.208 - Revízne dvierka do SDK podhľadu 1700x1350 mm, výklopné, hliníkový rám, výplň SDK, dodávka a montáž</t>
  </si>
  <si>
    <t>763170047.R</t>
  </si>
  <si>
    <t>RD.204 - Revízne dvierka do SDK podhľadu 400x600 mm, výklopné, hliníkový rám, výplň SDK, dodávka a montáž</t>
  </si>
  <si>
    <t>764430412.R</t>
  </si>
  <si>
    <t>KV.106 - Oplechovanie muriva a atík z pozinkovaného farbeného PZf plechu hr. 0,6 mm, r.š. 290 mm, vrátane kotvenia, dodávka a montáž (bližšia špecifikácia viď PD)</t>
  </si>
  <si>
    <t>KV.109 - Oplechovanie muriva a atík z pozinkovaného farbeného PZf plechu hr. 0,6 mm, r.š. 340 mm, vrátane kotvenia, dodávka a montáž (bližšia špecifikácia viď PD)</t>
  </si>
  <si>
    <t>764430422.R</t>
  </si>
  <si>
    <t>KV.110 - Oplechovanie muriva a atík z pozinkovaného farbeného PZf plechu hr. 0,6 mm, r.š. 350 mm, vrátane kotvenia, dodávka a montáž (bližšia špecifikácia viď PD)</t>
  </si>
  <si>
    <t>764430461.R</t>
  </si>
  <si>
    <t>KV.107 - Oplechovanie muriva a atík z pozinkovaného farbeného PZf plechu hr. 0,6 mm, r.š. 920 mm, vrátane kotvenia, dodávka a montáž (bližšia špecifikácia viď PD)</t>
  </si>
  <si>
    <t>764430462.R</t>
  </si>
  <si>
    <t>KV.108 - Oplechovanie muriva a atík z pozinkovaného farbeného PZf plechu hr. 0,6 mm, r.š. 910 mm, vrátane kotvenia, dodávka a montáž (bližšia špecifikácia viď PD)</t>
  </si>
  <si>
    <t>764430463.R</t>
  </si>
  <si>
    <t>KV.111 - Oplechovanie VZT kanálu z pozinkovaného farbeného PZf plechu hr. 0,6 mm, r.š. 1455 mm, vrátane kotvenia, dodávka a montáž (bližšia špecifikácia viď PD)</t>
  </si>
  <si>
    <t>767163046.R</t>
  </si>
  <si>
    <t>Sklenené zábradlie, výška 1185 mm, bezpečnostné sklo, osadenie do spodného "U" profilu, vrátane kotvenia, dodávka a montáž, bližšia špecifikácia - viď PD, ozn. OV.928, OV.929, OV.930</t>
  </si>
  <si>
    <t>767163047.R</t>
  </si>
  <si>
    <t>Sklenené schodiskové zábradlie, výška 1505 mm, bezpečnostné sklo, osadenie do spodného "U" profilu, kotvenie zboku, vrátane kotvenia, dodávka a montáž, bližšia špecifikácia - viď PD, ozn. OV.931 až OV.939</t>
  </si>
  <si>
    <t>767590216.R</t>
  </si>
  <si>
    <t>OV.921 - Čistiaca rohož (hlavný vstup), rozmery 4250x2265 mm, výplň z gumy (napr. FORBO, NUWAY GRID 12 mm - classic anthracite), vrátane kotvenia, dodávka a montáž</t>
  </si>
  <si>
    <t>767590217.R</t>
  </si>
  <si>
    <t>OV.922 - Exteriérová čistiaca rohož (kaviareň), rozmery 1970x1000 mm, výplň z gumovej vložky - protišmykový povrch, (napr. FORBO, NUWAY GRID EXTERNAL 12 mm - ULTRAGRIP), vrátane kotvenia, dodávka a montáž</t>
  </si>
  <si>
    <t>767590218.R</t>
  </si>
  <si>
    <t>OV.923 - Exteriérová čistiaca rohož (zadný vstup), rozmery 1700x880 mm, výplň z gumovej vložky - protišmykový povrch, (napr. FORBO, NUWAY GRID EXTERNAL 12 mm - ULTRAGRIP), vrátane kotvenia, dodávka a montáž</t>
  </si>
  <si>
    <t>767641118.R</t>
  </si>
  <si>
    <t>RD.108 - Revízne kovové dvierka 600x400 mm, dvojkrídlové, pozinkovaný plech, farba RAL, dodávka a montáž</t>
  </si>
  <si>
    <t>7670000043.R</t>
  </si>
  <si>
    <t>ZM.228 - Oceľové zábradlie, vedľajšie schodisko 1.PP, (hmotnosť 84,87 kg/ks), vrátane povrchovej úpravy a kotvenia, dodávka a montáž - bližšia špecifikácia viď PD</t>
  </si>
  <si>
    <t>7670000044.R</t>
  </si>
  <si>
    <t>ZM.229 - Oceľové zábradlie, vedľajšie schodisko 1.PP, (hmotnosť 75,67 kg/ks), vrátane povrchovej úpravy a kotvenia, dodávka a montáž - bližšia špecifikácia viď PD</t>
  </si>
  <si>
    <t>7670000045.R</t>
  </si>
  <si>
    <t>ZM.230 - Oceľové zábradlie, vedľajšie schodisko 1.NP, (hmotnosť 98,08 kg/ks), vrátane povrchovej úpravy a kotvenia, dodávka a montáž - bližšia špecifikácia viď PD</t>
  </si>
  <si>
    <t>7670000046.R</t>
  </si>
  <si>
    <t>ZM.231 - Oceľové zábradlie, vedľajšie schodisko 1.NP, (hmotnosť 89,19 kg/ks), vrátane povrchovej úpravy a kotvenia, dodávka a montáž - bližšia špecifikácia viď PD</t>
  </si>
  <si>
    <t>7670000047.R</t>
  </si>
  <si>
    <t>ZM.232 - Oceľové zábradlie, vedľajšie schodisko 2.NP, (hmotnosť 95,86 kg/ks), vrátane povrchovej úpravy a kotvenia, dodávka a montáž - bližšia špecifikácia viď PD</t>
  </si>
  <si>
    <t>7670000048.R</t>
  </si>
  <si>
    <t>ZM.233 - Oceľové zábradlie, vedľajšie schodisko 2.NP, (hmotnosť 86,82 kg/ks), vrátane povrchovej úpravy a kotvenia, dodávka a montáž - bližšia špecifikácia viď PD</t>
  </si>
  <si>
    <t>7670000049.R</t>
  </si>
  <si>
    <t>ZM.234 - Oceľové zábradlie, vedľajšie schodisko 3.NP, (hmotnosť 87,01 kg/ks), vrátane povrchovej úpravy a kotvenia, dodávka a montáž - bližšia špecifikácia viď PD</t>
  </si>
  <si>
    <t>7670000050.R</t>
  </si>
  <si>
    <t>ZM.235 - Oceľové zábradlie, vedľajšie schodisko 5.NP, (hmotnosť 61,55 kg/ks), vrátane povrchovej úpravy a kotvenia, dodávka a montáž - bližšia špecifikácia viď PD</t>
  </si>
  <si>
    <t>7670000051.R</t>
  </si>
  <si>
    <t>ZM.236 - Oceľové madlo hlavné schodisko 1.NP, (hmotnosť 11,13 kg/ks), vrátane povrchovej úpravy a kotvenia, dodávka a montáž - bližšia špecifikácia viď PD</t>
  </si>
  <si>
    <t>277</t>
  </si>
  <si>
    <t>7670000052.R</t>
  </si>
  <si>
    <t>ZM.239 - Oceľové madlo hlavné schodisko 1.NP, (hmotnosť 22,12 kg/ks), vrátane povrchovej úpravy a kotvenia, dodávka a montáž - bližšia špecifikácia viď PD</t>
  </si>
  <si>
    <t>7670000053.R</t>
  </si>
  <si>
    <t>ZM.240 - Oceľové madlo hlavné schodisko, (hmotnosť 14,16 kg/ks), vrátane povrchovej úpravy a kotvenia, dodávka a montáž - bližšia špecifikácia viď PD</t>
  </si>
  <si>
    <t>279</t>
  </si>
  <si>
    <t>7670000054.R</t>
  </si>
  <si>
    <t>ZM.242 - Oceľová konštrukcia markízy hlavného vstupu(hmotnosť 917,56 kg/ks), vrátane povrchovej úpravy a kotvenia, dodávka a montáž - bližšia špecifikácia viď PD</t>
  </si>
  <si>
    <t>7670000055.R</t>
  </si>
  <si>
    <t>ZM.243 - Oceľové madlo hlavné schodisko, (hmotnosť 14,16 kg/ks), vrátane povrchovej úpravy a kotvenia, dodávka a montáž - bližšia špecifikácia viď PD</t>
  </si>
  <si>
    <t>281</t>
  </si>
  <si>
    <t>7670000056.R</t>
  </si>
  <si>
    <t>ZM.256 - Kotviaci prvok skleneného zábradlia - terasa (hmotnosť 13,06 kg/ks), vrátane povrchovej úpravy a kotvenia, dodávka a montáž - bližšia špecifikácia viď PD</t>
  </si>
  <si>
    <t>767658318.R.1</t>
  </si>
  <si>
    <t>OV.915.1 - Požiarna textilná roleta 1.NP (EW 30/D3) 1900x3220 mm, záložná batéria, napojenie na EPS, vrátane príslušenstva, dodávka a montáž - bližšia špecifikácia viď PD</t>
  </si>
  <si>
    <t>283</t>
  </si>
  <si>
    <t>767658319.R</t>
  </si>
  <si>
    <t>OV.915.2 - Požiarna textilná roleta 1.NP (EW 30/D3) 1900x3580 mm, záložná batéria, napojenie na EPS, vrátane príslušenstva, dodávka a montáž - bližšia špecifikácia viď PD</t>
  </si>
  <si>
    <t>767658320.R</t>
  </si>
  <si>
    <t>OV.916 - Požiarna textilná roleta 1.NP (EW 30/D3) 4100x3580 mm, záložná batéria, napojenie na EPS, vrátane príslušenstva, dodávka a montáž - bližšia špecifikácia viď PD</t>
  </si>
  <si>
    <t>767658321.R</t>
  </si>
  <si>
    <t>OV.917 - Požiarna textilná roleta 3.NP-4.NP (EW 45/D3) 4200x2880 mm, záložná batéria, napojenie na EPS, vrátane príslušenstva, dodávka a montáž - bližšia špecifikácia viď PD</t>
  </si>
  <si>
    <t>767658322.R</t>
  </si>
  <si>
    <t>OV.918 - Požiarna textilná roleta 3.NP-4.NP (EW 45/D3) 4050x2880 mm, záložná batéria, napojenie na EPS, vrátane príslušenstva, dodávka a montáž - bližšia špecifikácia viď PD</t>
  </si>
  <si>
    <t>767658323.R</t>
  </si>
  <si>
    <t>OV.919 - Požiarna textilná roleta 5.NP (EW 45/D3) 4050x3130 mm, záložná batéria, napojenie na EPS, vrátane príslušenstva, dodávka a montáž - bližšia špecifikácia viď PD</t>
  </si>
  <si>
    <t>767658324.R</t>
  </si>
  <si>
    <t>OV.920 - Požiarna textilná roleta 5.NP (EW 45/D3) 4200x3130 mm, záložná batéria, napojenie na EPS, vrátane príslušenstva, dodávka a montáž - bližšia špecifikácia viď PD</t>
  </si>
  <si>
    <t>767995111.R</t>
  </si>
  <si>
    <t>OV.924 - Záchytny systém proti pádu na streche, kotvy do betónu (14x úzky dĺžky 600 mm, 8x silný dĺžky 600 mm), nerezové lano dĺžky 37 m, vrátane doplnkov, revízie, dodávka a montáž - bližšia špecifikácia viď PD</t>
  </si>
  <si>
    <t>783891121.R</t>
  </si>
  <si>
    <t>Nátery betónových povrchov stropov, dvojnásobné</t>
  </si>
  <si>
    <t>SO 101.2_STA - Statika</t>
  </si>
  <si>
    <t>-1008187185</t>
  </si>
  <si>
    <t>-892406048</t>
  </si>
  <si>
    <t>-1631118967</t>
  </si>
  <si>
    <t>598070864</t>
  </si>
  <si>
    <t>-1669038143</t>
  </si>
  <si>
    <t>273361822.R</t>
  </si>
  <si>
    <t>Výstuž proti pretlačeniu PSB-20/375-3/685(118/197/295/75), dodávka a montáž</t>
  </si>
  <si>
    <t>626598561</t>
  </si>
  <si>
    <t>273361823.R</t>
  </si>
  <si>
    <t>Výstuž proti pretlačeniu PSB-16/375-3/685(118/197/295/75), dodávka a montáž</t>
  </si>
  <si>
    <t>-96179373</t>
  </si>
  <si>
    <t>302130851</t>
  </si>
  <si>
    <t>-741607858</t>
  </si>
  <si>
    <t>-1792659002</t>
  </si>
  <si>
    <t>370851466</t>
  </si>
  <si>
    <t>1676545290</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</si>
  <si>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</si>
  <si>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</si>
  <si>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</si>
  <si>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</si>
  <si>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</si>
  <si>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</si>
  <si>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</si>
  <si>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</si>
  <si>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</si>
  <si>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</si>
  <si>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</si>
  <si>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</si>
  <si>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</si>
  <si>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</si>
  <si>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</si>
  <si>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</si>
  <si>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</si>
  <si>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</si>
  <si>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</si>
  <si>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</si>
  <si>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</si>
  <si>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</si>
  <si>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341321810.S</t>
  </si>
  <si>
    <t>Betón stien a priečok, železový (bez výstuže) tr. C 40/50 -XC1 (SK)-Cl 0.4-Dmax16</t>
  </si>
  <si>
    <t>-1854116778</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</si>
  <si>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</si>
  <si>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</si>
  <si>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</si>
  <si>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</si>
  <si>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</si>
  <si>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</si>
  <si>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</si>
  <si>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</si>
  <si>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</si>
  <si>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</si>
  <si>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</si>
  <si>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</si>
  <si>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</si>
  <si>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</si>
  <si>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</si>
  <si>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</si>
  <si>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</si>
  <si>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</si>
  <si>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</si>
  <si>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</si>
  <si>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</si>
  <si>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</si>
  <si>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</si>
  <si>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</si>
  <si>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</si>
  <si>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</si>
  <si>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</si>
  <si>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</si>
  <si>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</si>
  <si>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</si>
  <si>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</si>
  <si>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</si>
  <si>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411362501.R</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</si>
  <si>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</si>
  <si>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</si>
  <si>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</si>
  <si>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</si>
  <si>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</si>
  <si>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</si>
  <si>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</si>
  <si>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</si>
  <si>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</si>
  <si>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</si>
  <si>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</si>
  <si>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</si>
  <si>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413321817.S</t>
  </si>
  <si>
    <t>Betón nosníkov, železový tr. C 40/50 -XC1 (SK)-Cl 0.4-Dmax16</t>
  </si>
  <si>
    <t>-2110501660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</si>
  <si>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</si>
  <si>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</si>
  <si>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</si>
  <si>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</si>
  <si>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</si>
  <si>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</si>
  <si>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</si>
  <si>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</si>
  <si>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</si>
  <si>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</si>
  <si>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</si>
  <si>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</si>
  <si>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</si>
  <si>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</si>
  <si>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</si>
  <si>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</si>
  <si>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</si>
  <si>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</si>
  <si>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</si>
  <si>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</si>
  <si>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</si>
  <si>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</si>
  <si>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</si>
  <si>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</si>
  <si>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</si>
  <si>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</si>
  <si>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</si>
  <si>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</si>
  <si>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</si>
  <si>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</si>
  <si>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Nerezový vlnovec EUROTIS RURA 3/4" AISI 304 VODA</t>
  </si>
  <si>
    <t>Nerezový vlnovec EUROTIS RURA 1"  AISI 304 VODA</t>
  </si>
  <si>
    <t>Minerálna vlna s hliníkouvou fóliou Rockwool Heatrock PS 22x20 mm</t>
  </si>
  <si>
    <t>Minerálna vlna s hliníkouvou fóliou Rockwool Heatrock PS 28x30 mm</t>
  </si>
  <si>
    <t>Minerálna vlna s hliníkouvou fóliou Rockwool Heatrock PS 35x30 mm</t>
  </si>
  <si>
    <t>Minerálna vlna s hliníkouvou fóliou Rockwool Heatrock PS 42x40 mm</t>
  </si>
  <si>
    <t>Minerálna vlna s hliníkouvou fóliou Rockwool Heatrock PS 54x50 mm</t>
  </si>
  <si>
    <t>Minerálna vlna s hliníkouvou fóliou Rockwool Heatrock PS 76x60 mm</t>
  </si>
  <si>
    <t>UK.320</t>
  </si>
  <si>
    <t>Tlakovo nezávislý vyvžovací ventil IMI TA-Compact P DN32, kompletné s tesneniami, tlakova trieda min. PN10, 90°C</t>
  </si>
  <si>
    <t>UK.323</t>
  </si>
  <si>
    <t>Vyvažovací ventil s vypúšťaním IMI TA STAD 15, kompletné s tesneniami, tlakova trieda min. PN10, 90°C, kvs=2,56</t>
  </si>
  <si>
    <t>UK.324</t>
  </si>
  <si>
    <t>Vyvažovací ventil s vypúšťaním IMI TA STAD 20, kompletné s tesneniami, tlakova trieda min. PN10, 90°C, kvs=5,39</t>
  </si>
  <si>
    <t>UK.325</t>
  </si>
  <si>
    <t>Spätná klapka - NOVASERVIS ZZM DN20 PN16, kompletné s tesneniami, tlakova trieda min. PN10, 90°C</t>
  </si>
  <si>
    <t>AERMEC FCLI122 - Fancoil s integrovaným 3-cestným ventilom + dekoračný panel, Qvyk= 3,9kW, Qchl= 2,0 kW</t>
  </si>
  <si>
    <t>3335_v1_DRS_SO101.2_ZOTaSH</t>
  </si>
  <si>
    <t>Poradové číslo</t>
  </si>
  <si>
    <t>Názov</t>
  </si>
  <si>
    <t>Merná jednotka</t>
  </si>
  <si>
    <t>Počet jednotiek</t>
  </si>
  <si>
    <t xml:space="preserve">Časť ZOTaSH </t>
  </si>
  <si>
    <r>
      <t xml:space="preserve">Axiálny ventilátor pre odvod tepla a splodín horenia
</t>
    </r>
    <r>
      <rPr>
        <sz val="9"/>
        <rFont val="Arial"/>
        <family val="2"/>
        <charset val="238"/>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</si>
  <si>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charset val="238"/>
      </rPr>
      <t>Klapka na ventilátor pre odvod tepla a splodín horenia</t>
    </r>
    <r>
      <rPr>
        <sz val="9"/>
        <rFont val="Arial"/>
        <family val="2"/>
        <charset val="238"/>
      </rPr>
      <t xml:space="preserve">
- typ Flap 06
- zariadenie na odvod tepla a splodín horenia 
- ovládanie: elektrické
- motor klapky 400V; 0,2 kW; 0,41A
- váha 27 kg 
Zariadenie certifikované a skúšané podľa EN 12101-2.</t>
    </r>
  </si>
  <si>
    <r>
      <rPr>
        <b/>
        <sz val="9"/>
        <rFont val="Arial"/>
        <family val="2"/>
        <charset val="238"/>
      </rPr>
      <t>Lamelová klapka na prívod vzduchu</t>
    </r>
    <r>
      <rPr>
        <sz val="9"/>
        <rFont val="Arial"/>
        <family val="2"/>
        <charset val="238"/>
      </rPr>
      <t xml:space="preserve">
- typ COLTLITE 1160x1030
- CLT/S/1160/1030/3/AP/I4204/M230/PS/X
- zariadenie na odvod tepla a splodín horenia 
- ovládanie: elektrické
- motor klapky 230V; 0,09 kW; 0,40A
- váha 33 kg 
- farba : RAL
</t>
    </r>
  </si>
  <si>
    <r>
      <rPr>
        <b/>
        <sz val="9"/>
        <rFont val="Arial"/>
        <family val="2"/>
        <charset val="238"/>
      </rPr>
      <t>Lamelová klapka na prívod vzduchu</t>
    </r>
    <r>
      <rPr>
        <sz val="9"/>
        <rFont val="Arial"/>
        <family val="2"/>
        <charset val="238"/>
      </rPr>
      <t xml:space="preserve">
- typ COLTLITE 1310x1030
- CLT/S/1310/1030/3/AP/I4204/M230/PS/X
- zariadenie na odvod tepla a splodín horenia 
- ovládanie: elektrické
- motor klapky 230V; 0,09 kW; 0,40A
- váha 35,9 kg 
- farba : RAL</t>
    </r>
  </si>
  <si>
    <r>
      <rPr>
        <b/>
        <sz val="9"/>
        <rFont val="Arial"/>
        <family val="2"/>
        <charset val="238"/>
      </rPr>
      <t>Klapka na prívod vzduchu</t>
    </r>
    <r>
      <rPr>
        <sz val="9"/>
        <rFont val="Arial"/>
        <family val="2"/>
        <charset val="238"/>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</si>
  <si>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charset val="238"/>
      </rPr>
      <t xml:space="preserve">- svetlý rozmer: 750x750mm
- výška: 600mm
- prevedenie: pozinkovaný plech
- pre izoláciu hr.100mm
</t>
    </r>
  </si>
  <si>
    <r>
      <t xml:space="preserve">Ovládací panel Colt EP (6 ks ventilátorov s klapkou + 3 klapky CLT)
</t>
    </r>
    <r>
      <rPr>
        <sz val="9"/>
        <rFont val="Arial"/>
        <family val="2"/>
        <charset val="238"/>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</si>
  <si>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</si>
  <si>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</si>
  <si>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</si>
  <si>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</si>
  <si>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</si>
  <si>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</si>
  <si>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</si>
  <si>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</si>
  <si>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</si>
  <si>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</si>
  <si>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</si>
  <si>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</si>
  <si>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</si>
  <si>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</si>
  <si>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</si>
  <si>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</si>
  <si>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</si>
  <si>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</si>
  <si>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</si>
  <si>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</si>
  <si>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</si>
  <si>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</si>
  <si>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</si>
  <si>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</si>
  <si>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</si>
  <si>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</si>
  <si>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</si>
  <si>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</si>
  <si>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</si>
  <si>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</si>
  <si>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</si>
  <si>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</si>
  <si>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</si>
  <si>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</si>
  <si>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</si>
  <si>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</si>
  <si>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</si>
  <si>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</si>
  <si>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</si>
  <si>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</si>
  <si>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</si>
  <si>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</si>
  <si>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</si>
  <si>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</si>
  <si>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</si>
  <si>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</si>
  <si>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</si>
  <si>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</si>
  <si>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</si>
  <si>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</si>
  <si>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</si>
  <si>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</si>
  <si>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</si>
  <si>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</si>
  <si>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</si>
  <si>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</si>
  <si>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</si>
  <si>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</si>
  <si>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</si>
  <si>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</si>
  <si>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</si>
  <si>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</si>
  <si>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</si>
  <si>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</si>
  <si>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</si>
  <si>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</si>
  <si>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</si>
  <si>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</si>
  <si>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</si>
  <si>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</si>
  <si>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</si>
  <si>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</si>
  <si>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</si>
  <si>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</si>
  <si>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</si>
  <si>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</si>
  <si>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</si>
  <si>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</si>
  <si>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</si>
  <si>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</si>
  <si>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</si>
  <si>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</si>
  <si>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</si>
  <si>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979089831.S</t>
  </si>
  <si>
    <t>Poplatok za zhodnocovanie stavebného odpadu - kovy (vrátane zliatin)</t>
  </si>
  <si>
    <t>-2064035125</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</si>
  <si>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</si>
  <si>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</si>
  <si>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</si>
  <si>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</si>
  <si>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</si>
  <si>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</si>
  <si>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</si>
  <si>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</si>
  <si>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</si>
  <si>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</si>
  <si>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</si>
  <si>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</si>
  <si>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</si>
  <si>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</si>
  <si>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</si>
  <si>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{4a1db030-ee1a-4e9c-87ad-f8e0db6d8fc3}</t>
  </si>
  <si>
    <t>SO 311 - Rekonštrukcia vodovodnej prípojky</t>
  </si>
  <si>
    <t>kalkul s.r.o.</t>
  </si>
  <si>
    <t xml:space="preserve">    1 - Zemné práce   </t>
  </si>
  <si>
    <t xml:space="preserve">    4 - Vodorovné konštrukcie   </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</si>
  <si>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</si>
  <si>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</si>
  <si>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</si>
  <si>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</si>
  <si>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</si>
  <si>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</si>
  <si>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</si>
  <si>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</si>
  <si>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</si>
  <si>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</si>
  <si>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</si>
  <si>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</si>
  <si>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</si>
  <si>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</si>
  <si>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</si>
  <si>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</si>
  <si>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</si>
  <si>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</si>
  <si>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</si>
  <si>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</si>
  <si>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</si>
  <si>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</si>
  <si>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</si>
  <si>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</si>
  <si>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</si>
  <si>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</si>
  <si>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</si>
  <si>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</si>
  <si>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</si>
  <si>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</si>
  <si>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</si>
  <si>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</si>
  <si>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</si>
  <si>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</si>
  <si>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</si>
  <si>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</si>
  <si>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</si>
  <si>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</si>
  <si>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</si>
  <si>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</si>
  <si>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</si>
  <si>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</si>
  <si>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</si>
  <si>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</si>
  <si>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</si>
  <si>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</si>
  <si>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</si>
  <si>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</si>
  <si>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</si>
  <si>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</si>
  <si>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</si>
  <si>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</si>
  <si>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</si>
  <si>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</si>
  <si>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</si>
  <si>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</si>
  <si>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</si>
  <si>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</si>
  <si>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</si>
  <si>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</si>
  <si>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</si>
  <si>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</si>
  <si>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</si>
  <si>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</si>
  <si>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</si>
  <si>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</si>
  <si>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</si>
  <si>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</si>
  <si>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</si>
  <si>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</si>
  <si>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</si>
  <si>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</si>
  <si>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</si>
  <si>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</si>
  <si>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</si>
  <si>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</si>
  <si>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</si>
  <si>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</si>
  <si>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</si>
  <si>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</si>
  <si>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</si>
  <si>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</si>
  <si>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</si>
  <si>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</si>
  <si>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</si>
  <si>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</si>
  <si>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</si>
  <si>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</si>
  <si>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</si>
  <si>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</si>
  <si>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</si>
  <si>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</si>
  <si>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</si>
  <si>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</si>
  <si>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</si>
  <si>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</si>
  <si>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</si>
  <si>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</si>
  <si>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</si>
  <si>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</si>
  <si>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</si>
  <si>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</si>
  <si>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</si>
  <si>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</si>
  <si>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</si>
  <si>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</si>
  <si>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</si>
  <si>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</si>
  <si>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</si>
  <si>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</si>
  <si>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</si>
  <si>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</si>
  <si>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</si>
  <si>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</si>
  <si>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</si>
  <si>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</si>
  <si>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</si>
  <si>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</si>
  <si>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</si>
  <si>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</si>
  <si>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</si>
  <si>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</si>
  <si>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</si>
  <si>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Betónová pätka (s otvorom priemer 70mm) rozmer 290x340mm,</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</si>
  <si>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</si>
  <si>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</si>
  <si>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</si>
  <si>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</si>
  <si>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</si>
  <si>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</si>
  <si>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</si>
  <si>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</si>
  <si>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</si>
  <si>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</si>
  <si>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</si>
  <si>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</si>
  <si>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</si>
  <si>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</si>
  <si>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</si>
  <si>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</si>
  <si>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</si>
  <si>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</si>
  <si>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</si>
  <si>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</si>
  <si>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</si>
  <si>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</si>
  <si>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</si>
  <si>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</si>
  <si>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</si>
  <si>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</si>
  <si>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</si>
  <si>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</si>
  <si>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</si>
  <si>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Klzne objímky typ segmentu 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</si>
  <si>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</si>
  <si>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</si>
  <si>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</si>
  <si>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</si>
  <si>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</si>
  <si>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</si>
  <si>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</si>
  <si>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</si>
  <si>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</si>
  <si>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</si>
  <si>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</si>
  <si>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</si>
  <si>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</si>
  <si>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</si>
  <si>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</si>
  <si>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</si>
  <si>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</si>
  <si>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{0f7bec38-34a4-4c17-820a-e674cd794910}</t>
  </si>
  <si>
    <t>SO 321 - Preložka areálovej splaškovej kanalizácie</t>
  </si>
  <si>
    <t>133201201.S</t>
  </si>
  <si>
    <t>Výkop šachty nezapaženej, hornina 3 do 100 m3</t>
  </si>
  <si>
    <t>133201209.S</t>
  </si>
  <si>
    <t>Príplatok k cenám za lepivosť horniny tr.3</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</si>
  <si>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</si>
  <si>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</si>
  <si>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</si>
  <si>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</si>
  <si>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</si>
  <si>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</si>
  <si>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</si>
  <si>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</si>
  <si>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</si>
  <si>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</si>
  <si>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</si>
  <si>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</si>
  <si>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871264200.S</t>
  </si>
  <si>
    <t>Potrubie kanalizačné hladké plnostenné PP SN 10 DN 100</t>
  </si>
  <si>
    <t>871274202.S</t>
  </si>
  <si>
    <t>Potrubie kanalizačné hladké plnostenné PP SN 10 DN 125</t>
  </si>
  <si>
    <t>871324204.S</t>
  </si>
  <si>
    <t>Potrubie kanalizačné hladké plnostenné PP SN 10 DN 150</t>
  </si>
  <si>
    <t>871354206.S</t>
  </si>
  <si>
    <t>Potrubie kanalizačné hladké plnostenné PP SN 10 DN 200</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</si>
  <si>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</si>
  <si>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</si>
  <si>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</si>
  <si>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</si>
  <si>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</si>
  <si>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</si>
  <si>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</si>
  <si>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</si>
  <si>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</si>
  <si>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</si>
  <si>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</si>
  <si>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</si>
  <si>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</si>
  <si>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</si>
  <si>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</si>
  <si>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</si>
  <si>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</si>
  <si>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</si>
  <si>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</si>
  <si>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</si>
  <si>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</si>
  <si>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</si>
  <si>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</si>
  <si>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</si>
  <si>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</si>
  <si>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</si>
  <si>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</si>
  <si>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</si>
  <si>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</si>
  <si>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</si>
  <si>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</si>
  <si>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</si>
  <si>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</si>
  <si>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</si>
  <si>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</si>
  <si>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</si>
  <si>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</si>
  <si>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</si>
  <si>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</si>
  <si>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</si>
  <si>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</si>
  <si>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</si>
  <si>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</si>
  <si>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</si>
  <si>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</si>
  <si>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</si>
  <si>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</si>
  <si>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</si>
  <si>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</si>
  <si>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</si>
  <si>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</si>
  <si>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</si>
  <si>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</si>
  <si>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</si>
  <si>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</si>
  <si>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</si>
  <si>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</si>
  <si>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</si>
  <si>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</si>
  <si>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</si>
  <si>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</si>
  <si>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</si>
  <si>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</si>
  <si>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</si>
  <si>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</si>
  <si>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</si>
  <si>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</si>
  <si>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</si>
  <si>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</si>
  <si>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</si>
  <si>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</si>
  <si>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</si>
  <si>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</si>
  <si>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</si>
  <si>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</si>
  <si>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</si>
  <si>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</si>
  <si>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</si>
  <si>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</si>
  <si>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</si>
  <si>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</si>
  <si>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</si>
  <si>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</si>
  <si>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</si>
  <si>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</si>
  <si>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</si>
  <si>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</si>
  <si>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</si>
  <si>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</si>
  <si>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</si>
  <si>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</si>
  <si>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</si>
  <si>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</si>
  <si>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</si>
  <si>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</si>
  <si>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</si>
  <si>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</si>
  <si>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</si>
  <si>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</si>
  <si>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</si>
  <si>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</si>
  <si>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</si>
  <si>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{ba42291f-40ee-451c-9c95-a036306f25ff}</t>
  </si>
  <si>
    <t>4 - SO 322 Prípojka splaškovej kanalizácie</t>
  </si>
  <si>
    <t>D1 - Práce a dodávky HSV</t>
  </si>
  <si>
    <t xml:space="preserve">    VRN03 - Geodetické práce </t>
  </si>
  <si>
    <t>VP -   Práce naviac</t>
  </si>
  <si>
    <t>D1</t>
  </si>
  <si>
    <t>113117122.S</t>
  </si>
  <si>
    <t>Odstránenie podkladu alebo krytu z kameniva hrubého drveného ručne, hr. vrstvy nad 100 do 200 mm,  -0,23500t</t>
  </si>
  <si>
    <t>-388875743</t>
  </si>
  <si>
    <t>113117123.S</t>
  </si>
  <si>
    <t>Odstránenie podkladu alebo krytu z kameniva hrubého drveného ručne, hr. vrstvy nad 200 do 300 mm,  -0,40000t</t>
  </si>
  <si>
    <t>-1196389064</t>
  </si>
  <si>
    <t>113117131.S</t>
  </si>
  <si>
    <t>Odstránenie podkladu alebo krytu z betónu prostého ručne, hr. vrstvy nad 100 do 150 mm,  -0,32500t</t>
  </si>
  <si>
    <t>2056188049</t>
  </si>
  <si>
    <t>113117141.S</t>
  </si>
  <si>
    <t>Odstránenie podkladu alebo krytu asfaltového ručne, hr. vrstvy do 50 mm,  -0,11000t</t>
  </si>
  <si>
    <t>1809084224</t>
  </si>
  <si>
    <t>113117144.S</t>
  </si>
  <si>
    <t>Odstránenie podkladu alebo krytu asfaltového ručne, hr. vrstvy nad 150 do 200 mm,  -0,44000t</t>
  </si>
  <si>
    <t>-1361515592</t>
  </si>
  <si>
    <t>113202111.S</t>
  </si>
  <si>
    <t>Vytrhanie obrúb kamenných, z krajníkov alebo obrubníkov stojatých,  -0,06500t</t>
  </si>
  <si>
    <t>452649511</t>
  </si>
  <si>
    <t>-1111437070</t>
  </si>
  <si>
    <t>1048646536</t>
  </si>
  <si>
    <t>879226531</t>
  </si>
  <si>
    <t>194550630</t>
  </si>
  <si>
    <t>1524782704</t>
  </si>
  <si>
    <t>-1583645637</t>
  </si>
  <si>
    <t>-96163356</t>
  </si>
  <si>
    <t>162501102.S</t>
  </si>
  <si>
    <t>Vodorovné premiestnenie výkopku po spevnenej ceste z horniny tr.1-4, do 100 m3 na vzdialenosť do 3000 m</t>
  </si>
  <si>
    <t>-1617990700</t>
  </si>
  <si>
    <t>162501105.S</t>
  </si>
  <si>
    <t>Vodorovné premiestnenie výkopku po spevnenej ceste z horniny tr.1-4, do 100 m3, príplatok k cene za každých ďalšich a začatých 1000 m</t>
  </si>
  <si>
    <t>-842818757</t>
  </si>
  <si>
    <t>1504500689</t>
  </si>
  <si>
    <t>-643567486</t>
  </si>
  <si>
    <t>2117701526</t>
  </si>
  <si>
    <t>-1561970952</t>
  </si>
  <si>
    <t>2009441354</t>
  </si>
  <si>
    <t>239396677</t>
  </si>
  <si>
    <t>1017617183</t>
  </si>
  <si>
    <t>-1121303510</t>
  </si>
  <si>
    <t>951693784</t>
  </si>
  <si>
    <t>998225111.S</t>
  </si>
  <si>
    <t>Presun hmôt pre pozemnú komunikáciu a letisko s krytom asfaltovým akejkoľvek dĺžky objektu</t>
  </si>
  <si>
    <t>-238190986</t>
  </si>
  <si>
    <t>998276101.S</t>
  </si>
  <si>
    <t>Presun hmôt pre rúrové vedenie hĺbené z rúr z plast., hmôt alebo sklolamin. v otvorenom výkope</t>
  </si>
  <si>
    <t>-144973226</t>
  </si>
  <si>
    <t>1710216501</t>
  </si>
  <si>
    <t>1694009703</t>
  </si>
  <si>
    <t>560102534</t>
  </si>
  <si>
    <t>278830223</t>
  </si>
  <si>
    <t>496487750</t>
  </si>
  <si>
    <t>564831111.S</t>
  </si>
  <si>
    <t>Podklad zo štrkodrviny s rozprestretím a zhutnením, po zhutnení hr. 100 mm</t>
  </si>
  <si>
    <t>-70644144</t>
  </si>
  <si>
    <t>564871111.S</t>
  </si>
  <si>
    <t>Podklad zo štrkodrviny s rozprestretím a zhutnením, po zhutnení hr. 250 mm</t>
  </si>
  <si>
    <t>-464447642</t>
  </si>
  <si>
    <t>567124115.S</t>
  </si>
  <si>
    <t>Podklad z podkladového betónu PB I tr. C 20/25 hr. 150 mm</t>
  </si>
  <si>
    <t>1576265010</t>
  </si>
  <si>
    <t>573131102.S</t>
  </si>
  <si>
    <t>Postrek asfaltový infiltračný s posypom kamenivom z cestnej emulzie v množstve 0,80 kg/m2</t>
  </si>
  <si>
    <t>661712311</t>
  </si>
  <si>
    <t>573231109.S</t>
  </si>
  <si>
    <t>Postrek asfaltový spojovací bez posypu kamenivom z cestnej emulzie v množstve 0,70 kg/m2</t>
  </si>
  <si>
    <t>1838232107</t>
  </si>
  <si>
    <t>577144231.S</t>
  </si>
  <si>
    <t>Asfaltový betón vrstva obrusná AC 11 O v pruhu š. do 3 m z nemodifik. asfaltu tr. II, po zhutnení hr. 50 mm</t>
  </si>
  <si>
    <t>-1360596318</t>
  </si>
  <si>
    <t>577164441.S</t>
  </si>
  <si>
    <t>Asfaltový betón vrstva ložná AC 22 L v pruhu š. nad 3 m z nemodifik. asfaltu tr. II, po zhutnení hr. 70 mm</t>
  </si>
  <si>
    <t>604587795</t>
  </si>
  <si>
    <t>578142112.S</t>
  </si>
  <si>
    <t>Liaty asfalt z kameniva ťaženého alebo drveného strednozrnný MA 11 O, hr. 45 mm</t>
  </si>
  <si>
    <t>1234742123</t>
  </si>
  <si>
    <t>1111941154</t>
  </si>
  <si>
    <t>1110646027</t>
  </si>
  <si>
    <t>-2107731781</t>
  </si>
  <si>
    <t>400715282</t>
  </si>
  <si>
    <t>-1666213533</t>
  </si>
  <si>
    <t>-598881044</t>
  </si>
  <si>
    <t>73462685</t>
  </si>
  <si>
    <t>1613818581</t>
  </si>
  <si>
    <t>-1476850553</t>
  </si>
  <si>
    <t>-343053259</t>
  </si>
  <si>
    <t>592240004200</t>
  </si>
  <si>
    <t>Dno jednoliate šachtové KOMPAKT TBZ-Q.1 100/78 KOM V40 pre kanalizačnú šachtu DN 1000, rozmer 1000/775x400 mm</t>
  </si>
  <si>
    <t>-366682967</t>
  </si>
  <si>
    <t>1468472790</t>
  </si>
  <si>
    <t>619543448</t>
  </si>
  <si>
    <t>190774968</t>
  </si>
  <si>
    <t>-1301260523</t>
  </si>
  <si>
    <t>916361112.S</t>
  </si>
  <si>
    <t>Osadenie cestného obrubníka betónového ležatého do lôžka z betónu prostého tr. C 16/20 s bočnou oporou</t>
  </si>
  <si>
    <t>1156859466</t>
  </si>
  <si>
    <t>592170001000.S</t>
  </si>
  <si>
    <t>Obrubník cestný, lxšxv 1000x150x260 mm</t>
  </si>
  <si>
    <t>2105129468</t>
  </si>
  <si>
    <t>919716200.S</t>
  </si>
  <si>
    <t>Vystuženie asfaltových vozoviek (krytov) dvojzákrutovou oceľovou sieťou s vpleteným priečnym výstužným prútom</t>
  </si>
  <si>
    <t>1634569217</t>
  </si>
  <si>
    <t>919735111.S</t>
  </si>
  <si>
    <t>Rezanie existujúceho asfaltového krytu alebo podkladu hĺbky do 50 mm</t>
  </si>
  <si>
    <t>2122233857</t>
  </si>
  <si>
    <t>919735113.S</t>
  </si>
  <si>
    <t>Rezanie existujúceho asfaltového krytu alebo podkladu hĺbky nad 100 do 150 mm</t>
  </si>
  <si>
    <t>-878704251</t>
  </si>
  <si>
    <t>919735123.S</t>
  </si>
  <si>
    <t>Rezanie existujúceho betónového krytu alebo podkladu hĺbky nad 100 do 150 mm</t>
  </si>
  <si>
    <t>-1082837714</t>
  </si>
  <si>
    <t>979084213.S</t>
  </si>
  <si>
    <t>Vodorovná doprava vybúraných hmôt po suchu bez naloženia, ale so zložením na vzdialenosť do 1 km</t>
  </si>
  <si>
    <t>934761687</t>
  </si>
  <si>
    <t>979084219.S</t>
  </si>
  <si>
    <t>Príplatok k cene za každých ďalších aj začatých 5 km nad 5 km</t>
  </si>
  <si>
    <t>2054202963</t>
  </si>
  <si>
    <t>979087213.S</t>
  </si>
  <si>
    <t>Nakladanie na dopravné prostriedky pre vodorovnú dopravu vybúraných hmôt</t>
  </si>
  <si>
    <t>-1883047315</t>
  </si>
  <si>
    <t>Poplatok za skládku - betón, tehly, dlaždice, obkladačky a keramika  (17 01), ostatné</t>
  </si>
  <si>
    <t>916171911</t>
  </si>
  <si>
    <t>979089212.S</t>
  </si>
  <si>
    <t>Poplatok za skládku - bitúmenové zmesi, uholný decht, dechtové výrobky (17 03), ostatné</t>
  </si>
  <si>
    <t>196119951</t>
  </si>
  <si>
    <t>VRN03</t>
  </si>
  <si>
    <t xml:space="preserve">Geodetické práce </t>
  </si>
  <si>
    <t>000300016</t>
  </si>
  <si>
    <t>Geodetické práce - vykonávané pred výstavbou určenie vytyčovacej siete, vytýčenie staveniska, staveb. objektu  - v réžii objednávateľa</t>
  </si>
  <si>
    <t>1131737578</t>
  </si>
  <si>
    <t>000300031</t>
  </si>
  <si>
    <t>Geodetické práce - vykonávané po výstavbe zameranie skutočného vyhotovenia stavby v réžii objednávateľa</t>
  </si>
  <si>
    <t>-529589916</t>
  </si>
  <si>
    <t>VP</t>
  </si>
  <si>
    <t xml:space="preserve">  Práce naviac</t>
  </si>
  <si>
    <t>PN</t>
  </si>
  <si>
    <t>{6f6c3d69-4200-463d-9955-6409f42ef5a5}</t>
  </si>
  <si>
    <t>4 - SO 323 Areálová dažďová kanalizácia a vsak</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</si>
  <si>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</si>
  <si>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</si>
  <si>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</si>
  <si>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</si>
  <si>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</si>
  <si>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</si>
  <si>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</si>
  <si>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</si>
  <si>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</si>
  <si>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</si>
  <si>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</si>
  <si>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</si>
  <si>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</si>
  <si>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</si>
  <si>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</si>
  <si>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</si>
  <si>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</si>
  <si>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</si>
  <si>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</si>
  <si>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</si>
  <si>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</si>
  <si>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</si>
  <si>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</si>
  <si>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</si>
  <si>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</si>
  <si>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</si>
  <si>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</si>
  <si>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</si>
  <si>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</si>
  <si>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</si>
  <si>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</si>
  <si>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</si>
  <si>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</si>
  <si>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</si>
  <si>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</si>
  <si>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</si>
  <si>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</si>
  <si>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 xml:space="preserve">Potrubie kanalizačné hladké plnostenné PP SN 10 DN 125 </t>
  </si>
  <si>
    <t>753945284</t>
  </si>
  <si>
    <t>989990094</t>
  </si>
  <si>
    <t xml:space="preserve">Potrubie kanalizačné hladké plnostenné PP SN 10 DN 200 </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</si>
  <si>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</si>
  <si>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</si>
  <si>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</si>
  <si>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</si>
  <si>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</si>
  <si>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</si>
  <si>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</si>
  <si>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</si>
  <si>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</si>
  <si>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</si>
  <si>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</si>
  <si>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</si>
  <si>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</si>
  <si>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</si>
  <si>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</si>
  <si>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</si>
  <si>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</si>
  <si>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</si>
  <si>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</si>
  <si>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</si>
  <si>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</si>
  <si>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</si>
  <si>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</si>
  <si>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</si>
  <si>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</si>
  <si>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</si>
  <si>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</si>
  <si>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</si>
  <si>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</si>
  <si>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</si>
  <si>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</si>
  <si>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</si>
  <si>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</si>
  <si>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</si>
  <si>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</si>
  <si>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</si>
  <si>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</si>
  <si>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</si>
  <si>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</si>
  <si>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</si>
  <si>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</si>
  <si>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</si>
  <si>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</si>
  <si>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</si>
  <si>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</si>
  <si>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</si>
  <si>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</si>
  <si>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</si>
  <si>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</si>
  <si>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</si>
  <si>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</si>
  <si>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</si>
  <si>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</si>
  <si>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</si>
  <si>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</si>
  <si>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</si>
  <si>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</si>
  <si>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</si>
  <si>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</si>
  <si>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</si>
  <si>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</si>
  <si>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</si>
  <si>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</si>
  <si>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</si>
  <si>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</si>
  <si>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</si>
  <si>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</si>
  <si>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</si>
  <si>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</si>
  <si>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</si>
  <si>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</si>
  <si>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</si>
  <si>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</si>
  <si>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</si>
  <si>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</si>
  <si>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</si>
  <si>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</si>
  <si>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</si>
  <si>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</si>
  <si>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</si>
  <si>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</si>
  <si>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</si>
  <si>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</si>
  <si>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</si>
  <si>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</si>
  <si>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</si>
  <si>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</si>
  <si>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</si>
  <si>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</si>
  <si>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</si>
  <si>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</si>
  <si>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</si>
  <si>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</si>
  <si>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</si>
  <si>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</si>
  <si>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</si>
  <si>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</si>
  <si>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</si>
  <si>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</si>
  <si>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</si>
  <si>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</si>
  <si>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</si>
  <si>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</si>
  <si>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</si>
  <si>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</si>
  <si>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</si>
  <si>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</si>
  <si>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</si>
  <si>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</si>
  <si>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</si>
  <si>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</si>
  <si>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</si>
  <si>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</si>
  <si>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</si>
  <si>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</si>
  <si>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</si>
  <si>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</si>
  <si>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</si>
  <si>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</si>
  <si>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</si>
  <si>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</si>
  <si>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</si>
  <si>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</si>
  <si>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</si>
  <si>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</si>
  <si>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</si>
  <si>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</si>
  <si>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</si>
  <si>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</si>
  <si>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</si>
  <si>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</si>
  <si>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</si>
  <si>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</si>
  <si>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</si>
  <si>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</si>
  <si>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</si>
  <si>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</si>
  <si>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</si>
  <si>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</si>
  <si>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</si>
  <si>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</si>
  <si>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</si>
  <si>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</si>
  <si>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</si>
  <si>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</si>
  <si>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</si>
  <si>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</si>
  <si>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</si>
  <si>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</si>
  <si>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</si>
  <si>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</si>
  <si>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</si>
  <si>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</si>
  <si>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</si>
  <si>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</si>
  <si>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</si>
  <si>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</si>
  <si>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</si>
  <si>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</si>
  <si>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</si>
  <si>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</si>
  <si>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</si>
  <si>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</si>
  <si>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</si>
  <si>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</si>
  <si>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</si>
  <si>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</si>
  <si>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</si>
  <si>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</si>
  <si>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</si>
  <si>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</si>
  <si>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</si>
  <si>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</si>
  <si>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</si>
  <si>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</si>
  <si>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</si>
  <si>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</si>
  <si>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</si>
  <si>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</si>
  <si>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</si>
  <si>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</si>
  <si>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</si>
  <si>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</si>
  <si>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</si>
  <si>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</si>
  <si>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</si>
  <si>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</si>
  <si>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</si>
  <si>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</si>
  <si>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</si>
  <si>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</si>
  <si>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</si>
  <si>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</si>
  <si>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</si>
  <si>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</si>
  <si>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</si>
  <si>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</si>
  <si>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</si>
  <si>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</si>
  <si>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</si>
  <si>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</si>
  <si>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</si>
  <si>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</si>
  <si>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</si>
  <si>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</si>
  <si>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</si>
  <si>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</si>
  <si>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</si>
  <si>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</si>
  <si>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</si>
  <si>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</si>
  <si>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</si>
  <si>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{4c0883fe-caba-4782-b8b1-0f08724a51a0}</t>
  </si>
  <si>
    <t>CAMPUS TN</t>
  </si>
  <si>
    <t>SO 501 - SO 501 Komunikácie, parkoviská a spevnené plochy</t>
  </si>
  <si>
    <t>21. 8. 2025</t>
  </si>
  <si>
    <t>SANVIA s.r.o.</t>
  </si>
  <si>
    <t>113106612.S</t>
  </si>
  <si>
    <t>Rozoberanie zámkovej dlažby všetkých druhov v ploche nad 20 m2,  -0,26000t</t>
  </si>
  <si>
    <t>-783227937</t>
  </si>
  <si>
    <t>VV</t>
  </si>
  <si>
    <t>82,00 "odstranenie plochy z dlazby hr. 400mm /80dlazba, 100beton, 220 strkodrva/</t>
  </si>
  <si>
    <t>113107123.S</t>
  </si>
  <si>
    <t>Odstránenie krytu v ploche  do 200 m2 z kameniva hrubého drveného, hr.200 do 300 mm,  -0,40000t</t>
  </si>
  <si>
    <t>-408508672</t>
  </si>
  <si>
    <t>60,00 "odstranenie betonovej plochy hr.450mm /200beton, 250 strkodrva/</t>
  </si>
  <si>
    <t>113107132.S</t>
  </si>
  <si>
    <t>Odstránenie krytu v ploche do 200 m2 z betónu prostého, hr. vrstvy 150 do 300 mm,  -0,50000t</t>
  </si>
  <si>
    <t>1090626283</t>
  </si>
  <si>
    <t>113107142.S</t>
  </si>
  <si>
    <t>Odstránenie krytu asfaltového v ploche do 200 m2, hr. nad 50 do 100 mm,  -0,25000t</t>
  </si>
  <si>
    <t>244334465</t>
  </si>
  <si>
    <t>65,00*2,00 "vyburanie existujuceho chodnika sirky 200mm, hr. 70mm</t>
  </si>
  <si>
    <t>113307123.S</t>
  </si>
  <si>
    <t>Odstránenie podkladu v ploche do 200 m2 z kameniva hrubého drveného, hr.200 do 300 mm,  -0,40000t</t>
  </si>
  <si>
    <t>-1703855844</t>
  </si>
  <si>
    <t>113307131.S</t>
  </si>
  <si>
    <t>Odstránenie podkladu v ploche do 200 m2 z betónu prostého, hr. vrstvy do 150 mm,  -0,22500t</t>
  </si>
  <si>
    <t>719090208</t>
  </si>
  <si>
    <t>122202202.S</t>
  </si>
  <si>
    <t>Odkopávka a prekopávka nezapažená pre cesty, v hornine 3 nad 100 do 1000 m3</t>
  </si>
  <si>
    <t>1665922339</t>
  </si>
  <si>
    <t>190,00*0,97 "výkop strojný</t>
  </si>
  <si>
    <t>132201101.S</t>
  </si>
  <si>
    <t>Výkop ryhy do šírky 600 mm v horn.3 do 100 m3</t>
  </si>
  <si>
    <t>1929436904</t>
  </si>
  <si>
    <t>12,00 "výkop ryhy pre drenáž</t>
  </si>
  <si>
    <t>132211101.S</t>
  </si>
  <si>
    <t>Hĺbenie rýh šírky do 600 mm v  hornine tr.3 súdržných - ručným náradím</t>
  </si>
  <si>
    <t>-1300999829</t>
  </si>
  <si>
    <t>190,00*00,03 "výkop ručný</t>
  </si>
  <si>
    <t>133201101</t>
  </si>
  <si>
    <t>Výkop šachty hornina 3 do 100 m3</t>
  </si>
  <si>
    <t>-1063601136</t>
  </si>
  <si>
    <t>(1,50*1,50*2,0) "kopané sondy"</t>
  </si>
  <si>
    <t>-392941357</t>
  </si>
  <si>
    <t>-30,00 "násyp</t>
  </si>
  <si>
    <t>82,00*0,22 "odstranenie plochy z dlazby hr. 400mm / 220 strkodrva/</t>
  </si>
  <si>
    <t>60,00*0,25 "odstranenie betonovej plochy hr.450mm / 250 strkodrva/</t>
  </si>
  <si>
    <t>Súčet</t>
  </si>
  <si>
    <t>162501123.S</t>
  </si>
  <si>
    <t>Vodorovné premiestnenie výkopku po spevnenej ceste z horniny tr.1-4, nad 100 do 1000 m3, príplatok k cene za každých ďalšich a začatých 1000 m</t>
  </si>
  <si>
    <t>1157920400</t>
  </si>
  <si>
    <t>205,04*2</t>
  </si>
  <si>
    <t>171101103.S</t>
  </si>
  <si>
    <t>Uloženie sypaniny do násypu  súdržnej horniny s mierou zhutnenia nad 96 do 100 % podľa Proctor-Standard</t>
  </si>
  <si>
    <t>100510976</t>
  </si>
  <si>
    <t>30,00 "násyp</t>
  </si>
  <si>
    <t>2098250676</t>
  </si>
  <si>
    <t>Poplatok za skládku - zemina a kamenivo (17 05), ostatné</t>
  </si>
  <si>
    <t>-642676744</t>
  </si>
  <si>
    <t>205,04*1,80</t>
  </si>
  <si>
    <t>174201101</t>
  </si>
  <si>
    <t>Zásyp sypaninou bez zhutnenia jám, šachiet, rýh, zárezov v týchto vykopávkach do 100 m3</t>
  </si>
  <si>
    <t>1598340613</t>
  </si>
  <si>
    <t>181101102.S</t>
  </si>
  <si>
    <t>Úprava pláne v zárezoch v hornine 1-4 so zhutnením</t>
  </si>
  <si>
    <t>-563116142</t>
  </si>
  <si>
    <t>211571111.S</t>
  </si>
  <si>
    <t>Výplň odvodňovacieho rebra alebo trativodu do rýh s úpravou povrchu výplne štrkopieskom</t>
  </si>
  <si>
    <t>1348406758</t>
  </si>
  <si>
    <t>211971110.S</t>
  </si>
  <si>
    <t>Zhotovenie opláštenia výplne z geotextílie, v ryhe alebo v záreze so stenami šikmými o skl. do 1:2,5</t>
  </si>
  <si>
    <t>-2133742860</t>
  </si>
  <si>
    <t>48,50*2*3,14*0,05</t>
  </si>
  <si>
    <t>693110002000.S</t>
  </si>
  <si>
    <t>Geotextília polypropylénová netkaná 200 g/m2</t>
  </si>
  <si>
    <t>-171300599</t>
  </si>
  <si>
    <t>48,50*2*3,14*0,05*1,15</t>
  </si>
  <si>
    <t>212752125</t>
  </si>
  <si>
    <t>Trativody z flexodrenážnych rúr DN 100</t>
  </si>
  <si>
    <t>-251265253</t>
  </si>
  <si>
    <t>289971211.S</t>
  </si>
  <si>
    <t>Zhotovenie vrstvy z geotextílie na upravenom povrchu sklon do 1 : 5 , šírky od 0 do 3 m</t>
  </si>
  <si>
    <t>-1520181841</t>
  </si>
  <si>
    <t>460,00 "Zlepšenie podložia cementom HR 0,45m - v prípade potreby /+separačná geotextília/</t>
  </si>
  <si>
    <t>690173028</t>
  </si>
  <si>
    <t>460,00*1,02</t>
  </si>
  <si>
    <t>561091114.S</t>
  </si>
  <si>
    <t>Zhotovenie podkladu zo zeminy stabilizovanej hydraulickými spojivami systémom (Road Mix) hr. do 450 mm plochy do 1000 m2</t>
  </si>
  <si>
    <t>-1596125397</t>
  </si>
  <si>
    <t>585220000300.S</t>
  </si>
  <si>
    <t>Cement troskoportlandský CEM II/B-M 32,5 voľne ložený</t>
  </si>
  <si>
    <t>-139674578</t>
  </si>
  <si>
    <t>564851111.S</t>
  </si>
  <si>
    <t>Podklad zo štrkodrviny s rozprestretím a zhutnením, po zhutnení hr. 150 mm</t>
  </si>
  <si>
    <t>2131897139</t>
  </si>
  <si>
    <t>85,00 "Konštrukcia č. 2 (chodník)</t>
  </si>
  <si>
    <t>564851113.S</t>
  </si>
  <si>
    <t>Podklad zo štrkodrviny s rozprestretím a zhutnením, po zhutnení hr. 170 mm</t>
  </si>
  <si>
    <t>1879798975</t>
  </si>
  <si>
    <t>450,00 "Konštrukcia č. 1 (komunikácia - cementobeton)</t>
  </si>
  <si>
    <t>1674488863</t>
  </si>
  <si>
    <t>430,00 "Konštrukcia č. 1 (komunikácia - cementobeton)</t>
  </si>
  <si>
    <t>567123114.S</t>
  </si>
  <si>
    <t>Podklad z kameniva stmeleného cementom s rozprestretím a zhutnením, CBGM C 5/6, po zhutnení hr. 150 mm</t>
  </si>
  <si>
    <t>-1675171006</t>
  </si>
  <si>
    <t>567124315.S</t>
  </si>
  <si>
    <t>Podklad z podkladového betónu PB III tr. C 12/15 hr. 150 mm</t>
  </si>
  <si>
    <t>528386954</t>
  </si>
  <si>
    <t>13,00 "Doasfaltovanie chodnikov</t>
  </si>
  <si>
    <t>573111112.S</t>
  </si>
  <si>
    <t>Postrek asfaltový infiltračný s posypom kamenivom z asfaltu cestného v množstve 1,00 kg/m2</t>
  </si>
  <si>
    <t>-603922674</t>
  </si>
  <si>
    <t>-1293919265</t>
  </si>
  <si>
    <t>577144114.P</t>
  </si>
  <si>
    <t>Asfaltový betón vrstva obrusná AC 8 O v pruhu š. do 3 m z nemodifik. asfaltu tr. II, po zhutnení hr. 80 mm</t>
  </si>
  <si>
    <t>-1535244811</t>
  </si>
  <si>
    <t>581130315.S</t>
  </si>
  <si>
    <t>Kryt cementobetónový cestných komunikácií skupiny CB III pre TDZ IV, V a VI, hr. 200 mm</t>
  </si>
  <si>
    <t>1848586058</t>
  </si>
  <si>
    <t>395,00 "Konštrukcia č. 1 (komunikácia - cementobeton)</t>
  </si>
  <si>
    <t>596911142.S</t>
  </si>
  <si>
    <t>Kladenie betónovej zámkovej dlažby komunikácií pre peších hr. 60 mm pre peších nad 50 do 100 m2 so zriadením lôžka z kameniva hr. 30 mm</t>
  </si>
  <si>
    <t>741467210</t>
  </si>
  <si>
    <t>592460007700</t>
  </si>
  <si>
    <t>Dlažba betónová l škárová,hr.60 mm, sivá</t>
  </si>
  <si>
    <t>-2114407212</t>
  </si>
  <si>
    <t>P</t>
  </si>
  <si>
    <t>Poznámka k položke:_x000D_
Spotreba 35,71 ks/m2</t>
  </si>
  <si>
    <t>85,00*1,02</t>
  </si>
  <si>
    <t>919722111.S</t>
  </si>
  <si>
    <t>Dilatačné škáry rezané v cementobet. kryte priečne rezanie škár šírky 2 až 5 mm</t>
  </si>
  <si>
    <t>-2051801853</t>
  </si>
  <si>
    <t>10,00 "Konštrukcia č. 2 (chodník),narezanie</t>
  </si>
  <si>
    <t>895941111</t>
  </si>
  <si>
    <t>202015751</t>
  </si>
  <si>
    <t>592230001500.S</t>
  </si>
  <si>
    <t>Uličný vpust betónový TBV 6-50, rozmer 600x500x50 mm, dno</t>
  </si>
  <si>
    <t>482838619</t>
  </si>
  <si>
    <t>3,00*1,01</t>
  </si>
  <si>
    <t>592230001600.S</t>
  </si>
  <si>
    <t>Uličný vpust betónový TBV 9-50, rozmer 600x500x50 mm, prietoková skruž</t>
  </si>
  <si>
    <t>1485944175</t>
  </si>
  <si>
    <t>592230001700.S</t>
  </si>
  <si>
    <t>Uličný vpust betónový TBV 10-50, rozmer 300x500x50 mm, skruž</t>
  </si>
  <si>
    <t>-965762983</t>
  </si>
  <si>
    <t>592230002300.S</t>
  </si>
  <si>
    <t>Uličný vpust betónový TBV 5-66, rozmer 180x660x100 mm, prstenec</t>
  </si>
  <si>
    <t>-1284438656</t>
  </si>
  <si>
    <t>899204111</t>
  </si>
  <si>
    <t>Osadenie liatinovej mreže vrátane rámu a koša na bahno hmotnosti jednotlivo nad 150 kg</t>
  </si>
  <si>
    <t>2091612784</t>
  </si>
  <si>
    <t>5524262001</t>
  </si>
  <si>
    <t>Mreža kanálová vtoková pre vozovku 500X500+koš na nečistoty+kvapalinový uzáver, F 600</t>
  </si>
  <si>
    <t>1808021099</t>
  </si>
  <si>
    <t>914001111.S</t>
  </si>
  <si>
    <t>Osadenie a montáž cestnej zvislej dopravnej značky na stĺpik, stĺp, konzolu alebo objekt</t>
  </si>
  <si>
    <t>-551361079</t>
  </si>
  <si>
    <t>404463490222.P</t>
  </si>
  <si>
    <t>Stĺpky k dopravným značkam</t>
  </si>
  <si>
    <t>2044563735</t>
  </si>
  <si>
    <t>404463310100.P</t>
  </si>
  <si>
    <t>Dopravné značky štandarné )</t>
  </si>
  <si>
    <t>1474790407</t>
  </si>
  <si>
    <t>-914620</t>
  </si>
  <si>
    <t>9,00 "v garáži</t>
  </si>
  <si>
    <t>624785271</t>
  </si>
  <si>
    <t>915721312.S</t>
  </si>
  <si>
    <t>Vodorovné dopravné značenie dvojzložkovým studeným plastom prechodov pre chodcov, šípky, symboly a pod., biela retroreflexná</t>
  </si>
  <si>
    <t>1351611230</t>
  </si>
  <si>
    <t>-305626396</t>
  </si>
  <si>
    <t>15,50 " v garáži</t>
  </si>
  <si>
    <t>915910002.S</t>
  </si>
  <si>
    <t>Bezpečnostný farebný povrch vozoviek červený pre podklad betónový</t>
  </si>
  <si>
    <t>1536087590</t>
  </si>
  <si>
    <t>22,00 "Bielocervene pruhy (garáž) DZ 707</t>
  </si>
  <si>
    <t>916362113.S</t>
  </si>
  <si>
    <t>Osadenie cestného obrubníka betónového stojatého do lôžka z betónu prostého tr. C 20/25 s bočnou oporou</t>
  </si>
  <si>
    <t>56705968</t>
  </si>
  <si>
    <t>110,00 "skosený</t>
  </si>
  <si>
    <t>5,80 "neskosený</t>
  </si>
  <si>
    <t>592170003800.S</t>
  </si>
  <si>
    <t>Obrubník cestný so skosením, lxšxv 1000x150x250 mm, prírodný</t>
  </si>
  <si>
    <t>1836815519</t>
  </si>
  <si>
    <t>110,00*1,01</t>
  </si>
  <si>
    <t>592170000900.S</t>
  </si>
  <si>
    <t>Obrubník cestný bez skosenia rovný, lxšxv 1000x150x260 mm</t>
  </si>
  <si>
    <t>1896303782</t>
  </si>
  <si>
    <t>916561112.S</t>
  </si>
  <si>
    <t>Osadenie záhonového alebo parkového obrubníka betón., do lôžka z bet. pros. tr. C 16/20 s bočnou oporou</t>
  </si>
  <si>
    <t>866760812</t>
  </si>
  <si>
    <t>592170002900</t>
  </si>
  <si>
    <t>Obrubník  parkový, lxšxv 1000x50x200 mm, sivá</t>
  </si>
  <si>
    <t>-727130553</t>
  </si>
  <si>
    <t>102,00*1,01</t>
  </si>
  <si>
    <t>919721212a</t>
  </si>
  <si>
    <t xml:space="preserve">Samolepiaci pásik TOK BAND SK 40x10 mm </t>
  </si>
  <si>
    <t>1142552562</t>
  </si>
  <si>
    <t>1707062500</t>
  </si>
  <si>
    <t>125,00+15,00 "aj narezanie</t>
  </si>
  <si>
    <t>919722212.S</t>
  </si>
  <si>
    <t>Dilatačné škáry rezané v cementobet. kryte priečne zaliatie škár za tepla, šírky nad 3 do 9 mm</t>
  </si>
  <si>
    <t>1903382429</t>
  </si>
  <si>
    <t>1116171000</t>
  </si>
  <si>
    <t>Asfalt polofúkaný P 65 v sudoch do 250kg</t>
  </si>
  <si>
    <t>913709476</t>
  </si>
  <si>
    <t>125,00*0,005*0,009*2,2*1,05</t>
  </si>
  <si>
    <t>919735112.S</t>
  </si>
  <si>
    <t>Rezanie existujúceho asfaltového krytu alebo podkladu hĺbky nad 50 do 100 mm</t>
  </si>
  <si>
    <t>1311823949</t>
  </si>
  <si>
    <t>65,00 "zarezanie asf. chodnika hr.70mm</t>
  </si>
  <si>
    <t>935114624.S</t>
  </si>
  <si>
    <t>Osadenie odvodňovacieho betónového žľabu pre vysoké zaťaženie s ochrannou hranou svetlej šírky 150 mm a s roštom triedy D 400</t>
  </si>
  <si>
    <t>-69510002</t>
  </si>
  <si>
    <t>3,5"Odvodňovací žľab obetonovany D400, 1x odtok/vpust, v bet. lôžku hr. 250mm FILCOTEN pro NW150</t>
  </si>
  <si>
    <t>592151151000.P</t>
  </si>
  <si>
    <t>BG-FILCOTEN one urban NW 150, D400, SW 12/120 mm, bez spádu</t>
  </si>
  <si>
    <t>1903016293</t>
  </si>
  <si>
    <t>592151151750.P</t>
  </si>
  <si>
    <t>BG-FILCOTEN one urban Vpust vrchný diel NW 151 Nr. 0, L 1000 mm s liat. roštom</t>
  </si>
  <si>
    <t>1361655765</t>
  </si>
  <si>
    <t>592191150950.P</t>
  </si>
  <si>
    <t>FILCOTEN one Vpust - spodný diel, NW 151 Tr.D/F, odtok DN150 Vláknobetónový spodný diel s odtokom DN 150</t>
  </si>
  <si>
    <t>498853658</t>
  </si>
  <si>
    <t>592191151010.P</t>
  </si>
  <si>
    <t>BG-FILCOTEN, one urban Čelná stena NW 150, Nr 0 ,bez odtoku</t>
  </si>
  <si>
    <t>-779504017</t>
  </si>
  <si>
    <t>966083112.S</t>
  </si>
  <si>
    <t>Odstránenie vodorovného dopravného značenia frézovaním plochy,  -0,00400t</t>
  </si>
  <si>
    <t>-350183972</t>
  </si>
  <si>
    <t>979082113.S</t>
  </si>
  <si>
    <t>Vodorovná doprava sutiny, so zložením a hrubým urovnaním, na vzdialenosť do 1000 m</t>
  </si>
  <si>
    <t>-867448939</t>
  </si>
  <si>
    <t>60,00*0,50 "odstranenie betonovej plochy hr.450mm /200beton, 250 strkodrva/</t>
  </si>
  <si>
    <t>82,00*0,225 "odstranenie plochy z dlazby hr. 400mm /80dlazba, 100beton, 220 strkodrva/</t>
  </si>
  <si>
    <t>65,00*2,00*0,25 "vyburanie existujuceho chodnika sirky 200mm,asfalt hr. 70mm</t>
  </si>
  <si>
    <t>979082119.S</t>
  </si>
  <si>
    <t>Príplatok k cene za každých ďalších i začatých 1000 m nad 1000 m pre vodorovnú dopravu sutiny</t>
  </si>
  <si>
    <t>1856034434</t>
  </si>
  <si>
    <t>80,95*14</t>
  </si>
  <si>
    <t>979084216.S</t>
  </si>
  <si>
    <t>Vodorovná doprava vybúraných hmôt po suchu bez naloženia, ale so zložením na vzdialenosť do 5 km</t>
  </si>
  <si>
    <t>1916032183</t>
  </si>
  <si>
    <t>82,00 *0,26"odstranenie plochy z dlazby hr. 400mm /80dlazba, /</t>
  </si>
  <si>
    <t>717058599</t>
  </si>
  <si>
    <t>21,32*2</t>
  </si>
  <si>
    <t>979087212.S</t>
  </si>
  <si>
    <t>Nakladanie na dopravné prostriedky pre vodorovnú dopravu sutiny</t>
  </si>
  <si>
    <t>-1580909065</t>
  </si>
  <si>
    <t>-860420268</t>
  </si>
  <si>
    <t>Poplatok za skladovanie - betón, tehly, dlaždice (17 01) ostatné</t>
  </si>
  <si>
    <t>1084583633</t>
  </si>
  <si>
    <t>65,00*2,00*0,25 "vyburanie existujuceho chodnika sirky 200mm, hr. 70mm</t>
  </si>
  <si>
    <t>Poplatok za skladovanie - bitúmenové zmesi, uholný decht, dechtové výrobky (17 03 ), ostatné</t>
  </si>
  <si>
    <t>-151109021</t>
  </si>
  <si>
    <t>65,00*2,00*0,25 "vyburanie existujuceho chodnika sirky 200mm asfalt, hr. 70mm</t>
  </si>
  <si>
    <t>998224111.S</t>
  </si>
  <si>
    <t>Presun hmôt pre pozemné komunikácie s krytom monolitickým betónovým akejkoľvek dĺžky objektu</t>
  </si>
  <si>
    <t>1170980802</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</si>
  <si>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</si>
  <si>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</si>
  <si>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</si>
  <si>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</si>
  <si>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</si>
  <si>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</si>
  <si>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</si>
  <si>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</si>
  <si>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</si>
  <si>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</si>
  <si>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</si>
  <si>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</si>
  <si>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</si>
  <si>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</si>
  <si>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</si>
  <si>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</si>
  <si>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</si>
  <si>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</si>
  <si>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</si>
  <si>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</si>
  <si>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</si>
  <si>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</si>
  <si>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</si>
  <si>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</si>
  <si>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</si>
  <si>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</si>
  <si>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</si>
  <si>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</si>
  <si>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</si>
  <si>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</si>
  <si>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</si>
  <si>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</si>
  <si>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</si>
  <si>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</si>
  <si>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</si>
  <si>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</si>
  <si>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</si>
  <si>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</si>
  <si>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</si>
  <si>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</si>
  <si>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</si>
  <si>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</si>
  <si>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</si>
  <si>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</si>
  <si>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</si>
  <si>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</si>
  <si>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</si>
  <si>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</si>
  <si>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</si>
  <si>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</si>
  <si>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</si>
  <si>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</si>
  <si>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</si>
  <si>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</si>
  <si>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</si>
  <si>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</si>
  <si>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</si>
  <si>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</si>
  <si>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</si>
  <si>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</si>
  <si>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</si>
  <si>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</si>
  <si>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</si>
  <si>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</si>
  <si>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</si>
  <si>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</si>
  <si>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</si>
  <si>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</si>
  <si>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</si>
  <si>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</si>
  <si>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</si>
  <si>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</si>
  <si>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</si>
  <si>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</si>
  <si>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</si>
  <si>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</si>
  <si>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</si>
  <si>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</si>
  <si>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</si>
  <si>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</si>
  <si>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</si>
  <si>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</si>
  <si>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</si>
  <si>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</si>
  <si>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</si>
  <si>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</si>
  <si>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</si>
  <si>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</si>
  <si>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</si>
  <si>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</si>
  <si>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</si>
  <si>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</si>
  <si>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</si>
  <si>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</si>
  <si>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</si>
  <si>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</si>
  <si>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</si>
  <si>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</si>
  <si>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</si>
  <si>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</si>
  <si>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</si>
  <si>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</si>
  <si>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</si>
  <si>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</si>
  <si>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</si>
  <si>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</si>
  <si>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</si>
  <si>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</si>
  <si>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</si>
  <si>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</si>
  <si>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</si>
  <si>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</si>
  <si>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</si>
  <si>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</si>
  <si>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</si>
  <si>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</si>
  <si>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</si>
  <si>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</si>
  <si>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</si>
  <si>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</si>
  <si>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</si>
  <si>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</si>
  <si>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</si>
  <si>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</si>
  <si>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</si>
  <si>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</si>
  <si>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</si>
  <si>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</si>
  <si>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</si>
  <si>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</si>
  <si>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</si>
  <si>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</si>
  <si>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</si>
  <si>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</si>
  <si>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</si>
  <si>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</si>
  <si>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</si>
  <si>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</si>
  <si>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</si>
  <si>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</si>
  <si>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</si>
  <si>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</si>
  <si>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</si>
  <si>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</si>
  <si>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</si>
  <si>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</si>
  <si>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</si>
  <si>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</si>
  <si>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</si>
  <si>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</si>
  <si>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</si>
  <si>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</si>
  <si>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</si>
  <si>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</si>
  <si>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</si>
  <si>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</si>
  <si>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</si>
  <si>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</si>
  <si>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</si>
  <si>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</si>
  <si>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</si>
  <si>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</si>
  <si>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</si>
  <si>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</si>
  <si>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</si>
  <si>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</si>
  <si>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</si>
  <si>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</si>
  <si>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</si>
  <si>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</si>
  <si>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{717d53e1-cc6c-4335-ab45-ae3eb89197fd}</t>
  </si>
  <si>
    <t>Kontaktný zatepľovací systém stien soklovej alebo vodou namáhanej časti hr. 200 mm, vrátane penetrácie, kotiev, sieťky a lepidla, dodávka a montáž</t>
  </si>
  <si>
    <t>Gresová exteriérová dlažba na terče, mrazuvzdorná, protišmyková, formát 600x600 mm, typ Elios keramika Grand place: Namur, viď PD interiér - kód výrobku 5.1.04</t>
  </si>
  <si>
    <t>321</t>
  </si>
  <si>
    <t>346</t>
  </si>
  <si>
    <t>350</t>
  </si>
  <si>
    <t>358</t>
  </si>
  <si>
    <t>360</t>
  </si>
  <si>
    <t>362</t>
  </si>
  <si>
    <t>364</t>
  </si>
  <si>
    <t>366</t>
  </si>
  <si>
    <t>368</t>
  </si>
  <si>
    <t>370</t>
  </si>
  <si>
    <t>372</t>
  </si>
  <si>
    <t>374</t>
  </si>
  <si>
    <t>376</t>
  </si>
  <si>
    <t>378</t>
  </si>
  <si>
    <t>380</t>
  </si>
  <si>
    <t>382</t>
  </si>
  <si>
    <t>384</t>
  </si>
  <si>
    <t>386</t>
  </si>
  <si>
    <t>388</t>
  </si>
  <si>
    <t>390</t>
  </si>
  <si>
    <t>392</t>
  </si>
  <si>
    <t>394</t>
  </si>
  <si>
    <t>396</t>
  </si>
  <si>
    <t>398</t>
  </si>
  <si>
    <t>400</t>
  </si>
  <si>
    <t>402</t>
  </si>
  <si>
    <t>404</t>
  </si>
  <si>
    <t>406</t>
  </si>
  <si>
    <t>408</t>
  </si>
  <si>
    <t>410</t>
  </si>
  <si>
    <t>412</t>
  </si>
  <si>
    <t>414</t>
  </si>
  <si>
    <t>416</t>
  </si>
  <si>
    <t>418</t>
  </si>
  <si>
    <t>420</t>
  </si>
  <si>
    <t>422</t>
  </si>
  <si>
    <t>424</t>
  </si>
  <si>
    <t>426</t>
  </si>
  <si>
    <t>428</t>
  </si>
  <si>
    <t>430</t>
  </si>
  <si>
    <t>432</t>
  </si>
  <si>
    <t>434</t>
  </si>
  <si>
    <t>436</t>
  </si>
  <si>
    <t>438</t>
  </si>
  <si>
    <t>440</t>
  </si>
  <si>
    <t>442</t>
  </si>
  <si>
    <t>444</t>
  </si>
  <si>
    <t>446</t>
  </si>
  <si>
    <t>448</t>
  </si>
  <si>
    <t>450</t>
  </si>
  <si>
    <t>452</t>
  </si>
  <si>
    <t>454</t>
  </si>
  <si>
    <t>456</t>
  </si>
  <si>
    <t>458</t>
  </si>
  <si>
    <t>460</t>
  </si>
  <si>
    <t>462</t>
  </si>
  <si>
    <t>464</t>
  </si>
  <si>
    <t>466</t>
  </si>
  <si>
    <t>468</t>
  </si>
  <si>
    <t>470</t>
  </si>
  <si>
    <t>233</t>
  </si>
  <si>
    <t>472</t>
  </si>
  <si>
    <t>474</t>
  </si>
  <si>
    <t>235</t>
  </si>
  <si>
    <t>476</t>
  </si>
  <si>
    <t>478</t>
  </si>
  <si>
    <t>237</t>
  </si>
  <si>
    <t>480</t>
  </si>
  <si>
    <t>482</t>
  </si>
  <si>
    <t>239</t>
  </si>
  <si>
    <t>484</t>
  </si>
  <si>
    <t>486</t>
  </si>
  <si>
    <t>241</t>
  </si>
  <si>
    <t>488</t>
  </si>
  <si>
    <t>490</t>
  </si>
  <si>
    <t>243</t>
  </si>
  <si>
    <t>492</t>
  </si>
  <si>
    <t>494</t>
  </si>
  <si>
    <t>245</t>
  </si>
  <si>
    <t>496</t>
  </si>
  <si>
    <t>498</t>
  </si>
  <si>
    <t>247</t>
  </si>
  <si>
    <t>500</t>
  </si>
  <si>
    <t>502</t>
  </si>
  <si>
    <t>249</t>
  </si>
  <si>
    <t>504</t>
  </si>
  <si>
    <t>506</t>
  </si>
  <si>
    <t>251</t>
  </si>
  <si>
    <t>508</t>
  </si>
  <si>
    <t>510</t>
  </si>
  <si>
    <t>253</t>
  </si>
  <si>
    <t>514</t>
  </si>
  <si>
    <t>255</t>
  </si>
  <si>
    <t>516</t>
  </si>
  <si>
    <t>518</t>
  </si>
  <si>
    <t>257</t>
  </si>
  <si>
    <t>520</t>
  </si>
  <si>
    <t>522</t>
  </si>
  <si>
    <t>259</t>
  </si>
  <si>
    <t>524</t>
  </si>
  <si>
    <t>526</t>
  </si>
  <si>
    <t>261</t>
  </si>
  <si>
    <t>528</t>
  </si>
  <si>
    <t>530</t>
  </si>
  <si>
    <t>263</t>
  </si>
  <si>
    <t>532</t>
  </si>
  <si>
    <t>534</t>
  </si>
  <si>
    <t>265</t>
  </si>
  <si>
    <t>536</t>
  </si>
  <si>
    <t>538</t>
  </si>
  <si>
    <t>267</t>
  </si>
  <si>
    <t>540</t>
  </si>
  <si>
    <t>542</t>
  </si>
  <si>
    <t>269</t>
  </si>
  <si>
    <t>544</t>
  </si>
  <si>
    <t>546</t>
  </si>
  <si>
    <t>271</t>
  </si>
  <si>
    <t>548</t>
  </si>
  <si>
    <t>550</t>
  </si>
  <si>
    <t>273</t>
  </si>
  <si>
    <t>552</t>
  </si>
  <si>
    <t>554</t>
  </si>
  <si>
    <t>275</t>
  </si>
  <si>
    <t>556</t>
  </si>
  <si>
    <t>558</t>
  </si>
  <si>
    <t>560</t>
  </si>
  <si>
    <t>562</t>
  </si>
  <si>
    <t>564</t>
  </si>
  <si>
    <t>566</t>
  </si>
  <si>
    <t>568</t>
  </si>
  <si>
    <t>570</t>
  </si>
  <si>
    <t>572</t>
  </si>
  <si>
    <t>335</t>
  </si>
  <si>
    <t>771275108.S</t>
  </si>
  <si>
    <t>Montáž obkladov schodiskových stupňov dlaždicami do tmelu, vrátane penetrácie, lepidla a škárovacej hmoty</t>
  </si>
  <si>
    <t>-1102101130</t>
  </si>
  <si>
    <t>597740002102.R</t>
  </si>
  <si>
    <t>Gresová dlažba, formát 600x600 mm, typ La fenice ceramica Amazing, Avorio, viď PD interiér - kód výrobku 5.1.01</t>
  </si>
  <si>
    <t>919946373</t>
  </si>
  <si>
    <t>337</t>
  </si>
  <si>
    <t>-450216130</t>
  </si>
  <si>
    <t>597740003925.R</t>
  </si>
  <si>
    <t>Gresová dlažba, formát 1200x1200 mm, typ Keope Heritage pearl, viď PD interiér - kód výrobku 5.1.03</t>
  </si>
  <si>
    <t>-1087065266</t>
  </si>
  <si>
    <t>341</t>
  </si>
  <si>
    <t>-442986069</t>
  </si>
  <si>
    <t>597740003927.R</t>
  </si>
  <si>
    <t>Gresová dlažba, formát 1200x1200 mm, typ Keope Heritage grey, viď PD interiér - kód výrobku 5.1.06</t>
  </si>
  <si>
    <t>534920864</t>
  </si>
  <si>
    <t>343</t>
  </si>
  <si>
    <t>-253337623</t>
  </si>
  <si>
    <t>597740002103.R</t>
  </si>
  <si>
    <t>Gresová dlažba, formát 600x600 mm, typ La fenice ceramica Amazing, Antracite, viď PD interiér - kód výrobku 5.1.07</t>
  </si>
  <si>
    <t>2095000434</t>
  </si>
  <si>
    <t>347</t>
  </si>
  <si>
    <t>771415008.R</t>
  </si>
  <si>
    <t>Montáž soklíkov gresových do tmelu, vrátane penetrácie, lepidla a škárovacej hmoty</t>
  </si>
  <si>
    <t>-1404638557</t>
  </si>
  <si>
    <t>-804562164</t>
  </si>
  <si>
    <t>349</t>
  </si>
  <si>
    <t>-563242395</t>
  </si>
  <si>
    <t>356295227</t>
  </si>
  <si>
    <t>351</t>
  </si>
  <si>
    <t>771541125.S</t>
  </si>
  <si>
    <t>Montáž podláh z dlaždíc gres kladených do tmelu veľ. 600 x 600 mm, vrátane penetrácie, lepidla a škárovacej hmoty</t>
  </si>
  <si>
    <t>1513743960</t>
  </si>
  <si>
    <t>-96429384</t>
  </si>
  <si>
    <t>353</t>
  </si>
  <si>
    <t>-1038504248</t>
  </si>
  <si>
    <t>597740002105.R</t>
  </si>
  <si>
    <t>Gresová dlažba, formát 600x600 mm, typ Casalgrande Padana, Pietre di Paragone Gré Grigio, viď PD interiér - kód výrobku 5.1.11</t>
  </si>
  <si>
    <t>-1004790848</t>
  </si>
  <si>
    <t>355</t>
  </si>
  <si>
    <t>771578526.S</t>
  </si>
  <si>
    <t>Montáž podláh z dlaždíc keramických veľkoformátových kladených do tmelu, nad 0,5 do 2 ks/m2, vrátane penetrácie, lepidla a škárovacej hmoty</t>
  </si>
  <si>
    <t>-2131851624</t>
  </si>
  <si>
    <t>Gresová dlažba (pred hlavnými vstupmi), formát 1000x1000 mm, typ Elios keramika Grand place: Namur, viď PD interiér - kód výrobku 5.1.04b</t>
  </si>
  <si>
    <t>1624592019</t>
  </si>
  <si>
    <t>357</t>
  </si>
  <si>
    <t>-283419246</t>
  </si>
  <si>
    <t>-1944467670</t>
  </si>
  <si>
    <t>333</t>
  </si>
  <si>
    <t>776410011.R</t>
  </si>
  <si>
    <t>Lepenie podlahových soklov z gumy, výška sokla 100 mm</t>
  </si>
  <si>
    <t>21972803</t>
  </si>
  <si>
    <t>Športová gumená podlaha, typ pavigym Endurance 7 mm, viď PD interiér - kód 5.3.01</t>
  </si>
  <si>
    <t>433570946</t>
  </si>
  <si>
    <t>776411000.S</t>
  </si>
  <si>
    <t>Lepenie podlahových líšt soklových</t>
  </si>
  <si>
    <t>160336748</t>
  </si>
  <si>
    <t>377</t>
  </si>
  <si>
    <t>283410017901.R</t>
  </si>
  <si>
    <t>Hliníková soklová lišta, výška 100 mm, farba biela, ref. Profilpas typ BA100ASN/200-P, viď PD interiér - kód 1.8.04</t>
  </si>
  <si>
    <t>465690701</t>
  </si>
  <si>
    <t>327</t>
  </si>
  <si>
    <t>776460011.R</t>
  </si>
  <si>
    <t>Lepenie podlahových soklov z vinylu vytiahnutím, výška sokla 100 mm</t>
  </si>
  <si>
    <t>464827603</t>
  </si>
  <si>
    <t>Vinylová podlaha, typ Forbo Sphera Elite, 50486 – sardonyx, viď PD interiér - kód 5.3.02B</t>
  </si>
  <si>
    <t>-1968728912</t>
  </si>
  <si>
    <t>329</t>
  </si>
  <si>
    <t>-791477017</t>
  </si>
  <si>
    <t>Vinylová podlaha elektrostaticky vodivá (antistatická), hr. 3 mm, typ Forbo Sphera EC 450003 - light neutral grey, viď PD interiér - kód 5.3.05</t>
  </si>
  <si>
    <t>-1461789270</t>
  </si>
  <si>
    <t>331</t>
  </si>
  <si>
    <t>776470011.S</t>
  </si>
  <si>
    <t>Lepenie podlahových soklov z koberca, výška sokla 70 mm</t>
  </si>
  <si>
    <t>1820666100</t>
  </si>
  <si>
    <t>Koberec, typ Forbo s482018/t382018 Penang bamboo, viď PD interiér - kód 5.6.01</t>
  </si>
  <si>
    <t>-371153798</t>
  </si>
  <si>
    <t>608</t>
  </si>
  <si>
    <t>610</t>
  </si>
  <si>
    <t>612</t>
  </si>
  <si>
    <t>614</t>
  </si>
  <si>
    <t>325</t>
  </si>
  <si>
    <t>147344854</t>
  </si>
  <si>
    <t>284110000607.R</t>
  </si>
  <si>
    <t>Vinylová podlaha, typ Forbo Sphera Elite, 50481 – seiryu, viď PD interiér - kód 5.3.03</t>
  </si>
  <si>
    <t>423237585</t>
  </si>
  <si>
    <t>616</t>
  </si>
  <si>
    <t>618</t>
  </si>
  <si>
    <t>307</t>
  </si>
  <si>
    <t>620</t>
  </si>
  <si>
    <t>622</t>
  </si>
  <si>
    <t>323</t>
  </si>
  <si>
    <t>776620010.S.1</t>
  </si>
  <si>
    <t>-625883865</t>
  </si>
  <si>
    <t>284110003201.R.1</t>
  </si>
  <si>
    <t>Vinylový obklad, typ Forbo Sphera Elite, 50486 – sardonyx, viď PD interiér - kód 5.3.02</t>
  </si>
  <si>
    <t>1886344039</t>
  </si>
  <si>
    <t>311</t>
  </si>
  <si>
    <t>628</t>
  </si>
  <si>
    <t>630</t>
  </si>
  <si>
    <t>632</t>
  </si>
  <si>
    <t>313</t>
  </si>
  <si>
    <t>634</t>
  </si>
  <si>
    <t>363</t>
  </si>
  <si>
    <t>1707488448</t>
  </si>
  <si>
    <t>Gresový obklad, formát 600x600 mm, typ La fenice ceramica Amazing, Avorio, viď PD interiér - kód výrobku 5.1.01</t>
  </si>
  <si>
    <t>668887386</t>
  </si>
  <si>
    <t>365</t>
  </si>
  <si>
    <t>1750785428</t>
  </si>
  <si>
    <t>597640001803.R</t>
  </si>
  <si>
    <t>Gresový obklad, formát 600x600 mm, typ Casalgrande Padana, Pietre di Paragone Gré Bianco, viď PD interiér - kód výrobku 5.1.02</t>
  </si>
  <si>
    <t>226501462</t>
  </si>
  <si>
    <t>781446112.S</t>
  </si>
  <si>
    <t>Montáž obkladov keramických veľkoformátových kladených do tmelu, nad 0,5 do 2 ks/m2, vrátane penetrácie, lepidla a škárovacej hmoty</t>
  </si>
  <si>
    <t>1286538702</t>
  </si>
  <si>
    <t>371</t>
  </si>
  <si>
    <t>597770001321.R</t>
  </si>
  <si>
    <t>Gresový obklad, formát 1200x1200 mm, typ Keope Heritage pearl, viď PD interiér - kód výrobku 5.1.03</t>
  </si>
  <si>
    <t>219367418</t>
  </si>
  <si>
    <t>367</t>
  </si>
  <si>
    <t>1853198707</t>
  </si>
  <si>
    <t>369</t>
  </si>
  <si>
    <t>597640001804.R</t>
  </si>
  <si>
    <t>Gresový obklad, formát 600x600 mm, typ Casalgrande Padana, Pietre di Paragone Gré Grigio, viď PD interiér - kód výrobku 5.1.11</t>
  </si>
  <si>
    <t>-1739466460</t>
  </si>
  <si>
    <t>361</t>
  </si>
  <si>
    <t>-2026203171</t>
  </si>
  <si>
    <t>Hliníková rohová lišta gresového obkladu, ref. Celox, viď PD interiér - kód 5.1.10</t>
  </si>
  <si>
    <t>-165916391</t>
  </si>
  <si>
    <t>640</t>
  </si>
  <si>
    <t>317</t>
  </si>
  <si>
    <t>642</t>
  </si>
  <si>
    <t>644</t>
  </si>
  <si>
    <t>319</t>
  </si>
  <si>
    <t>646</t>
  </si>
  <si>
    <t>648</t>
  </si>
  <si>
    <t>{991cbe35-6e33-4c40-bd24-60fe552e7993}</t>
  </si>
  <si>
    <t>Kontaktný zatepľovací systém stien soklovej alebo vodou namáhanej časti hr. 30 mm, vrátane penetrácie, kotiev, sieťky a lepidla, dodávka a montáž</t>
  </si>
  <si>
    <t>Kontaktný zatepľovací systém stien z minerálnej vlny hr. 30 mm, vrátane penetrácie, kotiev, sieťky a lepidla, dodávka a montáž</t>
  </si>
  <si>
    <t>Doska XPS 300 v spáde hr. 20-65 mm</t>
  </si>
  <si>
    <t>767612222.R.1</t>
  </si>
  <si>
    <t>574</t>
  </si>
  <si>
    <t>576</t>
  </si>
  <si>
    <t>578</t>
  </si>
  <si>
    <t>580</t>
  </si>
  <si>
    <t>287</t>
  </si>
  <si>
    <t>582</t>
  </si>
  <si>
    <t>584</t>
  </si>
  <si>
    <t>586</t>
  </si>
  <si>
    <t>339</t>
  </si>
  <si>
    <t>-862416924</t>
  </si>
  <si>
    <t>-970718792</t>
  </si>
  <si>
    <t>1855287640</t>
  </si>
  <si>
    <t>-1146695352</t>
  </si>
  <si>
    <t>527706612</t>
  </si>
  <si>
    <t>597740003926.R</t>
  </si>
  <si>
    <t>Gresová dlažba, formát 1200x1200 mm, typ Keope Versilia Fiorito Ivory, viď PD interiér - kód výrobku 5.1.05</t>
  </si>
  <si>
    <t>571173942</t>
  </si>
  <si>
    <t>345</t>
  </si>
  <si>
    <t>-989596335</t>
  </si>
  <si>
    <t>1945475444</t>
  </si>
  <si>
    <t>-200094329</t>
  </si>
  <si>
    <t>359</t>
  </si>
  <si>
    <t>-1180461531</t>
  </si>
  <si>
    <t>828962120</t>
  </si>
  <si>
    <t>597740003928.R</t>
  </si>
  <si>
    <t>Gresová dlažba, formát 1200x1200 mm, typ Keope Versilia Bardiglio Silver, viď PD interiér - kód výrobku 5.1.08</t>
  </si>
  <si>
    <t>1224593675</t>
  </si>
  <si>
    <t>588</t>
  </si>
  <si>
    <t>-1161518773</t>
  </si>
  <si>
    <t>524928437</t>
  </si>
  <si>
    <t>-678046220</t>
  </si>
  <si>
    <t>293</t>
  </si>
  <si>
    <t>Montáž podláh z dlaždíc gres kladených do tmelu veľ. 600 x 600 mm</t>
  </si>
  <si>
    <t>596</t>
  </si>
  <si>
    <t>598</t>
  </si>
  <si>
    <t>-574406307</t>
  </si>
  <si>
    <t>1406216107</t>
  </si>
  <si>
    <t>-1581993578</t>
  </si>
  <si>
    <t>-661010641</t>
  </si>
  <si>
    <t>1789822365</t>
  </si>
  <si>
    <t>370324605</t>
  </si>
  <si>
    <t>-738921441</t>
  </si>
  <si>
    <t>597740002104.R</t>
  </si>
  <si>
    <t>Gresová dlažba, formát 600x600 mm, typ Keope Versilia Fiorito Ivory, viď PD interiér - kód výrobku 5.1.09</t>
  </si>
  <si>
    <t>-1992803231</t>
  </si>
  <si>
    <t>-683023351</t>
  </si>
  <si>
    <t>-504134486</t>
  </si>
  <si>
    <t>660242037</t>
  </si>
  <si>
    <t>Vinylová podlaha, typ Forbo Sphera Elite, 50486 – sardonyx, viď PD interiér - kód výrobku 5.3.02B</t>
  </si>
  <si>
    <t>236973225</t>
  </si>
  <si>
    <t>-1111553843</t>
  </si>
  <si>
    <t>-1381961204</t>
  </si>
  <si>
    <t>Lepenie podlahových soklov z koberca, výška sokla 100 mm</t>
  </si>
  <si>
    <t>-1752268665</t>
  </si>
  <si>
    <t>697410001702.R</t>
  </si>
  <si>
    <t>Koberec viacúčelová sála, viď PD interiér - kód výrobku 5.6.05</t>
  </si>
  <si>
    <t>-1442231303</t>
  </si>
  <si>
    <t>-267735107</t>
  </si>
  <si>
    <t>Koberec, typ Forbo s482018/t382018 Penang bamboo, viď PD interiér - kód výrobku 5.6.01</t>
  </si>
  <si>
    <t>1579469866</t>
  </si>
  <si>
    <t>624</t>
  </si>
  <si>
    <t>626</t>
  </si>
  <si>
    <t>-661973077</t>
  </si>
  <si>
    <t>Vinylová podlaha v knižnici, viď PD interiér - kód 5.3.04</t>
  </si>
  <si>
    <t>1493707747</t>
  </si>
  <si>
    <t>309</t>
  </si>
  <si>
    <t>1400013067</t>
  </si>
  <si>
    <t>-850913259</t>
  </si>
  <si>
    <t>-1430510553</t>
  </si>
  <si>
    <t>2076342077</t>
  </si>
  <si>
    <t>636</t>
  </si>
  <si>
    <t>638</t>
  </si>
  <si>
    <t>315</t>
  </si>
  <si>
    <t>1789575630</t>
  </si>
  <si>
    <t>597640001802.R</t>
  </si>
  <si>
    <t>Gresový obklad, formát 600x600 mm, typ Keope Versilia Fiorito Ivory, viď PD interiér - kód výrobku 5.1.09</t>
  </si>
  <si>
    <t>1668991056</t>
  </si>
  <si>
    <t>592</t>
  </si>
  <si>
    <t>594</t>
  </si>
  <si>
    <t>784410100.R1</t>
  </si>
  <si>
    <t>Maľby akrylátové dvojnásobné strojne nanášané, základné na jemnozrnný podklad výšky do 3,80 m, StoColor Opticryl Matt - farba: Y07 93 03</t>
  </si>
  <si>
    <t>784410100.R2</t>
  </si>
  <si>
    <t>Maľby akrylátové dvojnásobné strojne nanášané, základné na jemnozrnný podklad výšky do 3,80 m, StoColor Opticryl Matt - farba:  Y15 39 01</t>
  </si>
  <si>
    <t>784410100.R3</t>
  </si>
  <si>
    <t>Maľby akrylátové dvojnásobné strojne nanášané, základné na jemnozrnný podklad výšky do 3,80 m, StoColor Opticryl Matt - farba: Y08 85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</si>
</sst>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 &quot;€&quot;"/>
    <numFmt numFmtId="165" formatCode="#,##0.00%"/>
    <numFmt numFmtId="166" formatCode="dd\.mm\.yyyy"/>
    <numFmt numFmtId="167" formatCode="#,##0.00000"/>
    <numFmt numFmtId="168" formatCode="#,##0.000"/>
    <numFmt numFmtId="169" formatCode="0.0"/>
    <numFmt numFmtId="170" formatCode="_(&quot;¤&quot;* #,##0.00_);_(&quot;¤&quot;* \(#,##0.00\);_(&quot;¤&quot;* &quot;-&quot;??_);_(@_)"/>
    <numFmt numFmtId="171" formatCode="_(* #,##0.00_);_(* \(#,##0.00\);_(* &quot;-&quot;??_);_(@_)"/>
    <numFmt numFmtId="172" formatCode="_-* #,##0.0_-;\-* #,##0.0_-;_-* &quot;-&quot;??_-;_-@_-"/>
    <numFmt numFmtId="173" formatCode="#,##0\ &quot;Sk&quot;"/>
    <numFmt numFmtId="174" formatCode="#,##0.00\ &quot;Sk&quot;"/>
    <numFmt numFmtId="175" formatCode="#,##0.00\ [$€-1]"/>
    <numFmt numFmtId="176" formatCode="_-* #,##0.00\ _S_k_-;\-* #,##0.00\ _S_k_-;_-* &quot;-&quot;??\ _S_k_-;_-@_-"/>
    <numFmt numFmtId="177" formatCode="#,##0.0"/>
    <numFmt numFmtId="178" formatCode="#,##0\ [$€-1]"/>
    <numFmt numFmtId="179" formatCode="#,##0.0000\ [$€-1]"/>
    <numFmt numFmtId="180" formatCode="#,##0\ "/>
    <numFmt numFmtId="181" formatCode="_-* #,##0.00\ &quot;Sk&quot;_-;\-* #,##0.00\ &quot;Sk&quot;_-;_-* &quot;-&quot;??\ &quot;Sk&quot;_-;_-@_-"/>
  </numFmts>
  <fonts count="159">
    <font>
      <sz val="8"/>
      <name val="Trebuchet MS"/>
      <family val="2"/>
    </font>
    <font>
      <sz val="10"/>
      <color rgb="FF969696"/>
      <name val="Arial CE"/>
      <charset val="238"/>
    </font>
    <font>
      <sz val="10"/>
      <name val="Arial CE"/>
      <charset val="238"/>
    </font>
    <font>
      <b/>
      <sz val="11"/>
      <name val="Arial CE"/>
      <charset val="238"/>
    </font>
    <font>
      <b/>
      <sz val="12"/>
      <name val="Arial CE"/>
      <charset val="238"/>
    </font>
    <font>
      <sz val="11"/>
      <name val="Arial CE"/>
      <charset val="238"/>
    </font>
    <font>
      <sz val="12"/>
      <color rgb="FF003366"/>
      <name val="Arial CE"/>
      <charset val="238"/>
    </font>
    <font>
      <sz val="10"/>
      <color rgb="FF003366"/>
      <name val="Arial CE"/>
      <charset val="238"/>
    </font>
    <font>
      <sz val="8"/>
      <color rgb="FF003366"/>
      <name val="Arial CE"/>
      <charset val="238"/>
    </font>
    <font>
      <sz val="8"/>
      <name val="Arial CE"/>
    </font>
    <font>
      <sz val="8"/>
      <color rgb="FFFF0000"/>
      <name val="Arial CE"/>
    </font>
    <font>
      <sz val="12"/>
      <color rgb="FF003366"/>
      <name val="Arial CE"/>
    </font>
    <font>
      <sz val="10"/>
      <color rgb="FF003366"/>
      <name val="Arial CE"/>
    </font>
    <font>
      <sz val="8"/>
      <color rgb="FF003366"/>
      <name val="Arial CE"/>
    </font>
    <font>
      <sz val="11"/>
      <color theme="1"/>
      <name val="Arial Narrow"/>
      <family val="2"/>
      <charset val="238"/>
    </font>
    <font>
      <sz val="10"/>
      <color theme="1"/>
      <name val="Arial Narrow"/>
      <family val="2"/>
      <charset val="238"/>
    </font>
    <font>
      <sz val="11"/>
      <color theme="1"/>
      <name val="Calibri"/>
      <family val="2"/>
      <charset val="238"/>
      <scheme val="minor"/>
    </font>
    <font>
      <b/>
      <sz val="10"/>
      <name val="Arial"/>
      <family val="2"/>
      <charset val="238"/>
    </font>
    <font>
      <sz val="10"/>
      <name val="Arial"/>
      <family val="2"/>
      <charset val="238"/>
    </font>
    <font>
      <sz val="10"/>
      <color indexed="10"/>
      <name val="Arial"/>
      <family val="2"/>
      <charset val="238"/>
    </font>
    <font>
      <sz val="10"/>
      <name val="Arial"/>
      <family val="2"/>
      <charset val="238"/>
    </font>
    <font>
      <sz val="10"/>
      <name val="Helv"/>
    </font>
    <font>
      <sz val="9"/>
      <name val="Arial CE"/>
      <charset val="238"/>
    </font>
    <font>
      <sz val="8"/>
      <color rgb="FF505050"/>
      <name val="Arial CE"/>
    </font>
    <font>
      <sz val="8"/>
      <color rgb="FFFFFFFF"/>
      <name val="Arial CE"/>
      <charset val="238"/>
    </font>
    <font>
      <b/>
      <sz val="14"/>
      <name val="Arial CE"/>
      <charset val="238"/>
    </font>
    <font>
      <sz val="8"/>
      <color rgb="FF3366FF"/>
      <name val="Arial CE"/>
      <charset val="238"/>
    </font>
    <font>
      <sz val="10"/>
      <name val="Arial CE"/>
    </font>
    <font>
      <b/>
      <sz val="10"/>
      <name val="Arial CE"/>
      <charset val="238"/>
    </font>
    <font>
      <sz val="10"/>
      <color rgb="FFFFFFFF"/>
      <name val="Arial CE"/>
      <charset val="238"/>
    </font>
    <font>
      <b/>
      <sz val="10"/>
      <color rgb="FFFFFFFF"/>
      <name val="Arial CE"/>
      <charset val="238"/>
    </font>
    <font>
      <b/>
      <sz val="10"/>
      <color rgb="FF969696"/>
      <name val="Arial CE"/>
      <charset val="238"/>
    </font>
    <font>
      <b/>
      <sz val="10"/>
      <color rgb="FF464646"/>
      <name val="Arial CE"/>
      <charset val="238"/>
    </font>
    <font>
      <sz val="12"/>
      <color rgb="FF969696"/>
      <name val="Arial CE"/>
      <charset val="238"/>
    </font>
    <font>
      <sz val="8"/>
      <color rgb="FF969696"/>
      <name val="Arial CE"/>
      <charset val="238"/>
    </font>
    <font>
      <sz val="9"/>
      <color rgb="FF969696"/>
      <name val="Arial CE"/>
      <charset val="238"/>
    </font>
    <font>
      <b/>
      <sz val="12"/>
      <color rgb="FF960000"/>
      <name val="Arial CE"/>
      <charset val="238"/>
    </font>
    <font>
      <sz val="12"/>
      <name val="Arial CE"/>
      <charset val="238"/>
    </font>
    <font>
      <b/>
      <sz val="11"/>
      <color rgb="FF003366"/>
      <name val="Arial CE"/>
      <charset val="238"/>
    </font>
    <font>
      <sz val="11"/>
      <color rgb="FF003366"/>
      <name val="Arial CE"/>
      <charset val="238"/>
    </font>
    <font>
      <sz val="11"/>
      <color rgb="FF969696"/>
      <name val="Arial CE"/>
      <charset val="238"/>
    </font>
    <font>
      <sz val="18"/>
      <color theme="10"/>
      <name val="Wingdings 2"/>
      <family val="1"/>
      <charset val="2"/>
    </font>
    <font>
      <b/>
      <sz val="10"/>
      <color rgb="FF003366"/>
      <name val="Arial CE"/>
      <charset val="238"/>
    </font>
    <font>
      <sz val="10"/>
      <color rgb="FF3366FF"/>
      <name val="Arial CE"/>
      <charset val="238"/>
    </font>
    <font>
      <b/>
      <sz val="12"/>
      <color rgb="FF800000"/>
      <name val="Arial CE"/>
      <charset val="238"/>
    </font>
    <font>
      <sz val="8"/>
      <color rgb="FF960000"/>
      <name val="Arial CE"/>
      <charset val="238"/>
    </font>
    <font>
      <b/>
      <sz val="8"/>
      <name val="Arial CE"/>
      <charset val="238"/>
    </font>
    <font>
      <i/>
      <sz val="9"/>
      <color rgb="FF0000FF"/>
      <name val="Arial CE"/>
      <charset val="238"/>
    </font>
    <font>
      <i/>
      <sz val="8"/>
      <color rgb="FF0000FF"/>
      <name val="Arial CE"/>
      <charset val="238"/>
    </font>
    <font>
      <sz val="9"/>
      <name val="Arial CE"/>
    </font>
    <font>
      <sz val="9"/>
      <color rgb="FFFF0000"/>
      <name val="Arial CE"/>
      <charset val="238"/>
    </font>
    <font>
      <sz val="8"/>
      <color rgb="FF3366FF"/>
      <name val="Arial CE"/>
    </font>
    <font>
      <b/>
      <sz val="14"/>
      <name val="Arial CE"/>
    </font>
    <font>
      <sz val="10"/>
      <color rgb="FF3366FF"/>
      <name val="Arial CE"/>
    </font>
    <font>
      <sz val="10"/>
      <color rgb="FF969696"/>
      <name val="Arial CE"/>
    </font>
    <font>
      <b/>
      <sz val="11"/>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b/>
      <sz val="12"/>
      <color rgb="FF800000"/>
      <name val="Arial CE"/>
    </font>
    <font>
      <sz val="9"/>
      <color rgb="FF969696"/>
      <name val="Arial CE"/>
    </font>
    <font>
      <sz val="8"/>
      <color rgb="FF960000"/>
      <name val="Arial CE"/>
    </font>
    <font>
      <b/>
      <sz val="8"/>
      <name val="Arial CE"/>
    </font>
    <font>
      <i/>
      <sz val="9"/>
      <color rgb="FF0000FF"/>
      <name val="Arial CE"/>
    </font>
    <font>
      <i/>
      <sz val="8"/>
      <color rgb="FF0000FF"/>
      <name val="Arial CE"/>
    </font>
    <font>
      <sz val="10"/>
      <color theme="1"/>
      <name val="Cambria"/>
      <family val="1"/>
      <charset val="238"/>
      <scheme val="major"/>
    </font>
    <font>
      <b/>
      <sz val="12"/>
      <color theme="1"/>
      <name val="Cambria"/>
      <family val="1"/>
      <charset val="238"/>
      <scheme val="major"/>
    </font>
    <font>
      <b/>
      <sz val="11"/>
      <color theme="1"/>
      <name val="Cambria"/>
      <family val="1"/>
      <charset val="238"/>
      <scheme val="major"/>
    </font>
    <font>
      <b/>
      <sz val="11"/>
      <name val="Cambria"/>
      <family val="1"/>
      <charset val="238"/>
      <scheme val="major"/>
    </font>
    <font>
      <b/>
      <sz val="11"/>
      <color theme="1"/>
      <name val="Calibri"/>
      <family val="2"/>
      <charset val="238"/>
      <scheme val="minor"/>
    </font>
    <font>
      <sz val="9"/>
      <color theme="1"/>
      <name val="Cambria"/>
      <family val="1"/>
      <charset val="238"/>
      <scheme val="major"/>
    </font>
    <font>
      <sz val="9"/>
      <name val="Calibri"/>
      <family val="2"/>
      <charset val="238"/>
      <scheme val="minor"/>
    </font>
    <font>
      <sz val="9"/>
      <color theme="1"/>
      <name val="Calibri"/>
      <family val="2"/>
      <charset val="238"/>
      <scheme val="minor"/>
    </font>
    <font>
      <sz val="9"/>
      <color rgb="FF000000"/>
      <name val="Cambria"/>
      <family val="1"/>
      <charset val="238"/>
      <scheme val="major"/>
    </font>
    <font>
      <sz val="9"/>
      <color theme="1"/>
      <name val="Calibri"/>
      <family val="2"/>
      <charset val="238"/>
      <scheme val="minor"/>
    </font>
    <font>
      <sz val="9"/>
      <color rgb="FF333333"/>
      <name val="Calibri"/>
      <family val="2"/>
      <charset val="238"/>
      <scheme val="minor"/>
    </font>
    <font>
      <sz val="9"/>
      <color rgb="FF000000"/>
      <name val="Aptos Narrow"/>
      <family val="2"/>
    </font>
    <font>
      <sz val="9"/>
      <color rgb="FF000000"/>
      <name val="Calibri"/>
      <family val="2"/>
      <charset val="238"/>
      <scheme val="minor"/>
    </font>
    <font>
      <b/>
      <sz val="12"/>
      <color theme="1"/>
      <name val="Calibri"/>
      <family val="2"/>
      <charset val="238"/>
      <scheme val="minor"/>
    </font>
    <font>
      <sz val="10"/>
      <color theme="1"/>
      <name val="Calibri"/>
      <family val="2"/>
      <charset val="238"/>
      <scheme val="minor"/>
    </font>
    <font>
      <sz val="9"/>
      <name val="Arial Narrow"/>
      <family val="2"/>
      <charset val="238"/>
    </font>
    <font>
      <b/>
      <sz val="10"/>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rgb="FFFF0000"/>
      <name val="Arial"/>
      <family val="2"/>
      <charset val="238"/>
    </font>
    <font>
      <sz val="10"/>
      <color indexed="8"/>
      <name val="Arial Narrow"/>
      <family val="2"/>
      <charset val="238"/>
    </font>
    <font>
      <sz val="10"/>
      <color rgb="FFFF0000"/>
      <name val="Arial Narrow"/>
      <family val="2"/>
      <charset val="238"/>
    </font>
    <font>
      <b/>
      <sz val="12"/>
      <name val="Arial Narrow"/>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8"/>
      <color indexed="10"/>
      <name val="Arial"/>
      <family val="2"/>
      <charset val="238"/>
    </font>
    <font>
      <sz val="11"/>
      <color indexed="10"/>
      <name val="Arial"/>
      <family val="2"/>
      <charset val="238"/>
    </font>
    <font>
      <sz val="11"/>
      <name val="Verdana"/>
      <family val="2"/>
      <charset val="238"/>
    </font>
    <font>
      <sz val="8"/>
      <color rgb="FF000000"/>
      <name val="Tahoma"/>
      <family val="2"/>
      <charset val="238"/>
    </font>
    <font>
      <sz val="9"/>
      <color indexed="22"/>
      <name val="Arial"/>
      <family val="2"/>
      <charset val="238"/>
    </font>
    <font>
      <b/>
      <sz val="14"/>
      <name val="Arial"/>
      <family val="2"/>
      <charset val="238"/>
    </font>
    <font>
      <b/>
      <sz val="9"/>
      <name val="Arial"/>
      <family val="2"/>
      <charset val="238"/>
    </font>
    <font>
      <sz val="11"/>
      <name val="Arial"/>
      <family val="2"/>
      <charset val="238"/>
    </font>
    <font>
      <sz val="9"/>
      <name val="Calibri"/>
      <family val="2"/>
      <charset val="238"/>
    </font>
    <font>
      <b/>
      <sz val="20"/>
      <color indexed="10"/>
      <name val="Albertus Extra Bold"/>
      <charset val="238"/>
    </font>
    <font>
      <sz val="9"/>
      <color indexed="10"/>
      <name val="Arial CE"/>
      <charset val="238"/>
    </font>
    <font>
      <sz val="9"/>
      <color indexed="48"/>
      <name val="Arial CE"/>
      <charset val="238"/>
    </font>
    <font>
      <sz val="10"/>
      <color theme="0"/>
      <name val="Arial"/>
      <family val="2"/>
      <charset val="238"/>
    </font>
    <font>
      <sz val="9"/>
      <color rgb="FF0070C0"/>
      <name val="Arial CE"/>
      <charset val="238"/>
    </font>
    <font>
      <b/>
      <sz val="9"/>
      <name val="Arial CE"/>
      <charset val="238"/>
    </font>
    <font>
      <b/>
      <sz val="9"/>
      <color rgb="FF7030A0"/>
      <name val="Arial CE"/>
      <charset val="238"/>
    </font>
    <font>
      <sz val="9"/>
      <color indexed="9"/>
      <name val="Arial CE"/>
      <charset val="238"/>
    </font>
    <font>
      <sz val="18"/>
      <name val="Helv"/>
    </font>
    <font>
      <b/>
      <sz val="12"/>
      <name val="Helv"/>
      <charset val="238"/>
    </font>
    <font>
      <sz val="10"/>
      <color indexed="48"/>
      <name val="Arial"/>
      <family val="2"/>
      <charset val="238"/>
    </font>
    <font>
      <b/>
      <sz val="9"/>
      <color rgb="FFFF0000"/>
      <name val="Arial CE"/>
      <charset val="238"/>
    </font>
    <font>
      <b/>
      <sz val="11"/>
      <color theme="0"/>
      <name val="Calibri"/>
      <family val="2"/>
      <charset val="238"/>
      <scheme val="minor"/>
    </font>
    <font>
      <b/>
      <sz val="11"/>
      <color rgb="FF3F3F3F"/>
      <name val="Calibri"/>
      <family val="2"/>
      <charset val="238"/>
      <scheme val="minor"/>
    </font>
    <font>
      <b/>
      <sz val="9"/>
      <name val="Arial"/>
      <family val="2"/>
      <charset val="238"/>
    </font>
    <font>
      <sz val="9"/>
      <name val="Arial"/>
      <family val="2"/>
      <charset val="238"/>
    </font>
    <font>
      <sz val="10"/>
      <name val="Helv"/>
      <charset val="238"/>
    </font>
    <font>
      <b/>
      <sz val="10"/>
      <name val="Helv"/>
      <charset val="238"/>
    </font>
    <font>
      <sz val="7"/>
      <color rgb="FF969696"/>
      <name val="Arial CE"/>
    </font>
    <font>
      <i/>
      <sz val="7"/>
      <color rgb="FF969696"/>
      <name val="Arial CE"/>
    </font>
    <font>
      <i/>
      <sz val="9"/>
      <color rgb="FFFF0000"/>
      <name val="Arial CE"/>
      <charset val="238"/>
    </font>
    <font>
      <i/>
      <sz val="8"/>
      <color rgb="FFFF0000"/>
      <name val="Arial CE"/>
      <charset val="238"/>
    </font>
    <font>
      <u/>
      <sz val="11"/>
      <color theme="10"/>
      <name val="Calibri"/>
      <family val="2"/>
      <charset val="238"/>
      <scheme val="minor"/>
    </font>
    <font>
      <sz val="11"/>
      <name val="Calibri"/>
      <family val="2"/>
      <charset val="238"/>
    </font>
    <font>
      <sz val="10"/>
      <color rgb="FF000000"/>
      <name val="Arial"/>
      <family val="2"/>
      <charset val="238"/>
    </font>
    <font>
      <sz val="11"/>
      <color rgb="FF000000"/>
      <name val="Calibri"/>
      <family val="2"/>
      <charset val="238"/>
    </font>
    <font>
      <b/>
      <sz val="9"/>
      <name val="Arial Narrow"/>
      <family val="2"/>
      <charset val="238"/>
    </font>
    <font>
      <sz val="10"/>
      <color rgb="FF000000"/>
      <name val="Arial Narrow"/>
      <family val="2"/>
      <charset val="238"/>
    </font>
    <font>
      <b/>
      <sz val="10"/>
      <color indexed="10"/>
      <name val="Arial"/>
      <family val="2"/>
      <charset val="238"/>
    </font>
    <font>
      <sz val="9"/>
      <name val="Symbol"/>
      <family val="1"/>
      <charset val="2"/>
    </font>
    <font>
      <sz val="9"/>
      <color theme="1"/>
      <name val="Aptos Narrow"/>
      <family val="2"/>
    </font>
    <font>
      <sz val="10.35"/>
      <color theme="1"/>
      <name val="Aptos Narrow"/>
      <family val="2"/>
    </font>
    <font>
      <sz val="9"/>
      <color theme="1"/>
      <name val="Calibri"/>
      <family val="2"/>
      <charset val="238"/>
    </font>
    <font>
      <b/>
      <sz val="8"/>
      <color rgb="FFFF0000"/>
      <name val="Arial"/>
      <family val="2"/>
      <charset val="238"/>
    </font>
    <font>
      <b/>
      <sz val="8"/>
      <color indexed="10"/>
      <name val="Arial"/>
      <family val="2"/>
      <charset val="238"/>
    </font>
    <font>
      <sz val="9"/>
      <name val="Arial CE"/>
      <family val="2"/>
      <charset val="238"/>
    </font>
    <font>
      <b/>
      <sz val="12"/>
      <color rgb="FF960000"/>
      <name val="Arial CE"/>
      <family val="2"/>
      <charset val="238"/>
    </font>
    <font>
      <sz val="12"/>
      <color rgb="FF003366"/>
      <name val="Arial CE"/>
      <family val="2"/>
      <charset val="238"/>
    </font>
    <font>
      <sz val="10"/>
      <color rgb="FF003366"/>
      <name val="Arial CE"/>
      <family val="2"/>
      <charset val="238"/>
    </font>
    <font>
      <sz val="9"/>
      <color rgb="FFFF0000"/>
      <name val="Arial CE"/>
      <family val="2"/>
      <charset val="238"/>
    </font>
    <font>
      <i/>
      <sz val="9"/>
      <color rgb="FF0000FF"/>
      <name val="Arial CE"/>
      <family val="2"/>
      <charset val="238"/>
    </font>
    <font>
      <i/>
      <sz val="9"/>
      <color rgb="FFFF0000"/>
      <name val="Arial CE"/>
      <family val="2"/>
      <charset val="238"/>
    </font>
    <font>
      <sz val="8"/>
      <name val="Arial CE"/>
      <family val="2"/>
    </font>
    <font>
      <sz val="9"/>
      <color rgb="FFFF0000"/>
      <name val="Arial CE"/>
    </font>
    <font>
      <sz val="8"/>
      <color rgb="FFFF0000"/>
      <name val="Trebuchet MS"/>
      <family val="2"/>
      <charset val="238"/>
    </font>
    <font>
      <sz val="11"/>
      <color rgb="FFFF0000"/>
      <name val="Arial"/>
      <family val="2"/>
      <charset val="238"/>
    </font>
    <font>
      <sz val="8"/>
      <color rgb="FFFF0000"/>
      <name val="Arial"/>
      <family val="2"/>
      <charset val="238"/>
    </font>
  </fonts>
  <fills count="23">
    <fill>
      <patternFill patternType="none"/>
    </fill>
    <fill>
      <patternFill patternType="gray125"/>
    </fill>
    <fill>
      <patternFill patternType="solid">
        <fgColor theme="0" tint="-0.14996795556505021"/>
        <bgColor indexed="64"/>
      </patternFill>
    </fill>
    <fill>
      <patternFill patternType="solid">
        <fgColor rgb="FFFF0000"/>
        <bgColor indexed="64"/>
      </patternFill>
    </fill>
    <fill>
      <patternFill patternType="solid">
        <fgColor rgb="FFFFFF00"/>
        <bgColor indexed="64"/>
      </patternFill>
    </fill>
    <fill>
      <patternFill patternType="solid">
        <fgColor rgb="FFBEBEBE"/>
      </patternFill>
    </fill>
    <fill>
      <patternFill patternType="solid">
        <fgColor rgb="FFD2D2D2"/>
      </patternFill>
    </fill>
    <fill>
      <patternFill patternType="solid">
        <fgColor rgb="FFC0C0C0"/>
      </patternFill>
    </fill>
    <fill>
      <patternFill patternType="solid">
        <fgColor rgb="FFFFFFCC"/>
      </patternFill>
    </fill>
    <fill>
      <patternFill patternType="solid">
        <fgColor theme="0" tint="-0.14993743705557422"/>
        <bgColor indexed="64"/>
      </patternFill>
    </fill>
    <fill>
      <patternFill patternType="solid">
        <fgColor theme="7"/>
        <bgColor indexed="64"/>
      </patternFill>
    </fill>
    <fill>
      <patternFill patternType="solid">
        <fgColor rgb="FFFFC000"/>
        <bgColor indexed="64"/>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rgb="FFA5A5A5"/>
      </patternFill>
    </fill>
    <fill>
      <patternFill patternType="solid">
        <fgColor rgb="FFF2F2F2"/>
      </patternFill>
    </fill>
    <fill>
      <patternFill patternType="solid">
        <fgColor theme="0"/>
        <bgColor indexed="64"/>
      </patternFill>
    </fill>
  </fills>
  <borders count="8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0">
    <xf numFmtId="0" fontId="0" fillId="0" borderId="0"/>
    <xf numFmtId="0" fontId="16" fillId="0" borderId="0"/>
    <xf numFmtId="0" fontId="18" fillId="0" borderId="0"/>
    <xf numFmtId="0" fontId="18" fillId="0" borderId="0"/>
    <xf numFmtId="0" fontId="18" fillId="0" borderId="0"/>
    <xf numFmtId="0" fontId="134" fillId="0" borderId="0" applyNumberFormat="0" applyFill="0" applyBorder="0" applyAlignment="0" applyProtection="0"/>
    <xf numFmtId="0" fontId="9" fillId="0" borderId="0"/>
    <xf numFmtId="0" fontId="135" fillId="0" borderId="0"/>
    <xf numFmtId="43" fontId="16" fillId="0" borderId="0" applyFont="0" applyFill="0" applyBorder="0" applyAlignment="0" applyProtection="0"/>
    <xf numFmtId="170" fontId="16" fillId="0" borderId="0" applyFont="0" applyFill="0" applyBorder="0" applyAlignment="0" applyProtection="0"/>
    <xf numFmtId="0" fontId="18" fillId="0" borderId="0"/>
    <xf numFmtId="0" fontId="136" fillId="0" borderId="0"/>
    <xf numFmtId="0" fontId="137" fillId="0" borderId="0" applyBorder="0"/>
    <xf numFmtId="0" fontId="16" fillId="0" borderId="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1" fillId="0" borderId="0"/>
    <xf numFmtId="176"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 fillId="0" borderId="0"/>
    <xf numFmtId="176" fontId="18" fillId="0" borderId="0" applyFont="0" applyFill="0" applyBorder="0" applyAlignment="0" applyProtection="0"/>
    <xf numFmtId="0" fontId="21" fillId="0" borderId="0"/>
    <xf numFmtId="0" fontId="21" fillId="0" borderId="0"/>
    <xf numFmtId="0" fontId="124" fillId="20" borderId="80" applyNumberFormat="0" applyAlignment="0" applyProtection="0"/>
    <xf numFmtId="0" fontId="125" fillId="21" borderId="81" applyNumberFormat="0" applyAlignment="0" applyProtection="0"/>
    <xf numFmtId="180" fontId="27" fillId="0" borderId="0">
      <alignment vertical="center"/>
    </xf>
    <xf numFmtId="181" fontId="18" fillId="0" borderId="0" applyFont="0" applyFill="0" applyBorder="0" applyAlignment="0" applyProtection="0"/>
    <xf numFmtId="176" fontId="18"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0" fontId="16" fillId="0" borderId="0"/>
    <xf numFmtId="0" fontId="18" fillId="0" borderId="0"/>
    <xf numFmtId="0" fontId="16" fillId="0" borderId="0"/>
    <xf numFmtId="0" fontId="18" fillId="0" borderId="0"/>
    <xf numFmtId="0" fontId="2" fillId="0" borderId="0"/>
    <xf numFmtId="0" fontId="154" fillId="0" borderId="0"/>
  </cellStyleXfs>
  <cellXfs count="1524">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1" applyFont="1"/>
    <xf numFmtId="0" fontId="15" fillId="0" borderId="0" xfId="1" applyFont="1"/>
    <xf numFmtId="0" fontId="16" fillId="2" borderId="0" xfId="1" applyFill="1"/>
    <xf numFmtId="0" fontId="17" fillId="0" borderId="0" xfId="2" applyFont="1"/>
    <xf numFmtId="0" fontId="18" fillId="0" borderId="0" xfId="2" applyAlignment="1">
      <alignment wrapText="1"/>
    </xf>
    <xf numFmtId="0" fontId="18" fillId="3" borderId="0" xfId="2" applyFill="1" applyAlignment="1">
      <alignment horizontal="center" vertical="center"/>
    </xf>
    <xf numFmtId="0" fontId="18" fillId="0" borderId="0" xfId="2" applyAlignment="1">
      <alignment horizontal="center" vertical="center"/>
    </xf>
    <xf numFmtId="0" fontId="19" fillId="3" borderId="0" xfId="2" applyFont="1" applyFill="1"/>
    <xf numFmtId="0" fontId="18" fillId="0" borderId="0" xfId="2" applyAlignment="1">
      <alignment vertical="center"/>
    </xf>
    <xf numFmtId="0" fontId="18" fillId="3" borderId="0" xfId="2" applyFill="1" applyAlignment="1">
      <alignment vertical="center"/>
    </xf>
    <xf numFmtId="0" fontId="20" fillId="0" borderId="0" xfId="2" applyFont="1" applyAlignment="1">
      <alignment vertical="center"/>
    </xf>
    <xf numFmtId="0" fontId="18" fillId="3" borderId="0" xfId="2" applyFill="1"/>
    <xf numFmtId="0" fontId="20" fillId="3" borderId="0" xfId="2" applyFont="1" applyFill="1" applyAlignment="1">
      <alignment vertical="center"/>
    </xf>
    <xf numFmtId="0" fontId="19" fillId="0" borderId="0" xfId="2" applyFont="1" applyAlignment="1">
      <alignment vertical="center"/>
    </xf>
    <xf numFmtId="0" fontId="19" fillId="0" borderId="0" xfId="2" applyFont="1"/>
    <xf numFmtId="0" fontId="17" fillId="0" borderId="0" xfId="3" applyFont="1"/>
    <xf numFmtId="0" fontId="18" fillId="0" borderId="0" xfId="3" applyAlignment="1">
      <alignment wrapText="1"/>
    </xf>
    <xf numFmtId="0" fontId="18" fillId="4" borderId="0" xfId="3" applyFill="1"/>
    <xf numFmtId="0" fontId="19" fillId="0" borderId="0" xfId="3" applyFont="1"/>
    <xf numFmtId="0" fontId="18" fillId="0" borderId="0" xfId="3" applyAlignment="1">
      <alignment horizontal="center"/>
    </xf>
    <xf numFmtId="0" fontId="21" fillId="0" borderId="0" xfId="3" applyFont="1"/>
    <xf numFmtId="0" fontId="22" fillId="0" borderId="0" xfId="3" applyFont="1" applyAlignment="1">
      <alignment horizontal="center" vertical="top"/>
    </xf>
    <xf numFmtId="0" fontId="22" fillId="0" borderId="0" xfId="3" applyFont="1" applyAlignment="1" applyProtection="1">
      <alignment horizontal="center" vertical="top"/>
      <protection locked="0"/>
    </xf>
    <xf numFmtId="0" fontId="22" fillId="0" borderId="0" xfId="3" applyFont="1" applyAlignment="1" applyProtection="1">
      <alignment vertical="top"/>
      <protection locked="0"/>
    </xf>
    <xf numFmtId="0" fontId="22" fillId="0" borderId="0" xfId="3" applyFont="1"/>
    <xf numFmtId="0" fontId="18" fillId="0" borderId="0" xfId="4" applyAlignment="1" applyProtection="1">
      <alignment horizontal="center" vertical="center"/>
      <protection locked="0"/>
    </xf>
    <xf numFmtId="0" fontId="18" fillId="0" borderId="0" xfId="3" applyAlignment="1">
      <alignment vertical="center"/>
    </xf>
    <xf numFmtId="0" fontId="18" fillId="3" borderId="0" xfId="3" applyFill="1" applyAlignment="1">
      <alignment vertical="center"/>
    </xf>
    <xf numFmtId="0" fontId="20" fillId="0" borderId="0" xfId="3" applyFont="1" applyAlignment="1">
      <alignment vertical="center"/>
    </xf>
    <xf numFmtId="0" fontId="18" fillId="3" borderId="0" xfId="3" applyFill="1"/>
    <xf numFmtId="0" fontId="20" fillId="3" borderId="0" xfId="3" applyFont="1" applyFill="1" applyAlignment="1">
      <alignment vertical="center"/>
    </xf>
    <xf numFmtId="0" fontId="19" fillId="0" borderId="0" xfId="3" applyFont="1" applyAlignment="1">
      <alignment vertical="center"/>
    </xf>
    <xf numFmtId="0" fontId="23" fillId="0" borderId="0" xfId="0" applyFont="1" applyAlignment="1">
      <alignment vertical="center"/>
    </xf>
    <xf numFmtId="164" fontId="0" fillId="0" borderId="0" xfId="0" applyNumberFormat="1"/>
    <xf numFmtId="0" fontId="24"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25" fillId="0" borderId="0" xfId="0" applyFont="1" applyAlignment="1">
      <alignment horizontal="left" vertical="center"/>
    </xf>
    <xf numFmtId="0" fontId="2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7" fillId="0" borderId="0" xfId="0" applyFont="1"/>
    <xf numFmtId="14" fontId="2" fillId="0" borderId="0" xfId="0" applyNumberFormat="1" applyFont="1" applyAlignment="1">
      <alignment horizontal="left" vertical="center"/>
    </xf>
    <xf numFmtId="0" fontId="0" fillId="0" borderId="4" xfId="0" applyBorder="1"/>
    <xf numFmtId="0" fontId="0" fillId="0" borderId="3" xfId="0" applyBorder="1" applyAlignment="1">
      <alignment vertical="center"/>
    </xf>
    <xf numFmtId="0" fontId="28" fillId="0" borderId="5" xfId="0" applyFont="1" applyBorder="1" applyAlignment="1">
      <alignment horizontal="left" vertical="center"/>
    </xf>
    <xf numFmtId="0" fontId="0" fillId="0" borderId="5" xfId="0" applyBorder="1" applyAlignment="1">
      <alignment vertical="center"/>
    </xf>
    <xf numFmtId="164" fontId="0" fillId="0" borderId="0" xfId="0" applyNumberFormat="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xf>
    <xf numFmtId="0" fontId="29" fillId="0" borderId="3" xfId="0" applyFont="1" applyBorder="1" applyAlignment="1">
      <alignment vertical="center"/>
    </xf>
    <xf numFmtId="164" fontId="1" fillId="0" borderId="0" xfId="0" applyNumberFormat="1" applyFont="1" applyAlignment="1">
      <alignment vertical="center"/>
    </xf>
    <xf numFmtId="0" fontId="0" fillId="5" borderId="0" xfId="0" applyFill="1" applyAlignment="1">
      <alignment vertical="center"/>
    </xf>
    <xf numFmtId="0" fontId="4" fillId="5" borderId="6" xfId="0" applyFont="1" applyFill="1" applyBorder="1" applyAlignment="1">
      <alignment horizontal="left" vertical="center"/>
    </xf>
    <xf numFmtId="0" fontId="0" fillId="5" borderId="7" xfId="0" applyFill="1" applyBorder="1" applyAlignment="1">
      <alignment vertical="center"/>
    </xf>
    <xf numFmtId="0" fontId="4" fillId="5" borderId="7" xfId="0" applyFont="1" applyFill="1" applyBorder="1" applyAlignment="1">
      <alignment horizontal="center" vertical="center"/>
    </xf>
    <xf numFmtId="0" fontId="3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164" fontId="2" fillId="0" borderId="0" xfId="0" applyNumberFormat="1" applyFont="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164" fontId="3" fillId="0" borderId="0" xfId="0" applyNumberFormat="1" applyFont="1" applyAlignment="1">
      <alignment vertical="center"/>
    </xf>
    <xf numFmtId="0" fontId="28" fillId="0" borderId="0" xfId="0" applyFont="1" applyAlignment="1">
      <alignment vertical="center"/>
    </xf>
    <xf numFmtId="166"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34" fillId="0" borderId="0" xfId="0" applyFont="1" applyAlignment="1">
      <alignment horizontal="left" vertical="center"/>
    </xf>
    <xf numFmtId="0" fontId="0" fillId="0" borderId="15" xfId="0" applyBorder="1" applyAlignment="1">
      <alignment vertical="center"/>
    </xf>
    <xf numFmtId="0" fontId="0" fillId="6" borderId="7" xfId="0" applyFill="1" applyBorder="1" applyAlignment="1">
      <alignment vertical="center"/>
    </xf>
    <xf numFmtId="0" fontId="22" fillId="6" borderId="0" xfId="0" applyFont="1" applyFill="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36" fillId="0" borderId="0" xfId="0" applyFont="1" applyAlignment="1">
      <alignment horizontal="left" vertical="center"/>
    </xf>
    <xf numFmtId="0" fontId="36" fillId="0" borderId="0" xfId="0" applyFont="1" applyAlignment="1">
      <alignment vertical="center"/>
    </xf>
    <xf numFmtId="4" fontId="36" fillId="0" borderId="0" xfId="0" applyNumberFormat="1" applyFont="1" applyAlignment="1">
      <alignment vertical="center"/>
    </xf>
    <xf numFmtId="0" fontId="4" fillId="0" borderId="0" xfId="0" applyFont="1" applyAlignment="1">
      <alignment horizontal="center" vertical="center"/>
    </xf>
    <xf numFmtId="4" fontId="33" fillId="0" borderId="14" xfId="0" applyNumberFormat="1" applyFont="1" applyBorder="1" applyAlignment="1">
      <alignment vertical="center"/>
    </xf>
    <xf numFmtId="4" fontId="33" fillId="0" borderId="0" xfId="0" applyNumberFormat="1" applyFont="1" applyAlignment="1">
      <alignment vertical="center"/>
    </xf>
    <xf numFmtId="167" fontId="33" fillId="0" borderId="0" xfId="0" applyNumberFormat="1" applyFont="1" applyAlignment="1">
      <alignment vertical="center"/>
    </xf>
    <xf numFmtId="4" fontId="33" fillId="0" borderId="15" xfId="0" applyNumberFormat="1" applyFont="1" applyBorder="1" applyAlignment="1">
      <alignment vertical="center"/>
    </xf>
    <xf numFmtId="0" fontId="4" fillId="0" borderId="0" xfId="0" applyFont="1" applyAlignment="1">
      <alignment horizontal="left" vertical="center"/>
    </xf>
    <xf numFmtId="0" fontId="37" fillId="0" borderId="0" xfId="0" applyFont="1" applyAlignment="1">
      <alignment horizontal="left" vertical="center"/>
    </xf>
    <xf numFmtId="0" fontId="5" fillId="0" borderId="3" xfId="0" applyFont="1" applyBorder="1" applyAlignment="1">
      <alignment vertical="center"/>
    </xf>
    <xf numFmtId="0" fontId="38" fillId="0" borderId="0" xfId="0" applyFont="1" applyAlignment="1">
      <alignment vertical="center"/>
    </xf>
    <xf numFmtId="0" fontId="39" fillId="0" borderId="0" xfId="0" applyFont="1" applyAlignment="1">
      <alignment vertical="center"/>
    </xf>
    <xf numFmtId="0" fontId="3" fillId="0" borderId="0" xfId="0" applyFont="1" applyAlignment="1">
      <alignment horizontal="center" vertical="center"/>
    </xf>
    <xf numFmtId="4" fontId="40" fillId="0" borderId="14" xfId="0" applyNumberFormat="1" applyFont="1" applyBorder="1" applyAlignment="1">
      <alignment vertical="center"/>
    </xf>
    <xf numFmtId="4" fontId="40" fillId="0" borderId="0" xfId="0" applyNumberFormat="1" applyFont="1" applyAlignment="1">
      <alignment vertical="center"/>
    </xf>
    <xf numFmtId="167" fontId="40" fillId="0" borderId="0" xfId="0" applyNumberFormat="1" applyFont="1" applyAlignment="1">
      <alignment vertical="center"/>
    </xf>
    <xf numFmtId="4" fontId="40" fillId="0" borderId="15" xfId="0" applyNumberFormat="1" applyFont="1" applyBorder="1" applyAlignment="1">
      <alignment vertical="center"/>
    </xf>
    <xf numFmtId="0" fontId="5" fillId="0" borderId="0" xfId="0" applyFont="1" applyAlignment="1">
      <alignment horizontal="left" vertical="center"/>
    </xf>
    <xf numFmtId="0" fontId="41" fillId="0" borderId="0" xfId="5"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7"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7" fontId="1" fillId="0" borderId="20" xfId="0" applyNumberFormat="1" applyFont="1" applyBorder="1" applyAlignment="1">
      <alignment vertical="center"/>
    </xf>
    <xf numFmtId="4" fontId="1" fillId="0" borderId="21" xfId="0" applyNumberFormat="1" applyFont="1" applyBorder="1" applyAlignment="1">
      <alignment vertical="center"/>
    </xf>
    <xf numFmtId="0" fontId="43" fillId="0" borderId="0" xfId="0" applyFont="1" applyAlignment="1">
      <alignment horizontal="left" vertical="center"/>
    </xf>
    <xf numFmtId="0" fontId="0" fillId="0" borderId="3" xfId="0" applyBorder="1" applyAlignment="1">
      <alignmen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4" fillId="0" borderId="3" xfId="0" applyFont="1" applyBorder="1" applyAlignment="1">
      <alignment vertical="center"/>
    </xf>
    <xf numFmtId="0" fontId="24" fillId="0" borderId="0" xfId="0" applyFont="1" applyAlignment="1">
      <alignment vertical="center"/>
    </xf>
    <xf numFmtId="0" fontId="28" fillId="0" borderId="0" xfId="0" applyFont="1" applyAlignment="1">
      <alignment horizontal="left" vertical="center"/>
    </xf>
    <xf numFmtId="4" fontId="29" fillId="0" borderId="0" xfId="0" applyNumberFormat="1" applyFont="1" applyAlignment="1">
      <alignment vertical="center"/>
    </xf>
    <xf numFmtId="165" fontId="29" fillId="0" borderId="0" xfId="0" applyNumberFormat="1" applyFont="1" applyAlignment="1">
      <alignment horizontal="right" vertical="center"/>
    </xf>
    <xf numFmtId="165" fontId="1" fillId="0" borderId="0" xfId="0" applyNumberFormat="1" applyFont="1" applyAlignment="1">
      <alignment horizontal="right" vertical="center"/>
    </xf>
    <xf numFmtId="0" fontId="0" fillId="6" borderId="0" xfId="0" applyFill="1" applyAlignment="1">
      <alignment vertical="center"/>
    </xf>
    <xf numFmtId="0" fontId="4" fillId="6" borderId="6" xfId="0" applyFont="1" applyFill="1" applyBorder="1" applyAlignment="1">
      <alignment horizontal="left" vertical="center"/>
    </xf>
    <xf numFmtId="0" fontId="4" fillId="6" borderId="7" xfId="0" applyFont="1" applyFill="1" applyBorder="1" applyAlignment="1">
      <alignment horizontal="right" vertical="center"/>
    </xf>
    <xf numFmtId="0" fontId="4" fillId="6" borderId="7" xfId="0" applyFont="1" applyFill="1" applyBorder="1" applyAlignment="1">
      <alignment horizontal="center" vertical="center"/>
    </xf>
    <xf numFmtId="4" fontId="4" fillId="6" borderId="7" xfId="0" applyNumberFormat="1" applyFont="1" applyFill="1" applyBorder="1" applyAlignment="1">
      <alignment vertical="center"/>
    </xf>
    <xf numFmtId="0" fontId="0" fillId="6"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 fillId="0" borderId="0" xfId="0" applyFont="1" applyAlignment="1">
      <alignment horizontal="left" vertical="center" wrapText="1"/>
    </xf>
    <xf numFmtId="0" fontId="22" fillId="6" borderId="0" xfId="0" applyFont="1" applyFill="1" applyAlignment="1">
      <alignment horizontal="left" vertical="center"/>
    </xf>
    <xf numFmtId="0" fontId="22" fillId="6" borderId="0" xfId="0" applyFont="1" applyFill="1" applyAlignment="1">
      <alignment horizontal="right" vertical="center"/>
    </xf>
    <xf numFmtId="0" fontId="4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6" borderId="16"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0" xfId="0" applyFont="1" applyFill="1" applyAlignment="1">
      <alignment horizontal="center" vertical="center" wrapText="1"/>
    </xf>
    <xf numFmtId="4" fontId="36" fillId="0" borderId="0" xfId="0" applyNumberFormat="1" applyFont="1"/>
    <xf numFmtId="167" fontId="45" fillId="0" borderId="12" xfId="0" applyNumberFormat="1" applyFont="1" applyBorder="1"/>
    <xf numFmtId="167" fontId="45" fillId="0" borderId="13" xfId="0" applyNumberFormat="1" applyFont="1" applyBorder="1"/>
    <xf numFmtId="4" fontId="4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7" fontId="8" fillId="0" borderId="0" xfId="0" applyNumberFormat="1" applyFont="1"/>
    <xf numFmtId="167"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8" fontId="22" fillId="0" borderId="22" xfId="0" applyNumberFormat="1" applyFont="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35" fillId="0" borderId="14" xfId="0" applyFont="1" applyBorder="1" applyAlignment="1">
      <alignment horizontal="left" vertical="center"/>
    </xf>
    <xf numFmtId="0" fontId="35" fillId="0" borderId="0" xfId="0" applyFont="1" applyAlignment="1">
      <alignment horizontal="center" vertical="center"/>
    </xf>
    <xf numFmtId="167" fontId="35" fillId="0" borderId="0" xfId="0" applyNumberFormat="1" applyFont="1" applyAlignment="1">
      <alignment vertical="center"/>
    </xf>
    <xf numFmtId="167" fontId="35"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47" fillId="0" borderId="22" xfId="0" applyFont="1" applyBorder="1" applyAlignment="1" applyProtection="1">
      <alignment horizontal="center" vertical="center"/>
      <protection locked="0"/>
    </xf>
    <xf numFmtId="49" fontId="47" fillId="0" borderId="22" xfId="0" applyNumberFormat="1" applyFont="1" applyBorder="1" applyAlignment="1" applyProtection="1">
      <alignment horizontal="left" vertical="center" wrapText="1"/>
      <protection locked="0"/>
    </xf>
    <xf numFmtId="0" fontId="47" fillId="0" borderId="22" xfId="0" applyFont="1" applyBorder="1" applyAlignment="1" applyProtection="1">
      <alignment horizontal="left" vertical="center" wrapText="1"/>
      <protection locked="0"/>
    </xf>
    <xf numFmtId="0" fontId="47" fillId="0" borderId="22" xfId="0" applyFont="1" applyBorder="1" applyAlignment="1" applyProtection="1">
      <alignment horizontal="center" vertical="center" wrapText="1"/>
      <protection locked="0"/>
    </xf>
    <xf numFmtId="168" fontId="47" fillId="0" borderId="22" xfId="0" applyNumberFormat="1" applyFont="1" applyBorder="1" applyAlignment="1" applyProtection="1">
      <alignment vertical="center"/>
      <protection locked="0"/>
    </xf>
    <xf numFmtId="4" fontId="47" fillId="0" borderId="22" xfId="0" applyNumberFormat="1" applyFont="1" applyBorder="1" applyAlignment="1" applyProtection="1">
      <alignment vertical="center"/>
      <protection locked="0"/>
    </xf>
    <xf numFmtId="0" fontId="48" fillId="0" borderId="22" xfId="0" applyFont="1" applyBorder="1" applyAlignment="1" applyProtection="1">
      <alignment vertical="center"/>
      <protection locked="0"/>
    </xf>
    <xf numFmtId="0" fontId="48" fillId="0" borderId="3" xfId="0" applyFont="1" applyBorder="1" applyAlignment="1">
      <alignment vertical="center"/>
    </xf>
    <xf numFmtId="0" fontId="47" fillId="0" borderId="14" xfId="0" applyFont="1" applyBorder="1" applyAlignment="1">
      <alignment horizontal="left" vertical="center"/>
    </xf>
    <xf numFmtId="0" fontId="47" fillId="0" borderId="0" xfId="0" applyFont="1" applyAlignment="1">
      <alignment horizontal="center" vertical="center"/>
    </xf>
    <xf numFmtId="0" fontId="47" fillId="0" borderId="22" xfId="0" applyFont="1" applyBorder="1" applyAlignment="1">
      <alignment horizontal="center" vertical="center"/>
    </xf>
    <xf numFmtId="49" fontId="47" fillId="0" borderId="22" xfId="0" applyNumberFormat="1" applyFont="1" applyBorder="1" applyAlignment="1">
      <alignment horizontal="left" vertical="center" wrapText="1"/>
    </xf>
    <xf numFmtId="0" fontId="47" fillId="0" borderId="22" xfId="0" applyFont="1" applyBorder="1" applyAlignment="1">
      <alignment horizontal="left" vertical="center" wrapText="1"/>
    </xf>
    <xf numFmtId="0" fontId="47" fillId="0" borderId="22" xfId="0" applyFont="1" applyBorder="1" applyAlignment="1">
      <alignment horizontal="center" vertical="center" wrapText="1"/>
    </xf>
    <xf numFmtId="4" fontId="47" fillId="0" borderId="22" xfId="0" applyNumberFormat="1" applyFont="1" applyBorder="1" applyAlignment="1">
      <alignment vertical="center"/>
    </xf>
    <xf numFmtId="0" fontId="48" fillId="0" borderId="22" xfId="0" applyFont="1" applyBorder="1" applyAlignment="1">
      <alignment vertical="center"/>
    </xf>
    <xf numFmtId="0" fontId="49" fillId="0" borderId="22" xfId="0" applyFont="1" applyBorder="1" applyAlignment="1" applyProtection="1">
      <alignment horizontal="center" vertical="center"/>
      <protection locked="0"/>
    </xf>
    <xf numFmtId="49" fontId="49" fillId="0" borderId="22" xfId="0" applyNumberFormat="1"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49" fillId="0" borderId="22" xfId="0" applyFont="1" applyBorder="1" applyAlignment="1" applyProtection="1">
      <alignment horizontal="center" vertical="center" wrapText="1"/>
      <protection locked="0"/>
    </xf>
    <xf numFmtId="168" fontId="49" fillId="0" borderId="22" xfId="0" applyNumberFormat="1" applyFont="1" applyBorder="1" applyAlignment="1" applyProtection="1">
      <alignment vertical="center"/>
      <protection locked="0"/>
    </xf>
    <xf numFmtId="4" fontId="49" fillId="0" borderId="22" xfId="0" applyNumberFormat="1" applyFont="1" applyBorder="1" applyAlignment="1" applyProtection="1">
      <alignment vertical="center"/>
      <protection locked="0"/>
    </xf>
    <xf numFmtId="0" fontId="49" fillId="0" borderId="0" xfId="0" applyFont="1" applyAlignment="1">
      <alignment horizontal="left" vertical="center"/>
    </xf>
    <xf numFmtId="0" fontId="10" fillId="0" borderId="3" xfId="0" applyFont="1" applyBorder="1" applyAlignment="1">
      <alignment vertical="center"/>
    </xf>
    <xf numFmtId="0" fontId="10" fillId="0" borderId="0" xfId="0" applyFont="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center" vertical="center"/>
    </xf>
    <xf numFmtId="167" fontId="35" fillId="0" borderId="20" xfId="0" applyNumberFormat="1" applyFont="1" applyBorder="1" applyAlignment="1">
      <alignment vertical="center"/>
    </xf>
    <xf numFmtId="167" fontId="35" fillId="0" borderId="21" xfId="0" applyNumberFormat="1" applyFont="1" applyBorder="1" applyAlignment="1">
      <alignment vertical="center"/>
    </xf>
    <xf numFmtId="168" fontId="50" fillId="0" borderId="22" xfId="0" applyNumberFormat="1" applyFont="1" applyBorder="1" applyAlignment="1" applyProtection="1">
      <alignment vertical="center"/>
      <protection locked="0"/>
    </xf>
    <xf numFmtId="0" fontId="50" fillId="0" borderId="22" xfId="0" applyFont="1" applyBorder="1" applyAlignment="1" applyProtection="1">
      <alignment horizontal="left" vertical="center" wrapText="1"/>
      <protection locked="0"/>
    </xf>
    <xf numFmtId="0" fontId="50" fillId="0" borderId="22" xfId="0" applyFont="1" applyBorder="1" applyAlignment="1" applyProtection="1">
      <alignment horizontal="center" vertical="center"/>
      <protection locked="0"/>
    </xf>
    <xf numFmtId="49" fontId="50" fillId="0" borderId="22" xfId="0" applyNumberFormat="1" applyFont="1" applyBorder="1" applyAlignment="1" applyProtection="1">
      <alignment horizontal="left" vertical="center" wrapText="1"/>
      <protection locked="0"/>
    </xf>
    <xf numFmtId="0" fontId="50" fillId="0" borderId="22" xfId="0" applyFont="1" applyBorder="1" applyAlignment="1" applyProtection="1">
      <alignment horizontal="center" vertical="center" wrapText="1"/>
      <protection locked="0"/>
    </xf>
    <xf numFmtId="4" fontId="50" fillId="0" borderId="22" xfId="0" applyNumberFormat="1" applyFont="1" applyBorder="1" applyAlignment="1" applyProtection="1">
      <alignment vertical="center"/>
      <protection locked="0"/>
    </xf>
    <xf numFmtId="0" fontId="47" fillId="0" borderId="19" xfId="0" applyFont="1" applyBorder="1" applyAlignment="1">
      <alignment horizontal="left" vertical="center"/>
    </xf>
    <xf numFmtId="0" fontId="47" fillId="0" borderId="20" xfId="0" applyFont="1" applyBorder="1" applyAlignment="1">
      <alignment horizontal="center"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27" fillId="0" borderId="0" xfId="0" applyFont="1" applyAlignment="1">
      <alignment horizontal="left" vertical="center"/>
    </xf>
    <xf numFmtId="166" fontId="27" fillId="0" borderId="0" xfId="0" applyNumberFormat="1" applyFont="1" applyAlignment="1">
      <alignment horizontal="left"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wrapText="1"/>
    </xf>
    <xf numFmtId="0" fontId="56" fillId="0" borderId="0" xfId="0" applyFont="1" applyAlignment="1">
      <alignment horizontal="left" vertical="center"/>
    </xf>
    <xf numFmtId="4" fontId="57" fillId="0" borderId="0" xfId="0" applyNumberFormat="1" applyFont="1" applyAlignment="1">
      <alignment vertical="center"/>
    </xf>
    <xf numFmtId="0" fontId="54" fillId="0" borderId="0" xfId="0" applyFont="1" applyAlignment="1">
      <alignment horizontal="right" vertical="center"/>
    </xf>
    <xf numFmtId="0" fontId="58" fillId="0" borderId="0" xfId="0" applyFont="1" applyAlignment="1">
      <alignment horizontal="left" vertical="center"/>
    </xf>
    <xf numFmtId="0" fontId="59" fillId="0" borderId="0" xfId="0" applyFont="1" applyAlignment="1">
      <alignment horizontal="left" vertical="center"/>
    </xf>
    <xf numFmtId="4" fontId="59" fillId="0" borderId="0" xfId="0" applyNumberFormat="1" applyFont="1" applyAlignment="1">
      <alignment vertical="center"/>
    </xf>
    <xf numFmtId="0" fontId="60" fillId="0" borderId="0" xfId="0" applyFont="1" applyAlignment="1">
      <alignment vertical="center"/>
    </xf>
    <xf numFmtId="165" fontId="59" fillId="0" borderId="0" xfId="0" applyNumberFormat="1" applyFont="1" applyAlignment="1">
      <alignment horizontal="right" vertical="center"/>
    </xf>
    <xf numFmtId="4" fontId="54" fillId="0" borderId="0" xfId="0" applyNumberFormat="1" applyFont="1" applyAlignment="1">
      <alignment vertical="center"/>
    </xf>
    <xf numFmtId="165" fontId="54" fillId="0" borderId="0" xfId="0" applyNumberFormat="1" applyFont="1" applyAlignment="1">
      <alignment horizontal="right" vertical="center"/>
    </xf>
    <xf numFmtId="0" fontId="61" fillId="6" borderId="6" xfId="0" applyFont="1" applyFill="1" applyBorder="1" applyAlignment="1">
      <alignment horizontal="left" vertical="center"/>
    </xf>
    <xf numFmtId="0" fontId="61" fillId="6" borderId="7" xfId="0" applyFont="1" applyFill="1" applyBorder="1" applyAlignment="1">
      <alignment horizontal="right" vertical="center"/>
    </xf>
    <xf numFmtId="0" fontId="61" fillId="6" borderId="7" xfId="0" applyFont="1" applyFill="1" applyBorder="1" applyAlignment="1">
      <alignment horizontal="center" vertical="center"/>
    </xf>
    <xf numFmtId="4" fontId="61" fillId="6" borderId="7" xfId="0" applyNumberFormat="1" applyFont="1" applyFill="1" applyBorder="1" applyAlignment="1">
      <alignment vertical="center"/>
    </xf>
    <xf numFmtId="0" fontId="62" fillId="0" borderId="4" xfId="0" applyFont="1" applyBorder="1" applyAlignment="1">
      <alignment horizontal="left" vertical="center"/>
    </xf>
    <xf numFmtId="0" fontId="54" fillId="0" borderId="5" xfId="0" applyFont="1" applyBorder="1" applyAlignment="1">
      <alignment horizontal="left" vertical="center"/>
    </xf>
    <xf numFmtId="0" fontId="54" fillId="0" borderId="5" xfId="0" applyFont="1" applyBorder="1" applyAlignment="1">
      <alignment horizontal="center" vertical="center"/>
    </xf>
    <xf numFmtId="0" fontId="54" fillId="0" borderId="5" xfId="0" applyFont="1" applyBorder="1" applyAlignment="1">
      <alignment horizontal="right" vertical="center"/>
    </xf>
    <xf numFmtId="0" fontId="49" fillId="6" borderId="0" xfId="0" applyFont="1" applyFill="1" applyAlignment="1">
      <alignment horizontal="left" vertical="center"/>
    </xf>
    <xf numFmtId="0" fontId="49" fillId="6" borderId="0" xfId="0" applyFont="1" applyFill="1" applyAlignment="1">
      <alignment horizontal="right" vertical="center"/>
    </xf>
    <xf numFmtId="0" fontId="63" fillId="0" borderId="0" xfId="0" applyFont="1" applyAlignment="1">
      <alignment horizontal="left" vertical="center"/>
    </xf>
    <xf numFmtId="0" fontId="11" fillId="0" borderId="3" xfId="0" applyFont="1" applyBorder="1" applyAlignment="1">
      <alignment vertical="center"/>
    </xf>
    <xf numFmtId="0" fontId="11" fillId="0" borderId="20" xfId="0" applyFont="1" applyBorder="1" applyAlignment="1">
      <alignment horizontal="left" vertical="center"/>
    </xf>
    <xf numFmtId="0" fontId="11" fillId="0" borderId="20" xfId="0" applyFont="1" applyBorder="1" applyAlignment="1">
      <alignment vertical="center"/>
    </xf>
    <xf numFmtId="4" fontId="11" fillId="0" borderId="20" xfId="0" applyNumberFormat="1" applyFont="1" applyBorder="1" applyAlignment="1">
      <alignment vertical="center"/>
    </xf>
    <xf numFmtId="0" fontId="12" fillId="0" borderId="3" xfId="0" applyFont="1" applyBorder="1" applyAlignment="1">
      <alignment vertical="center"/>
    </xf>
    <xf numFmtId="0" fontId="12" fillId="0" borderId="20" xfId="0" applyFont="1" applyBorder="1" applyAlignment="1">
      <alignment horizontal="left" vertical="center"/>
    </xf>
    <xf numFmtId="0" fontId="12" fillId="0" borderId="20" xfId="0" applyFont="1" applyBorder="1" applyAlignment="1">
      <alignment vertical="center"/>
    </xf>
    <xf numFmtId="4" fontId="12" fillId="0" borderId="20" xfId="0" applyNumberFormat="1" applyFont="1" applyBorder="1" applyAlignment="1">
      <alignment vertical="center"/>
    </xf>
    <xf numFmtId="0" fontId="49" fillId="6" borderId="16" xfId="0" applyFont="1" applyFill="1" applyBorder="1" applyAlignment="1">
      <alignment horizontal="center" vertical="center" wrapText="1"/>
    </xf>
    <xf numFmtId="0" fontId="49" fillId="6" borderId="17"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6" borderId="0" xfId="0" applyFont="1" applyFill="1" applyAlignment="1">
      <alignment horizontal="center" vertical="center" wrapText="1"/>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57" fillId="0" borderId="0" xfId="0" applyFont="1" applyAlignment="1">
      <alignment horizontal="left" vertical="center"/>
    </xf>
    <xf numFmtId="4" fontId="57" fillId="0" borderId="0" xfId="0" applyNumberFormat="1" applyFont="1"/>
    <xf numFmtId="167" fontId="65" fillId="0" borderId="12" xfId="0" applyNumberFormat="1" applyFont="1" applyBorder="1"/>
    <xf numFmtId="167" fontId="65" fillId="0" borderId="13" xfId="0" applyNumberFormat="1" applyFont="1" applyBorder="1"/>
    <xf numFmtId="4" fontId="66" fillId="0" borderId="0" xfId="0" applyNumberFormat="1" applyFont="1" applyAlignment="1">
      <alignment vertical="center"/>
    </xf>
    <xf numFmtId="0" fontId="13" fillId="0" borderId="3" xfId="0" applyFont="1" applyBorder="1"/>
    <xf numFmtId="0" fontId="13" fillId="0" borderId="0" xfId="0" applyFont="1" applyAlignment="1">
      <alignment horizontal="left"/>
    </xf>
    <xf numFmtId="0" fontId="11" fillId="0" borderId="0" xfId="0" applyFont="1" applyAlignment="1">
      <alignment horizontal="left"/>
    </xf>
    <xf numFmtId="0" fontId="13" fillId="0" borderId="0" xfId="0" applyFont="1" applyProtection="1">
      <protection locked="0"/>
    </xf>
    <xf numFmtId="4" fontId="11" fillId="0" borderId="0" xfId="0" applyNumberFormat="1" applyFont="1"/>
    <xf numFmtId="0" fontId="13" fillId="0" borderId="14" xfId="0" applyFont="1" applyBorder="1"/>
    <xf numFmtId="167" fontId="13" fillId="0" borderId="0" xfId="0" applyNumberFormat="1" applyFont="1"/>
    <xf numFmtId="167" fontId="13" fillId="0" borderId="15" xfId="0" applyNumberFormat="1" applyFont="1" applyBorder="1"/>
    <xf numFmtId="0" fontId="13" fillId="0" borderId="0" xfId="0" applyFont="1" applyAlignment="1">
      <alignment horizontal="center"/>
    </xf>
    <xf numFmtId="4" fontId="13" fillId="0" borderId="0" xfId="0" applyNumberFormat="1" applyFont="1" applyAlignment="1">
      <alignment vertical="center"/>
    </xf>
    <xf numFmtId="0" fontId="12" fillId="0" borderId="0" xfId="0" applyFont="1" applyAlignment="1">
      <alignment horizontal="left"/>
    </xf>
    <xf numFmtId="4" fontId="12" fillId="0" borderId="0" xfId="0" applyNumberFormat="1" applyFont="1"/>
    <xf numFmtId="4" fontId="49" fillId="8" borderId="22" xfId="0" applyNumberFormat="1" applyFont="1" applyFill="1" applyBorder="1" applyAlignment="1" applyProtection="1">
      <alignment vertical="center"/>
      <protection locked="0"/>
    </xf>
    <xf numFmtId="0" fontId="64" fillId="8" borderId="14" xfId="0" applyFont="1" applyFill="1" applyBorder="1" applyAlignment="1" applyProtection="1">
      <alignment horizontal="left" vertical="center"/>
      <protection locked="0"/>
    </xf>
    <xf numFmtId="0" fontId="64" fillId="0" borderId="0" xfId="0" applyFont="1" applyAlignment="1">
      <alignment horizontal="center" vertical="center"/>
    </xf>
    <xf numFmtId="167" fontId="64" fillId="0" borderId="0" xfId="0" applyNumberFormat="1" applyFont="1" applyAlignment="1">
      <alignment vertical="center"/>
    </xf>
    <xf numFmtId="167" fontId="64" fillId="0" borderId="15" xfId="0" applyNumberFormat="1" applyFont="1" applyBorder="1" applyAlignment="1">
      <alignment vertical="center"/>
    </xf>
    <xf numFmtId="0" fontId="67" fillId="0" borderId="22" xfId="0" applyFont="1" applyBorder="1" applyAlignment="1" applyProtection="1">
      <alignment horizontal="center" vertical="center"/>
      <protection locked="0"/>
    </xf>
    <xf numFmtId="49" fontId="67" fillId="0" borderId="22" xfId="0" applyNumberFormat="1" applyFont="1" applyBorder="1" applyAlignment="1" applyProtection="1">
      <alignment horizontal="left" vertical="center" wrapText="1"/>
      <protection locked="0"/>
    </xf>
    <xf numFmtId="0" fontId="67" fillId="0" borderId="22" xfId="0" applyFont="1" applyBorder="1" applyAlignment="1" applyProtection="1">
      <alignment horizontal="left" vertical="center" wrapText="1"/>
      <protection locked="0"/>
    </xf>
    <xf numFmtId="0" fontId="67" fillId="0" borderId="22" xfId="0" applyFont="1" applyBorder="1" applyAlignment="1" applyProtection="1">
      <alignment horizontal="center" vertical="center" wrapText="1"/>
      <protection locked="0"/>
    </xf>
    <xf numFmtId="4" fontId="67" fillId="0" borderId="22" xfId="0" applyNumberFormat="1" applyFont="1" applyBorder="1" applyAlignment="1" applyProtection="1">
      <alignment vertical="center"/>
      <protection locked="0"/>
    </xf>
    <xf numFmtId="4" fontId="67" fillId="8" borderId="22" xfId="0" applyNumberFormat="1" applyFont="1" applyFill="1" applyBorder="1" applyAlignment="1" applyProtection="1">
      <alignment vertical="center"/>
      <protection locked="0"/>
    </xf>
    <xf numFmtId="0" fontId="68" fillId="0" borderId="22" xfId="0" applyFont="1" applyBorder="1" applyAlignment="1" applyProtection="1">
      <alignment vertical="center"/>
      <protection locked="0"/>
    </xf>
    <xf numFmtId="0" fontId="68" fillId="0" borderId="3" xfId="0" applyFont="1" applyBorder="1" applyAlignment="1">
      <alignment vertical="center"/>
    </xf>
    <xf numFmtId="0" fontId="67" fillId="8" borderId="14" xfId="0" applyFont="1" applyFill="1" applyBorder="1" applyAlignment="1" applyProtection="1">
      <alignment horizontal="left" vertical="center"/>
      <protection locked="0"/>
    </xf>
    <xf numFmtId="0" fontId="67" fillId="0" borderId="0" xfId="0" applyFont="1" applyAlignment="1">
      <alignment horizontal="center" vertical="center"/>
    </xf>
    <xf numFmtId="0" fontId="64" fillId="8" borderId="19" xfId="0" applyFont="1" applyFill="1" applyBorder="1" applyAlignment="1" applyProtection="1">
      <alignment horizontal="left" vertical="center"/>
      <protection locked="0"/>
    </xf>
    <xf numFmtId="0" fontId="64" fillId="0" borderId="20" xfId="0" applyFont="1" applyBorder="1" applyAlignment="1">
      <alignment horizontal="center" vertical="center"/>
    </xf>
    <xf numFmtId="0" fontId="0" fillId="0" borderId="20" xfId="0" applyBorder="1" applyAlignment="1">
      <alignment vertical="center"/>
    </xf>
    <xf numFmtId="167" fontId="64" fillId="0" borderId="20" xfId="0" applyNumberFormat="1" applyFont="1" applyBorder="1" applyAlignment="1">
      <alignment vertical="center"/>
    </xf>
    <xf numFmtId="167" fontId="64" fillId="0" borderId="21" xfId="0" applyNumberFormat="1" applyFont="1" applyBorder="1" applyAlignment="1">
      <alignment vertical="center"/>
    </xf>
    <xf numFmtId="0" fontId="16" fillId="0" borderId="0" xfId="1" applyAlignment="1">
      <alignment vertical="center"/>
    </xf>
    <xf numFmtId="0" fontId="16" fillId="0" borderId="0" xfId="1" applyAlignment="1">
      <alignment horizontal="right" vertical="center"/>
    </xf>
    <xf numFmtId="0" fontId="16" fillId="0" borderId="0" xfId="1" applyAlignment="1">
      <alignment horizontal="center" vertical="center"/>
    </xf>
    <xf numFmtId="164" fontId="16" fillId="0" borderId="0" xfId="1" applyNumberFormat="1" applyAlignment="1">
      <alignment vertical="center"/>
    </xf>
    <xf numFmtId="0" fontId="69" fillId="0" borderId="0" xfId="1" applyFont="1" applyAlignment="1">
      <alignment vertical="center"/>
    </xf>
    <xf numFmtId="0" fontId="69" fillId="0" borderId="0" xfId="1" applyFont="1" applyAlignment="1">
      <alignment horizontal="right" vertical="center"/>
    </xf>
    <xf numFmtId="0" fontId="69" fillId="0" borderId="0" xfId="1" applyFont="1" applyAlignment="1">
      <alignment horizontal="center" vertical="center"/>
    </xf>
    <xf numFmtId="0" fontId="70" fillId="0" borderId="0" xfId="1" applyFont="1" applyAlignment="1">
      <alignment horizontal="right" vertical="center"/>
    </xf>
    <xf numFmtId="0" fontId="70" fillId="0" borderId="0" xfId="1" applyFont="1" applyAlignment="1">
      <alignment vertical="center"/>
    </xf>
    <xf numFmtId="0" fontId="71" fillId="0" borderId="23" xfId="1" applyFont="1" applyBorder="1" applyAlignment="1">
      <alignment horizontal="left" vertical="center"/>
    </xf>
    <xf numFmtId="0" fontId="72" fillId="0" borderId="24" xfId="1" applyFont="1" applyBorder="1" applyAlignment="1">
      <alignment horizontal="left" vertical="center" wrapText="1"/>
    </xf>
    <xf numFmtId="169" fontId="71" fillId="0" borderId="24" xfId="1" applyNumberFormat="1" applyFont="1" applyBorder="1" applyAlignment="1">
      <alignment horizontal="right" vertical="center"/>
    </xf>
    <xf numFmtId="0" fontId="71" fillId="0" borderId="24" xfId="1" applyFont="1" applyBorder="1" applyAlignment="1">
      <alignment horizontal="center" vertical="center"/>
    </xf>
    <xf numFmtId="164" fontId="73" fillId="0" borderId="24" xfId="1" applyNumberFormat="1" applyFont="1" applyBorder="1" applyAlignment="1">
      <alignment horizontal="center" vertical="center"/>
    </xf>
    <xf numFmtId="164" fontId="73" fillId="0" borderId="25" xfId="1" applyNumberFormat="1" applyFont="1" applyBorder="1" applyAlignment="1">
      <alignment horizontal="center" vertical="center"/>
    </xf>
    <xf numFmtId="0" fontId="74" fillId="0" borderId="29" xfId="1" applyFont="1" applyBorder="1" applyAlignment="1">
      <alignment vertical="center"/>
    </xf>
    <xf numFmtId="0" fontId="75" fillId="0" borderId="30" xfId="6" applyFont="1" applyBorder="1" applyAlignment="1" applyProtection="1">
      <alignment horizontal="left" vertical="center" wrapText="1"/>
      <protection locked="0"/>
    </xf>
    <xf numFmtId="0" fontId="74" fillId="0" borderId="30" xfId="1" applyFont="1" applyBorder="1" applyAlignment="1">
      <alignment horizontal="right" vertical="center"/>
    </xf>
    <xf numFmtId="0" fontId="74" fillId="0" borderId="30" xfId="1" applyFont="1" applyBorder="1" applyAlignment="1">
      <alignment horizontal="center" vertical="center"/>
    </xf>
    <xf numFmtId="164" fontId="76" fillId="0" borderId="30" xfId="1" applyNumberFormat="1" applyFont="1" applyBorder="1" applyAlignment="1">
      <alignment vertical="center"/>
    </xf>
    <xf numFmtId="164" fontId="76" fillId="0" borderId="31" xfId="1" applyNumberFormat="1" applyFont="1" applyBorder="1" applyAlignment="1">
      <alignment vertical="center"/>
    </xf>
    <xf numFmtId="0" fontId="74" fillId="0" borderId="32" xfId="1" applyFont="1" applyBorder="1" applyAlignment="1">
      <alignment vertical="center"/>
    </xf>
    <xf numFmtId="0" fontId="22" fillId="0" borderId="33" xfId="6" applyFont="1" applyBorder="1" applyAlignment="1" applyProtection="1">
      <alignment horizontal="left" vertical="center" wrapText="1"/>
      <protection locked="0"/>
    </xf>
    <xf numFmtId="0" fontId="74" fillId="0" borderId="33" xfId="1" applyFont="1" applyBorder="1" applyAlignment="1">
      <alignment horizontal="right" vertical="center"/>
    </xf>
    <xf numFmtId="0" fontId="74" fillId="0" borderId="33" xfId="1" applyFont="1" applyBorder="1" applyAlignment="1">
      <alignment horizontal="center" vertical="center"/>
    </xf>
    <xf numFmtId="164" fontId="76" fillId="0" borderId="33" xfId="1" applyNumberFormat="1" applyFont="1" applyBorder="1" applyAlignment="1">
      <alignment vertical="center"/>
    </xf>
    <xf numFmtId="164" fontId="76" fillId="0" borderId="34" xfId="1" applyNumberFormat="1" applyFont="1" applyBorder="1" applyAlignment="1">
      <alignment vertical="center"/>
    </xf>
    <xf numFmtId="0" fontId="77" fillId="0" borderId="33" xfId="1" applyFont="1" applyBorder="1" applyAlignment="1">
      <alignment vertical="center"/>
    </xf>
    <xf numFmtId="1" fontId="76" fillId="0" borderId="33" xfId="1" applyNumberFormat="1" applyFont="1" applyBorder="1" applyAlignment="1">
      <alignment horizontal="right" vertical="center"/>
    </xf>
    <xf numFmtId="0" fontId="76" fillId="0" borderId="33" xfId="1" applyFont="1" applyBorder="1" applyAlignment="1">
      <alignment horizontal="left" vertical="center"/>
    </xf>
    <xf numFmtId="0" fontId="78" fillId="0" borderId="32" xfId="1" applyFont="1" applyBorder="1" applyAlignment="1">
      <alignment vertical="center"/>
    </xf>
    <xf numFmtId="0" fontId="79" fillId="0" borderId="33" xfId="1" applyFont="1" applyBorder="1" applyAlignment="1">
      <alignment vertical="center" wrapText="1"/>
    </xf>
    <xf numFmtId="0" fontId="78" fillId="0" borderId="33" xfId="1" applyFont="1" applyBorder="1" applyAlignment="1">
      <alignment horizontal="right" vertical="center"/>
    </xf>
    <xf numFmtId="0" fontId="78" fillId="0" borderId="33" xfId="1" applyFont="1" applyBorder="1" applyAlignment="1">
      <alignment horizontal="center" vertical="center"/>
    </xf>
    <xf numFmtId="164" fontId="78" fillId="0" borderId="33" xfId="1" applyNumberFormat="1" applyFont="1" applyBorder="1" applyAlignment="1">
      <alignment vertical="center"/>
    </xf>
    <xf numFmtId="164" fontId="78" fillId="0" borderId="34" xfId="1" applyNumberFormat="1" applyFont="1" applyBorder="1" applyAlignment="1">
      <alignment vertical="center"/>
    </xf>
    <xf numFmtId="0" fontId="78" fillId="0" borderId="35" xfId="1" applyFont="1" applyBorder="1" applyAlignment="1">
      <alignment vertical="center"/>
    </xf>
    <xf numFmtId="0" fontId="79" fillId="0" borderId="36" xfId="1" applyFont="1" applyBorder="1" applyAlignment="1">
      <alignment vertical="center" wrapText="1"/>
    </xf>
    <xf numFmtId="0" fontId="78" fillId="0" borderId="36" xfId="1" applyFont="1" applyBorder="1" applyAlignment="1">
      <alignment horizontal="right" vertical="center"/>
    </xf>
    <xf numFmtId="0" fontId="78" fillId="0" borderId="36" xfId="1" applyFont="1" applyBorder="1" applyAlignment="1">
      <alignment horizontal="center" vertical="center"/>
    </xf>
    <xf numFmtId="164" fontId="78" fillId="0" borderId="36" xfId="1" applyNumberFormat="1" applyFont="1" applyBorder="1" applyAlignment="1">
      <alignment vertical="center"/>
    </xf>
    <xf numFmtId="164" fontId="78" fillId="0" borderId="37" xfId="1" applyNumberFormat="1" applyFont="1" applyBorder="1" applyAlignment="1">
      <alignment vertical="center"/>
    </xf>
    <xf numFmtId="0" fontId="74" fillId="0" borderId="30" xfId="1" applyFont="1" applyBorder="1" applyAlignment="1">
      <alignment vertical="center"/>
    </xf>
    <xf numFmtId="0" fontId="74" fillId="0" borderId="33" xfId="1" applyFont="1" applyBorder="1" applyAlignment="1">
      <alignment vertical="center"/>
    </xf>
    <xf numFmtId="0" fontId="76" fillId="0" borderId="33" xfId="1" applyFont="1" applyBorder="1" applyAlignment="1">
      <alignment horizontal="right" vertical="center"/>
    </xf>
    <xf numFmtId="0" fontId="74" fillId="0" borderId="35" xfId="1" applyFont="1" applyBorder="1" applyAlignment="1">
      <alignment vertical="center"/>
    </xf>
    <xf numFmtId="0" fontId="74" fillId="0" borderId="36" xfId="1" applyFont="1" applyBorder="1" applyAlignment="1">
      <alignment vertical="center"/>
    </xf>
    <xf numFmtId="0" fontId="76" fillId="0" borderId="36" xfId="1" applyFont="1" applyBorder="1" applyAlignment="1">
      <alignment horizontal="right" vertical="center"/>
    </xf>
    <xf numFmtId="0" fontId="74" fillId="0" borderId="36" xfId="1" applyFont="1" applyBorder="1" applyAlignment="1">
      <alignment horizontal="center" vertical="center"/>
    </xf>
    <xf numFmtId="164" fontId="76" fillId="0" borderId="36" xfId="1" applyNumberFormat="1" applyFont="1" applyBorder="1" applyAlignment="1">
      <alignment vertical="center"/>
    </xf>
    <xf numFmtId="164" fontId="76" fillId="0" borderId="37" xfId="1" applyNumberFormat="1" applyFont="1" applyBorder="1" applyAlignment="1">
      <alignment vertical="center"/>
    </xf>
    <xf numFmtId="0" fontId="78" fillId="0" borderId="29" xfId="1" applyFont="1" applyBorder="1" applyAlignment="1">
      <alignment horizontal="left" vertical="center"/>
    </xf>
    <xf numFmtId="0" fontId="78" fillId="0" borderId="30" xfId="1" applyFont="1" applyBorder="1" applyAlignment="1">
      <alignment horizontal="left" vertical="center" wrapText="1"/>
    </xf>
    <xf numFmtId="0" fontId="78" fillId="0" borderId="30" xfId="1" applyFont="1" applyBorder="1" applyAlignment="1">
      <alignment horizontal="right" vertical="center"/>
    </xf>
    <xf numFmtId="0" fontId="78" fillId="0" borderId="30" xfId="1" applyFont="1" applyBorder="1" applyAlignment="1">
      <alignment horizontal="center" vertical="center"/>
    </xf>
    <xf numFmtId="164" fontId="78" fillId="0" borderId="30" xfId="1" applyNumberFormat="1" applyFont="1" applyBorder="1" applyAlignment="1">
      <alignment vertical="center"/>
    </xf>
    <xf numFmtId="164" fontId="78" fillId="0" borderId="31" xfId="1" applyNumberFormat="1" applyFont="1" applyBorder="1" applyAlignment="1">
      <alignment vertical="center"/>
    </xf>
    <xf numFmtId="0" fontId="78" fillId="0" borderId="32" xfId="1" applyFont="1" applyBorder="1" applyAlignment="1">
      <alignment horizontal="left" vertical="center"/>
    </xf>
    <xf numFmtId="0" fontId="78" fillId="0" borderId="33" xfId="1" applyFont="1" applyBorder="1" applyAlignment="1">
      <alignment horizontal="left" vertical="center" wrapText="1"/>
    </xf>
    <xf numFmtId="0" fontId="78" fillId="0" borderId="33" xfId="1" applyFont="1" applyBorder="1" applyAlignment="1">
      <alignment vertical="center" wrapText="1"/>
    </xf>
    <xf numFmtId="0" fontId="80" fillId="0" borderId="33" xfId="1" applyFont="1" applyBorder="1" applyAlignment="1">
      <alignment wrapText="1"/>
    </xf>
    <xf numFmtId="0" fontId="78" fillId="0" borderId="33" xfId="1" applyFont="1" applyBorder="1" applyAlignment="1">
      <alignment horizontal="left" vertical="center"/>
    </xf>
    <xf numFmtId="0" fontId="78" fillId="0" borderId="33" xfId="1" applyFont="1" applyBorder="1"/>
    <xf numFmtId="0" fontId="80" fillId="0" borderId="33" xfId="1" applyFont="1" applyBorder="1"/>
    <xf numFmtId="0" fontId="78" fillId="0" borderId="36" xfId="1" applyFont="1" applyBorder="1" applyAlignment="1">
      <alignment vertical="center"/>
    </xf>
    <xf numFmtId="0" fontId="78" fillId="0" borderId="35" xfId="1" applyFont="1" applyBorder="1" applyAlignment="1">
      <alignment horizontal="left" vertical="center"/>
    </xf>
    <xf numFmtId="0" fontId="78" fillId="0" borderId="36" xfId="1" applyFont="1" applyBorder="1" applyAlignment="1">
      <alignment horizontal="left" vertical="center" wrapText="1"/>
    </xf>
    <xf numFmtId="0" fontId="22" fillId="0" borderId="30" xfId="6" applyFont="1" applyBorder="1" applyAlignment="1" applyProtection="1">
      <alignment horizontal="left" vertical="center" wrapText="1"/>
      <protection locked="0"/>
    </xf>
    <xf numFmtId="0" fontId="22" fillId="0" borderId="36" xfId="6" applyFont="1" applyBorder="1" applyAlignment="1" applyProtection="1">
      <alignment horizontal="left" vertical="center" wrapText="1"/>
      <protection locked="0"/>
    </xf>
    <xf numFmtId="0" fontId="78" fillId="0" borderId="41" xfId="1" applyFont="1" applyBorder="1" applyAlignment="1">
      <alignment horizontal="left" vertical="center"/>
    </xf>
    <xf numFmtId="0" fontId="78" fillId="0" borderId="42" xfId="1" applyFont="1" applyBorder="1" applyAlignment="1">
      <alignment horizontal="left" vertical="center"/>
    </xf>
    <xf numFmtId="0" fontId="76" fillId="0" borderId="42" xfId="1" applyFont="1" applyBorder="1" applyAlignment="1">
      <alignment horizontal="right" vertical="center"/>
    </xf>
    <xf numFmtId="0" fontId="76" fillId="0" borderId="42" xfId="1" applyFont="1" applyBorder="1" applyAlignment="1">
      <alignment horizontal="center" vertical="center"/>
    </xf>
    <xf numFmtId="164" fontId="76" fillId="0" borderId="42" xfId="1" applyNumberFormat="1" applyFont="1" applyBorder="1" applyAlignment="1">
      <alignment vertical="center"/>
    </xf>
    <xf numFmtId="164" fontId="76" fillId="0" borderId="43" xfId="1" applyNumberFormat="1" applyFont="1" applyBorder="1" applyAlignment="1">
      <alignment vertical="center"/>
    </xf>
    <xf numFmtId="0" fontId="81" fillId="0" borderId="30" xfId="1" applyFont="1" applyBorder="1" applyAlignment="1">
      <alignment vertical="center" wrapText="1"/>
    </xf>
    <xf numFmtId="0" fontId="76" fillId="0" borderId="30" xfId="1" applyFont="1" applyBorder="1" applyAlignment="1">
      <alignment horizontal="right" vertical="center"/>
    </xf>
    <xf numFmtId="0" fontId="76" fillId="0" borderId="30" xfId="1" applyFont="1" applyBorder="1" applyAlignment="1">
      <alignment horizontal="center" vertical="center"/>
    </xf>
    <xf numFmtId="0" fontId="81" fillId="0" borderId="36" xfId="1" applyFont="1" applyBorder="1" applyAlignment="1">
      <alignment vertical="center" wrapText="1"/>
    </xf>
    <xf numFmtId="0" fontId="76" fillId="0" borderId="36" xfId="1" applyFont="1" applyBorder="1" applyAlignment="1">
      <alignment horizontal="center" vertical="center"/>
    </xf>
    <xf numFmtId="0" fontId="76" fillId="0" borderId="47" xfId="1" applyFont="1" applyBorder="1" applyAlignment="1">
      <alignment vertical="center"/>
    </xf>
    <xf numFmtId="0" fontId="22" fillId="0" borderId="48" xfId="6" applyFont="1" applyBorder="1" applyAlignment="1" applyProtection="1">
      <alignment horizontal="left" vertical="center" wrapText="1"/>
      <protection locked="0"/>
    </xf>
    <xf numFmtId="0" fontId="76" fillId="0" borderId="48" xfId="1" applyFont="1" applyBorder="1" applyAlignment="1">
      <alignment horizontal="right" vertical="center"/>
    </xf>
    <xf numFmtId="0" fontId="76" fillId="0" borderId="48" xfId="1" applyFont="1" applyBorder="1" applyAlignment="1">
      <alignment horizontal="center" vertical="center"/>
    </xf>
    <xf numFmtId="164" fontId="76" fillId="0" borderId="48" xfId="1" applyNumberFormat="1" applyFont="1" applyBorder="1" applyAlignment="1">
      <alignment vertical="center"/>
    </xf>
    <xf numFmtId="164" fontId="76" fillId="0" borderId="49" xfId="1" applyNumberFormat="1" applyFont="1" applyBorder="1" applyAlignment="1">
      <alignment vertical="center"/>
    </xf>
    <xf numFmtId="0" fontId="76" fillId="0" borderId="38" xfId="1" applyFont="1" applyBorder="1" applyAlignment="1">
      <alignment vertical="center"/>
    </xf>
    <xf numFmtId="0" fontId="22" fillId="0" borderId="39" xfId="6" applyFont="1" applyBorder="1" applyAlignment="1" applyProtection="1">
      <alignment horizontal="left" vertical="center" wrapText="1"/>
      <protection locked="0"/>
    </xf>
    <xf numFmtId="0" fontId="76" fillId="0" borderId="39" xfId="1" applyFont="1" applyBorder="1" applyAlignment="1">
      <alignment horizontal="right" vertical="center"/>
    </xf>
    <xf numFmtId="0" fontId="76" fillId="0" borderId="39" xfId="1" applyFont="1" applyBorder="1" applyAlignment="1">
      <alignment horizontal="center" vertical="center"/>
    </xf>
    <xf numFmtId="164" fontId="76" fillId="0" borderId="39" xfId="1" applyNumberFormat="1" applyFont="1" applyBorder="1" applyAlignment="1">
      <alignment vertical="center"/>
    </xf>
    <xf numFmtId="164" fontId="76" fillId="0" borderId="40" xfId="1" applyNumberFormat="1" applyFont="1" applyBorder="1" applyAlignment="1">
      <alignment vertical="center"/>
    </xf>
    <xf numFmtId="0" fontId="76" fillId="0" borderId="0" xfId="1" applyFont="1" applyAlignment="1">
      <alignment vertical="center"/>
    </xf>
    <xf numFmtId="0" fontId="76" fillId="0" borderId="0" xfId="1" applyFont="1" applyAlignment="1">
      <alignment horizontal="right" vertical="center"/>
    </xf>
    <xf numFmtId="0" fontId="76" fillId="0" borderId="0" xfId="1" applyFont="1" applyAlignment="1">
      <alignment horizontal="center" vertical="center"/>
    </xf>
    <xf numFmtId="164" fontId="82" fillId="0" borderId="50" xfId="1" applyNumberFormat="1" applyFont="1" applyBorder="1" applyAlignment="1">
      <alignment vertical="center"/>
    </xf>
    <xf numFmtId="164" fontId="73" fillId="0" borderId="50" xfId="1" applyNumberFormat="1" applyFont="1" applyBorder="1" applyAlignment="1">
      <alignment vertical="center"/>
    </xf>
    <xf numFmtId="0" fontId="84" fillId="0" borderId="0" xfId="7" applyFont="1"/>
    <xf numFmtId="0" fontId="84" fillId="0" borderId="0" xfId="7" applyFont="1" applyAlignment="1">
      <alignment horizontal="center"/>
    </xf>
    <xf numFmtId="43" fontId="84" fillId="0" borderId="0" xfId="8" applyFont="1" applyAlignment="1">
      <alignment horizontal="center"/>
    </xf>
    <xf numFmtId="170" fontId="84" fillId="0" borderId="0" xfId="9" applyFont="1" applyAlignment="1">
      <alignment horizontal="center"/>
    </xf>
    <xf numFmtId="170" fontId="84" fillId="0" borderId="0" xfId="9" applyFont="1"/>
    <xf numFmtId="0" fontId="16" fillId="0" borderId="0" xfId="1"/>
    <xf numFmtId="0" fontId="25" fillId="0" borderId="41" xfId="10" applyFont="1" applyBorder="1" applyAlignment="1">
      <alignment horizontal="left" vertical="center"/>
    </xf>
    <xf numFmtId="0" fontId="18" fillId="0" borderId="42" xfId="10" applyBorder="1" applyAlignment="1">
      <alignment vertical="center"/>
    </xf>
    <xf numFmtId="0" fontId="18" fillId="0" borderId="42" xfId="10" applyBorder="1" applyAlignment="1">
      <alignment vertical="center" wrapText="1"/>
    </xf>
    <xf numFmtId="170" fontId="18" fillId="0" borderId="42" xfId="10" applyNumberFormat="1" applyBorder="1" applyAlignment="1">
      <alignment vertical="center"/>
    </xf>
    <xf numFmtId="170" fontId="84" fillId="0" borderId="42" xfId="9" applyFont="1" applyBorder="1" applyAlignment="1">
      <alignment horizontal="center"/>
    </xf>
    <xf numFmtId="170" fontId="84" fillId="0" borderId="43" xfId="9" applyFont="1" applyBorder="1" applyAlignment="1">
      <alignment horizontal="center"/>
    </xf>
    <xf numFmtId="0" fontId="18" fillId="0" borderId="51" xfId="10" applyBorder="1" applyAlignment="1">
      <alignment vertical="center"/>
    </xf>
    <xf numFmtId="0" fontId="18" fillId="0" borderId="0" xfId="10" applyAlignment="1">
      <alignment vertical="center"/>
    </xf>
    <xf numFmtId="0" fontId="18" fillId="0" borderId="0" xfId="10" applyAlignment="1">
      <alignment vertical="center" wrapText="1"/>
    </xf>
    <xf numFmtId="170" fontId="18" fillId="0" borderId="0" xfId="10" applyNumberFormat="1" applyAlignment="1">
      <alignment vertical="center"/>
    </xf>
    <xf numFmtId="170" fontId="84" fillId="0" borderId="0" xfId="9" applyFont="1" applyBorder="1" applyAlignment="1">
      <alignment horizontal="center"/>
    </xf>
    <xf numFmtId="170" fontId="84" fillId="0" borderId="52" xfId="9" applyFont="1" applyBorder="1" applyAlignment="1">
      <alignment horizontal="center"/>
    </xf>
    <xf numFmtId="0" fontId="2" fillId="0" borderId="51" xfId="10" applyFont="1" applyBorder="1" applyAlignment="1">
      <alignment horizontal="left" vertical="center"/>
    </xf>
    <xf numFmtId="0" fontId="2" fillId="0" borderId="0" xfId="11" applyFont="1" applyAlignment="1">
      <alignment horizontal="left" vertical="center"/>
    </xf>
    <xf numFmtId="0" fontId="18" fillId="0" borderId="0" xfId="11" applyFont="1" applyAlignment="1">
      <alignment vertical="center"/>
    </xf>
    <xf numFmtId="170" fontId="18" fillId="0" borderId="0" xfId="11" applyNumberFormat="1" applyFont="1" applyAlignment="1">
      <alignment vertical="center"/>
    </xf>
    <xf numFmtId="0" fontId="85" fillId="9" borderId="32" xfId="7" applyFont="1" applyFill="1" applyBorder="1" applyAlignment="1">
      <alignment horizontal="center" vertical="center" wrapText="1"/>
    </xf>
    <xf numFmtId="0" fontId="85" fillId="9" borderId="33" xfId="7" applyFont="1" applyFill="1" applyBorder="1" applyAlignment="1">
      <alignment horizontal="center" vertical="center" wrapText="1"/>
    </xf>
    <xf numFmtId="43" fontId="85" fillId="9" borderId="33" xfId="8" applyFont="1" applyFill="1" applyBorder="1" applyAlignment="1">
      <alignment horizontal="center" vertical="center" wrapText="1"/>
    </xf>
    <xf numFmtId="170" fontId="85" fillId="9" borderId="33" xfId="9" applyFont="1" applyFill="1" applyBorder="1" applyAlignment="1">
      <alignment horizontal="center" vertical="center" wrapText="1"/>
    </xf>
    <xf numFmtId="170" fontId="85" fillId="9" borderId="34" xfId="9" applyFont="1" applyFill="1" applyBorder="1" applyAlignment="1">
      <alignment horizontal="center" vertical="center" wrapText="1"/>
    </xf>
    <xf numFmtId="0" fontId="85" fillId="9" borderId="32" xfId="7" applyFont="1" applyFill="1" applyBorder="1" applyAlignment="1">
      <alignment horizontal="center" vertical="center"/>
    </xf>
    <xf numFmtId="0" fontId="85" fillId="9" borderId="33" xfId="7" applyFont="1" applyFill="1" applyBorder="1" applyAlignment="1">
      <alignment horizontal="center" vertical="center"/>
    </xf>
    <xf numFmtId="43" fontId="85" fillId="9" borderId="33" xfId="8" applyFont="1" applyFill="1" applyBorder="1" applyAlignment="1">
      <alignment horizontal="center" vertical="center"/>
    </xf>
    <xf numFmtId="0" fontId="84" fillId="0" borderId="32" xfId="7" applyFont="1" applyBorder="1"/>
    <xf numFmtId="0" fontId="84" fillId="0" borderId="33" xfId="7" applyFont="1" applyBorder="1" applyAlignment="1">
      <alignment wrapText="1"/>
    </xf>
    <xf numFmtId="0" fontId="84" fillId="0" borderId="33" xfId="7" applyFont="1" applyBorder="1" applyAlignment="1">
      <alignment horizontal="center"/>
    </xf>
    <xf numFmtId="43" fontId="84" fillId="0" borderId="33" xfId="8" applyFont="1" applyBorder="1" applyAlignment="1">
      <alignment horizontal="center"/>
    </xf>
    <xf numFmtId="170" fontId="84" fillId="0" borderId="33" xfId="7" applyNumberFormat="1" applyFont="1" applyBorder="1" applyAlignment="1">
      <alignment horizontal="center"/>
    </xf>
    <xf numFmtId="0" fontId="84" fillId="0" borderId="34" xfId="7" applyFont="1" applyBorder="1" applyAlignment="1">
      <alignment horizontal="center"/>
    </xf>
    <xf numFmtId="0" fontId="86" fillId="0" borderId="53" xfId="7" applyFont="1" applyBorder="1"/>
    <xf numFmtId="0" fontId="84" fillId="0" borderId="54" xfId="7" applyFont="1" applyBorder="1" applyAlignment="1">
      <alignment wrapText="1"/>
    </xf>
    <xf numFmtId="0" fontId="84" fillId="0" borderId="54" xfId="7" applyFont="1" applyBorder="1" applyAlignment="1">
      <alignment horizontal="center"/>
    </xf>
    <xf numFmtId="43" fontId="84" fillId="0" borderId="54" xfId="8" applyFont="1" applyBorder="1" applyAlignment="1">
      <alignment horizontal="center"/>
    </xf>
    <xf numFmtId="170" fontId="84" fillId="0" borderId="54" xfId="7" applyNumberFormat="1" applyFont="1" applyBorder="1" applyAlignment="1">
      <alignment horizontal="center"/>
    </xf>
    <xf numFmtId="0" fontId="84" fillId="0" borderId="52" xfId="7" applyFont="1" applyBorder="1" applyAlignment="1">
      <alignment horizontal="center"/>
    </xf>
    <xf numFmtId="0" fontId="87" fillId="9" borderId="53" xfId="7" applyFont="1" applyFill="1" applyBorder="1" applyAlignment="1">
      <alignment vertical="center"/>
    </xf>
    <xf numFmtId="0" fontId="87" fillId="9" borderId="54" xfId="7" applyFont="1" applyFill="1" applyBorder="1" applyAlignment="1">
      <alignment vertical="center"/>
    </xf>
    <xf numFmtId="0" fontId="88" fillId="9" borderId="52" xfId="7" applyFont="1" applyFill="1" applyBorder="1" applyAlignment="1">
      <alignment horizontal="left" vertical="center" wrapText="1"/>
    </xf>
    <xf numFmtId="0" fontId="88" fillId="0" borderId="32" xfId="7" applyFont="1" applyBorder="1" applyAlignment="1">
      <alignment wrapText="1"/>
    </xf>
    <xf numFmtId="0" fontId="88" fillId="0" borderId="33" xfId="7" applyFont="1" applyBorder="1" applyAlignment="1">
      <alignment wrapText="1"/>
    </xf>
    <xf numFmtId="0" fontId="88" fillId="0" borderId="33" xfId="7" applyFont="1" applyBorder="1" applyAlignment="1">
      <alignment horizontal="center" wrapText="1"/>
    </xf>
    <xf numFmtId="43" fontId="88" fillId="0" borderId="33" xfId="8" applyFont="1" applyBorder="1" applyAlignment="1">
      <alignment horizontal="center" wrapText="1"/>
    </xf>
    <xf numFmtId="170" fontId="88" fillId="10" borderId="33" xfId="9" applyFont="1" applyFill="1" applyBorder="1" applyAlignment="1">
      <alignment horizontal="center" wrapText="1"/>
    </xf>
    <xf numFmtId="170" fontId="88" fillId="0" borderId="33" xfId="9" applyFont="1" applyBorder="1" applyAlignment="1">
      <alignment horizontal="center" wrapText="1"/>
    </xf>
    <xf numFmtId="170" fontId="15" fillId="0" borderId="33" xfId="9" applyFont="1" applyFill="1" applyBorder="1"/>
    <xf numFmtId="170" fontId="15" fillId="0" borderId="33" xfId="9" applyFont="1" applyBorder="1"/>
    <xf numFmtId="170" fontId="89" fillId="0" borderId="34" xfId="9" applyFont="1" applyBorder="1" applyAlignment="1">
      <alignment wrapText="1"/>
    </xf>
    <xf numFmtId="171" fontId="16" fillId="0" borderId="0" xfId="1" applyNumberFormat="1"/>
    <xf numFmtId="2" fontId="88" fillId="0" borderId="32" xfId="7" applyNumberFormat="1" applyFont="1" applyBorder="1" applyAlignment="1">
      <alignment wrapText="1"/>
    </xf>
    <xf numFmtId="0" fontId="85" fillId="0" borderId="33" xfId="7" applyFont="1" applyBorder="1" applyAlignment="1">
      <alignment wrapText="1"/>
    </xf>
    <xf numFmtId="49" fontId="88" fillId="0" borderId="33" xfId="12" applyNumberFormat="1" applyFont="1" applyBorder="1" applyAlignment="1">
      <alignment horizontal="left" vertical="top" wrapText="1"/>
    </xf>
    <xf numFmtId="172" fontId="88" fillId="0" borderId="33" xfId="8" applyNumberFormat="1" applyFont="1" applyBorder="1" applyAlignment="1">
      <alignment horizontal="center" wrapText="1"/>
    </xf>
    <xf numFmtId="49" fontId="88" fillId="0" borderId="33" xfId="1" applyNumberFormat="1" applyFont="1" applyBorder="1" applyAlignment="1">
      <alignment horizontal="left" vertical="top" wrapText="1"/>
    </xf>
    <xf numFmtId="170" fontId="88" fillId="11" borderId="33" xfId="8" applyNumberFormat="1" applyFont="1" applyFill="1" applyBorder="1" applyAlignment="1">
      <alignment horizontal="center" wrapText="1"/>
    </xf>
    <xf numFmtId="49" fontId="88" fillId="0" borderId="0" xfId="1" applyNumberFormat="1" applyFont="1" applyAlignment="1">
      <alignment horizontal="left" vertical="top" wrapText="1"/>
    </xf>
    <xf numFmtId="0" fontId="88" fillId="0" borderId="33" xfId="11" applyFont="1" applyBorder="1" applyAlignment="1">
      <alignment vertical="top" wrapText="1"/>
    </xf>
    <xf numFmtId="0" fontId="85" fillId="0" borderId="55" xfId="7" applyFont="1" applyBorder="1"/>
    <xf numFmtId="0" fontId="85" fillId="0" borderId="56" xfId="7" applyFont="1" applyBorder="1"/>
    <xf numFmtId="0" fontId="85" fillId="0" borderId="57" xfId="7" applyFont="1" applyBorder="1"/>
    <xf numFmtId="170" fontId="16" fillId="0" borderId="0" xfId="1" applyNumberFormat="1"/>
    <xf numFmtId="49" fontId="88" fillId="0" borderId="32" xfId="1" quotePrefix="1" applyNumberFormat="1" applyFont="1" applyBorder="1" applyAlignment="1">
      <alignment horizontal="center" vertical="top"/>
    </xf>
    <xf numFmtId="0" fontId="90" fillId="0" borderId="33" xfId="1" applyFont="1" applyBorder="1" applyAlignment="1">
      <alignment vertical="top" wrapText="1"/>
    </xf>
    <xf numFmtId="170" fontId="88" fillId="10" borderId="58" xfId="9" applyFont="1" applyFill="1" applyBorder="1" applyAlignment="1">
      <alignment horizontal="center" wrapText="1"/>
    </xf>
    <xf numFmtId="170" fontId="84" fillId="11" borderId="33" xfId="9" applyFont="1" applyFill="1" applyBorder="1" applyAlignment="1">
      <alignment horizontal="center"/>
    </xf>
    <xf numFmtId="170" fontId="91" fillId="0" borderId="59" xfId="9" applyFont="1" applyBorder="1" applyAlignment="1">
      <alignment wrapText="1"/>
    </xf>
    <xf numFmtId="0" fontId="88" fillId="0" borderId="32" xfId="7" applyFont="1" applyBorder="1" applyAlignment="1">
      <alignment horizontal="right" wrapText="1"/>
    </xf>
    <xf numFmtId="170" fontId="84" fillId="11" borderId="0" xfId="9" applyFont="1" applyFill="1" applyBorder="1" applyAlignment="1">
      <alignment horizontal="center"/>
    </xf>
    <xf numFmtId="170" fontId="91" fillId="0" borderId="34" xfId="9" applyFont="1" applyBorder="1" applyAlignment="1">
      <alignment wrapText="1"/>
    </xf>
    <xf numFmtId="0" fontId="88" fillId="0" borderId="33" xfId="1" applyFont="1" applyBorder="1" applyAlignment="1">
      <alignment vertical="top" wrapText="1"/>
    </xf>
    <xf numFmtId="170" fontId="15" fillId="0" borderId="0" xfId="1" applyNumberFormat="1" applyFont="1"/>
    <xf numFmtId="0" fontId="87" fillId="9" borderId="55" xfId="7" applyFont="1" applyFill="1" applyBorder="1" applyAlignment="1">
      <alignment vertical="center"/>
    </xf>
    <xf numFmtId="0" fontId="87" fillId="9" borderId="56" xfId="7" applyFont="1" applyFill="1" applyBorder="1" applyAlignment="1">
      <alignment vertical="center"/>
    </xf>
    <xf numFmtId="0" fontId="88" fillId="0" borderId="0" xfId="7" applyFont="1"/>
    <xf numFmtId="0" fontId="86" fillId="2" borderId="53" xfId="7" applyFont="1" applyFill="1" applyBorder="1"/>
    <xf numFmtId="0" fontId="84" fillId="2" borderId="54" xfId="7" applyFont="1" applyFill="1" applyBorder="1" applyAlignment="1">
      <alignment wrapText="1"/>
    </xf>
    <xf numFmtId="0" fontId="84" fillId="2" borderId="54" xfId="7" applyFont="1" applyFill="1" applyBorder="1" applyAlignment="1">
      <alignment horizontal="center"/>
    </xf>
    <xf numFmtId="43" fontId="84" fillId="2" borderId="54" xfId="8" applyFont="1" applyFill="1" applyBorder="1" applyAlignment="1">
      <alignment horizontal="center"/>
    </xf>
    <xf numFmtId="170" fontId="84" fillId="2" borderId="54" xfId="7" applyNumberFormat="1" applyFont="1" applyFill="1" applyBorder="1" applyAlignment="1">
      <alignment horizontal="center"/>
    </xf>
    <xf numFmtId="0" fontId="84" fillId="2" borderId="52" xfId="7" applyFont="1" applyFill="1" applyBorder="1" applyAlignment="1">
      <alignment horizontal="center"/>
    </xf>
    <xf numFmtId="0" fontId="88" fillId="9" borderId="34" xfId="7" applyFont="1" applyFill="1" applyBorder="1" applyAlignment="1">
      <alignment horizontal="left" vertical="center" wrapText="1"/>
    </xf>
    <xf numFmtId="49" fontId="88" fillId="0" borderId="33" xfId="7" applyNumberFormat="1" applyFont="1" applyBorder="1" applyAlignment="1">
      <alignment wrapText="1"/>
    </xf>
    <xf numFmtId="49" fontId="88" fillId="0" borderId="32" xfId="7" applyNumberFormat="1" applyFont="1" applyBorder="1" applyAlignment="1">
      <alignment horizontal="right" wrapText="1"/>
    </xf>
    <xf numFmtId="2" fontId="88" fillId="0" borderId="32" xfId="7" applyNumberFormat="1" applyFont="1" applyBorder="1" applyAlignment="1">
      <alignment horizontal="right" wrapText="1"/>
    </xf>
    <xf numFmtId="0" fontId="88" fillId="0" borderId="32" xfId="7" applyFont="1" applyBorder="1"/>
    <xf numFmtId="0" fontId="88" fillId="0" borderId="33" xfId="7" applyFont="1" applyBorder="1" applyAlignment="1">
      <alignment horizontal="center"/>
    </xf>
    <xf numFmtId="43" fontId="88" fillId="0" borderId="33" xfId="8" applyFont="1" applyBorder="1" applyAlignment="1">
      <alignment horizontal="center"/>
    </xf>
    <xf numFmtId="170" fontId="88" fillId="10" borderId="33" xfId="9" applyFont="1" applyFill="1" applyBorder="1" applyAlignment="1">
      <alignment horizontal="center"/>
    </xf>
    <xf numFmtId="0" fontId="88" fillId="0" borderId="32" xfId="13" applyFont="1" applyBorder="1"/>
    <xf numFmtId="0" fontId="88" fillId="0" borderId="33" xfId="13" applyFont="1" applyBorder="1"/>
    <xf numFmtId="0" fontId="88" fillId="0" borderId="33" xfId="13" applyFont="1" applyBorder="1" applyAlignment="1">
      <alignment horizontal="center"/>
    </xf>
    <xf numFmtId="43" fontId="88" fillId="0" borderId="33" xfId="8" applyFont="1" applyBorder="1" applyAlignment="1">
      <alignment horizontal="center" vertical="center"/>
    </xf>
    <xf numFmtId="170" fontId="88" fillId="10" borderId="33" xfId="9" applyFont="1" applyFill="1" applyBorder="1" applyAlignment="1">
      <alignment horizontal="center" vertical="center"/>
    </xf>
    <xf numFmtId="0" fontId="15" fillId="0" borderId="32" xfId="13" applyFont="1" applyBorder="1"/>
    <xf numFmtId="0" fontId="15" fillId="0" borderId="60" xfId="13" applyFont="1" applyBorder="1"/>
    <xf numFmtId="0" fontId="88" fillId="0" borderId="61" xfId="13" applyFont="1" applyBorder="1"/>
    <xf numFmtId="0" fontId="88" fillId="0" borderId="61" xfId="13" applyFont="1" applyBorder="1" applyAlignment="1">
      <alignment horizontal="center"/>
    </xf>
    <xf numFmtId="43" fontId="88" fillId="0" borderId="61" xfId="8" applyFont="1" applyBorder="1" applyAlignment="1">
      <alignment horizontal="center" vertical="center"/>
    </xf>
    <xf numFmtId="170" fontId="88" fillId="10" borderId="61" xfId="9" applyFont="1" applyFill="1" applyBorder="1" applyAlignment="1">
      <alignment horizontal="center" vertical="center"/>
    </xf>
    <xf numFmtId="170" fontId="89" fillId="0" borderId="62" xfId="9" applyFont="1" applyBorder="1" applyAlignment="1">
      <alignment wrapText="1"/>
    </xf>
    <xf numFmtId="0" fontId="84" fillId="0" borderId="41" xfId="7" applyFont="1" applyBorder="1"/>
    <xf numFmtId="0" fontId="84" fillId="0" borderId="42" xfId="7" applyFont="1" applyBorder="1"/>
    <xf numFmtId="0" fontId="84" fillId="0" borderId="42" xfId="7" applyFont="1" applyBorder="1" applyAlignment="1">
      <alignment horizontal="center"/>
    </xf>
    <xf numFmtId="43" fontId="84" fillId="0" borderId="42" xfId="8" applyFont="1" applyBorder="1" applyAlignment="1">
      <alignment horizontal="center"/>
    </xf>
    <xf numFmtId="170" fontId="84" fillId="0" borderId="42" xfId="9" applyFont="1" applyBorder="1"/>
    <xf numFmtId="170" fontId="84" fillId="0" borderId="43" xfId="9" applyFont="1" applyBorder="1"/>
    <xf numFmtId="0" fontId="84" fillId="2" borderId="63" xfId="7" applyFont="1" applyFill="1" applyBorder="1"/>
    <xf numFmtId="0" fontId="92" fillId="2" borderId="64" xfId="7" applyFont="1" applyFill="1" applyBorder="1"/>
    <xf numFmtId="0" fontId="92" fillId="2" borderId="64" xfId="7" applyFont="1" applyFill="1" applyBorder="1" applyAlignment="1">
      <alignment horizontal="center"/>
    </xf>
    <xf numFmtId="43" fontId="92" fillId="2" borderId="64" xfId="8" applyFont="1" applyFill="1" applyBorder="1" applyAlignment="1">
      <alignment horizontal="center"/>
    </xf>
    <xf numFmtId="170" fontId="92" fillId="2" borderId="64" xfId="9" applyFont="1" applyFill="1" applyBorder="1" applyAlignment="1">
      <alignment horizontal="center"/>
    </xf>
    <xf numFmtId="170" fontId="92" fillId="2" borderId="64" xfId="9" applyFont="1" applyFill="1" applyBorder="1"/>
    <xf numFmtId="0" fontId="88" fillId="2" borderId="65" xfId="7" applyFont="1" applyFill="1" applyBorder="1" applyAlignment="1">
      <alignment horizontal="left" vertical="center" wrapText="1"/>
    </xf>
    <xf numFmtId="0" fontId="18" fillId="0" borderId="0" xfId="2" applyAlignment="1">
      <alignment horizontal="center"/>
    </xf>
    <xf numFmtId="49" fontId="18" fillId="0" borderId="0" xfId="2" applyNumberFormat="1" applyAlignment="1">
      <alignment horizontal="left"/>
    </xf>
    <xf numFmtId="0" fontId="18" fillId="0" borderId="0" xfId="2"/>
    <xf numFmtId="173" fontId="18" fillId="0" borderId="0" xfId="2" applyNumberFormat="1"/>
    <xf numFmtId="49" fontId="18" fillId="12" borderId="29" xfId="2" applyNumberFormat="1" applyFill="1" applyBorder="1" applyAlignment="1">
      <alignment horizontal="center"/>
    </xf>
    <xf numFmtId="49" fontId="18" fillId="12" borderId="30" xfId="2" applyNumberFormat="1" applyFill="1" applyBorder="1" applyAlignment="1">
      <alignment horizontal="left"/>
    </xf>
    <xf numFmtId="49" fontId="18" fillId="0" borderId="30" xfId="2" applyNumberFormat="1" applyBorder="1"/>
    <xf numFmtId="2" fontId="18" fillId="12" borderId="30" xfId="2" applyNumberFormat="1" applyFill="1" applyBorder="1" applyAlignment="1">
      <alignment horizontal="center"/>
    </xf>
    <xf numFmtId="173" fontId="18" fillId="12" borderId="30" xfId="2" applyNumberFormat="1" applyFill="1" applyBorder="1" applyAlignment="1" applyProtection="1">
      <alignment horizontal="center"/>
      <protection locked="0"/>
    </xf>
    <xf numFmtId="173" fontId="18" fillId="12" borderId="30" xfId="2" applyNumberFormat="1" applyFill="1" applyBorder="1" applyAlignment="1">
      <alignment horizontal="center"/>
    </xf>
    <xf numFmtId="49" fontId="18" fillId="0" borderId="31" xfId="2" applyNumberFormat="1" applyBorder="1" applyAlignment="1">
      <alignment horizontal="center"/>
    </xf>
    <xf numFmtId="0" fontId="93" fillId="13" borderId="0" xfId="2" applyFont="1" applyFill="1" applyAlignment="1">
      <alignment horizontal="left" vertical="top" wrapText="1" shrinkToFit="1"/>
    </xf>
    <xf numFmtId="49" fontId="18" fillId="12" borderId="33" xfId="2" applyNumberFormat="1" applyFill="1" applyBorder="1" applyAlignment="1" applyProtection="1">
      <alignment horizontal="center"/>
      <protection locked="0"/>
    </xf>
    <xf numFmtId="173" fontId="18" fillId="12" borderId="33" xfId="2" applyNumberFormat="1" applyFill="1" applyBorder="1" applyAlignment="1" applyProtection="1">
      <alignment horizontal="center"/>
      <protection locked="0"/>
    </xf>
    <xf numFmtId="173" fontId="18" fillId="12" borderId="34" xfId="2" applyNumberFormat="1" applyFill="1" applyBorder="1" applyAlignment="1" applyProtection="1">
      <alignment horizontal="center"/>
      <protection locked="0"/>
    </xf>
    <xf numFmtId="49" fontId="96" fillId="12" borderId="32" xfId="2" applyNumberFormat="1" applyFont="1" applyFill="1" applyBorder="1"/>
    <xf numFmtId="49" fontId="97" fillId="13" borderId="33" xfId="2" applyNumberFormat="1" applyFont="1" applyFill="1" applyBorder="1" applyAlignment="1">
      <alignment horizontal="left" vertical="center" wrapText="1"/>
    </xf>
    <xf numFmtId="49" fontId="17" fillId="13" borderId="33" xfId="2" applyNumberFormat="1" applyFont="1" applyFill="1" applyBorder="1" applyAlignment="1">
      <alignment horizontal="center"/>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18" fillId="0" borderId="32" xfId="2" applyBorder="1" applyAlignment="1">
      <alignment horizontal="center"/>
    </xf>
    <xf numFmtId="49" fontId="97" fillId="13" borderId="33" xfId="2" applyNumberFormat="1" applyFont="1" applyFill="1" applyBorder="1" applyAlignment="1">
      <alignment horizontal="center"/>
    </xf>
    <xf numFmtId="0" fontId="18" fillId="0" borderId="33" xfId="2" applyBorder="1" applyAlignment="1">
      <alignment horizontal="center" vertical="center" wrapText="1"/>
    </xf>
    <xf numFmtId="49" fontId="17" fillId="13" borderId="33" xfId="2" applyNumberFormat="1" applyFont="1" applyFill="1" applyBorder="1" applyAlignment="1">
      <alignment horizontal="left"/>
    </xf>
    <xf numFmtId="49" fontId="18" fillId="0" borderId="33" xfId="2" applyNumberFormat="1" applyBorder="1" applyAlignment="1">
      <alignment horizontal="left"/>
    </xf>
    <xf numFmtId="0" fontId="98" fillId="0" borderId="33" xfId="2" applyFont="1" applyBorder="1" applyAlignment="1">
      <alignment horizontal="center" vertical="center" wrapText="1"/>
    </xf>
    <xf numFmtId="49" fontId="18" fillId="0" borderId="33" xfId="2" applyNumberFormat="1" applyBorder="1" applyAlignment="1" applyProtection="1">
      <alignment horizontal="center"/>
      <protection locked="0"/>
    </xf>
    <xf numFmtId="174" fontId="96" fillId="0" borderId="33" xfId="14" applyNumberFormat="1" applyFont="1" applyFill="1" applyBorder="1"/>
    <xf numFmtId="173" fontId="96" fillId="0" borderId="33" xfId="14" applyNumberFormat="1" applyFont="1" applyFill="1" applyBorder="1"/>
    <xf numFmtId="173" fontId="96" fillId="0" borderId="34" xfId="14" applyNumberFormat="1" applyFont="1" applyFill="1" applyBorder="1"/>
    <xf numFmtId="0" fontId="99" fillId="0" borderId="0" xfId="2" applyFont="1" applyAlignment="1">
      <alignment horizontal="left"/>
    </xf>
    <xf numFmtId="49" fontId="18" fillId="0" borderId="0" xfId="2" applyNumberFormat="1" applyAlignment="1" applyProtection="1">
      <alignment horizontal="center"/>
      <protection locked="0"/>
    </xf>
    <xf numFmtId="173" fontId="96" fillId="0" borderId="0" xfId="14" applyNumberFormat="1" applyFont="1" applyFill="1" applyBorder="1"/>
    <xf numFmtId="173" fontId="18" fillId="0" borderId="0" xfId="2" applyNumberFormat="1" applyAlignment="1">
      <alignment horizontal="right"/>
    </xf>
    <xf numFmtId="0" fontId="18" fillId="14" borderId="32" xfId="2" applyFill="1" applyBorder="1" applyAlignment="1">
      <alignment horizontal="center"/>
    </xf>
    <xf numFmtId="0" fontId="18" fillId="14" borderId="33" xfId="2" applyFill="1" applyBorder="1" applyAlignment="1">
      <alignment horizontal="center"/>
    </xf>
    <xf numFmtId="173" fontId="96" fillId="0" borderId="0" xfId="15" applyNumberFormat="1" applyFont="1" applyFill="1" applyBorder="1"/>
    <xf numFmtId="173" fontId="96" fillId="0" borderId="0" xfId="16" applyNumberFormat="1" applyFont="1" applyFill="1" applyBorder="1"/>
    <xf numFmtId="49" fontId="18" fillId="14" borderId="33" xfId="2" applyNumberFormat="1" applyFill="1" applyBorder="1" applyAlignment="1">
      <alignment horizontal="left"/>
    </xf>
    <xf numFmtId="0" fontId="18" fillId="0" borderId="33" xfId="2" applyBorder="1" applyAlignment="1">
      <alignment wrapText="1"/>
    </xf>
    <xf numFmtId="0" fontId="18" fillId="0" borderId="34" xfId="2" applyBorder="1" applyAlignment="1">
      <alignment wrapText="1"/>
    </xf>
    <xf numFmtId="0" fontId="18" fillId="14" borderId="32" xfId="2" applyFill="1" applyBorder="1" applyAlignment="1">
      <alignment horizontal="center" wrapText="1"/>
    </xf>
    <xf numFmtId="0" fontId="18" fillId="14" borderId="33" xfId="2" applyFill="1" applyBorder="1" applyAlignment="1">
      <alignment horizontal="center" wrapText="1"/>
    </xf>
    <xf numFmtId="0" fontId="99" fillId="0" borderId="0" xfId="2" applyFont="1" applyAlignment="1">
      <alignment horizontal="left" wrapText="1"/>
    </xf>
    <xf numFmtId="49" fontId="18" fillId="0" borderId="0" xfId="2" applyNumberFormat="1" applyAlignment="1" applyProtection="1">
      <alignment horizontal="center" wrapText="1"/>
      <protection locked="0"/>
    </xf>
    <xf numFmtId="173" fontId="96" fillId="0" borderId="0" xfId="15" applyNumberFormat="1" applyFont="1" applyFill="1" applyBorder="1" applyAlignment="1">
      <alignment wrapText="1"/>
    </xf>
    <xf numFmtId="173" fontId="18" fillId="0" borderId="0" xfId="2" applyNumberFormat="1" applyAlignment="1">
      <alignment wrapText="1"/>
    </xf>
    <xf numFmtId="173" fontId="18" fillId="0" borderId="0" xfId="2" applyNumberFormat="1" applyAlignment="1">
      <alignment horizontal="right" wrapText="1"/>
    </xf>
    <xf numFmtId="0" fontId="18" fillId="0" borderId="0" xfId="2" applyAlignment="1">
      <alignment horizontal="center" wrapText="1"/>
    </xf>
    <xf numFmtId="0" fontId="18" fillId="0" borderId="33" xfId="2" applyBorder="1" applyAlignment="1">
      <alignment horizontal="center"/>
    </xf>
    <xf numFmtId="49" fontId="17" fillId="0" borderId="33" xfId="2" applyNumberFormat="1" applyFont="1" applyBorder="1" applyAlignment="1" applyProtection="1">
      <alignment horizontal="left" wrapText="1"/>
      <protection locked="0"/>
    </xf>
    <xf numFmtId="49" fontId="17" fillId="14" borderId="33" xfId="2" applyNumberFormat="1" applyFont="1" applyFill="1" applyBorder="1" applyAlignment="1" applyProtection="1">
      <alignment horizontal="left" wrapText="1"/>
      <protection locked="0"/>
    </xf>
    <xf numFmtId="49" fontId="18" fillId="14" borderId="33" xfId="2" applyNumberFormat="1" applyFill="1" applyBorder="1" applyAlignment="1" applyProtection="1">
      <alignment horizontal="center"/>
      <protection locked="0"/>
    </xf>
    <xf numFmtId="175" fontId="96" fillId="14" borderId="33" xfId="14" applyNumberFormat="1" applyFont="1" applyFill="1" applyBorder="1"/>
    <xf numFmtId="175" fontId="96" fillId="14" borderId="34" xfId="14" applyNumberFormat="1" applyFont="1" applyFill="1" applyBorder="1"/>
    <xf numFmtId="0" fontId="18" fillId="0" borderId="32" xfId="2" applyBorder="1" applyAlignment="1">
      <alignment horizontal="center" vertical="center"/>
    </xf>
    <xf numFmtId="49" fontId="18" fillId="0" borderId="33" xfId="2" applyNumberFormat="1" applyBorder="1" applyAlignment="1">
      <alignment horizontal="center" vertical="center"/>
    </xf>
    <xf numFmtId="49" fontId="18" fillId="0" borderId="33" xfId="2" applyNumberFormat="1" applyBorder="1" applyAlignment="1" applyProtection="1">
      <alignment horizontal="left" vertical="center" wrapText="1"/>
      <protection locked="0"/>
    </xf>
    <xf numFmtId="49" fontId="18" fillId="0" borderId="33" xfId="2" applyNumberFormat="1" applyBorder="1" applyAlignment="1" applyProtection="1">
      <alignment horizontal="center" vertical="center"/>
      <protection locked="0"/>
    </xf>
    <xf numFmtId="0" fontId="18" fillId="0" borderId="33" xfId="2" applyBorder="1" applyAlignment="1" applyProtection="1">
      <alignment horizontal="center" vertical="center"/>
      <protection locked="0"/>
    </xf>
    <xf numFmtId="175" fontId="96" fillId="0" borderId="33" xfId="15" applyNumberFormat="1" applyFont="1" applyFill="1" applyBorder="1" applyAlignment="1">
      <alignment horizontal="right" vertical="center"/>
    </xf>
    <xf numFmtId="175" fontId="96" fillId="0" borderId="34" xfId="15" applyNumberFormat="1" applyFont="1" applyFill="1" applyBorder="1" applyAlignment="1">
      <alignment horizontal="right" vertical="center"/>
    </xf>
    <xf numFmtId="49" fontId="18" fillId="3" borderId="0" xfId="2" applyNumberFormat="1" applyFill="1" applyAlignment="1" applyProtection="1">
      <alignment horizontal="center" vertical="center"/>
      <protection locked="0"/>
    </xf>
    <xf numFmtId="0" fontId="99" fillId="3" borderId="0" xfId="2" applyFont="1" applyFill="1" applyAlignment="1">
      <alignment horizontal="center" vertical="center"/>
    </xf>
    <xf numFmtId="173" fontId="96" fillId="3" borderId="0" xfId="15" applyNumberFormat="1" applyFont="1" applyFill="1" applyBorder="1" applyAlignment="1">
      <alignment horizontal="center" vertical="center"/>
    </xf>
    <xf numFmtId="173" fontId="18" fillId="3" borderId="0" xfId="2" applyNumberFormat="1" applyFill="1" applyAlignment="1">
      <alignment horizontal="center" vertical="center"/>
    </xf>
    <xf numFmtId="49" fontId="18" fillId="0" borderId="33" xfId="2" applyNumberFormat="1" applyBorder="1" applyAlignment="1" applyProtection="1">
      <alignment vertical="center" wrapText="1"/>
      <protection locked="0"/>
    </xf>
    <xf numFmtId="175" fontId="96" fillId="0" borderId="33" xfId="16" applyNumberFormat="1" applyFont="1" applyFill="1" applyBorder="1" applyAlignment="1">
      <alignment horizontal="right" vertical="center"/>
    </xf>
    <xf numFmtId="175" fontId="96" fillId="0" borderId="33" xfId="14" applyNumberFormat="1" applyFont="1" applyFill="1" applyBorder="1" applyAlignment="1">
      <alignment vertical="center"/>
    </xf>
    <xf numFmtId="175" fontId="96" fillId="0" borderId="34" xfId="14" applyNumberFormat="1" applyFont="1" applyFill="1" applyBorder="1" applyAlignment="1">
      <alignment vertical="center"/>
    </xf>
    <xf numFmtId="49" fontId="18" fillId="0" borderId="0" xfId="2" applyNumberFormat="1" applyAlignment="1" applyProtection="1">
      <alignment horizontal="center" vertical="center"/>
      <protection locked="0"/>
    </xf>
    <xf numFmtId="0" fontId="99" fillId="0" borderId="0" xfId="2" applyFont="1" applyAlignment="1">
      <alignment horizontal="center" vertical="center"/>
    </xf>
    <xf numFmtId="173" fontId="96" fillId="0" borderId="0" xfId="15" applyNumberFormat="1" applyFont="1" applyFill="1" applyBorder="1" applyAlignment="1">
      <alignment horizontal="center" vertical="center"/>
    </xf>
    <xf numFmtId="173" fontId="18" fillId="0" borderId="0" xfId="2" applyNumberFormat="1" applyAlignment="1">
      <alignment horizontal="center" vertical="center"/>
    </xf>
    <xf numFmtId="49" fontId="17" fillId="0" borderId="33" xfId="2" applyNumberFormat="1" applyFont="1" applyBorder="1" applyAlignment="1">
      <alignment vertical="center" wrapText="1"/>
    </xf>
    <xf numFmtId="0" fontId="18" fillId="0" borderId="33" xfId="2" applyBorder="1" applyAlignment="1">
      <alignment horizontal="center" wrapText="1"/>
    </xf>
    <xf numFmtId="175" fontId="97" fillId="0" borderId="33" xfId="14" applyNumberFormat="1" applyFont="1" applyFill="1" applyBorder="1"/>
    <xf numFmtId="175" fontId="97" fillId="0" borderId="34" xfId="14" applyNumberFormat="1" applyFont="1" applyFill="1" applyBorder="1"/>
    <xf numFmtId="0" fontId="103" fillId="3" borderId="0" xfId="2" applyFont="1" applyFill="1" applyAlignment="1">
      <alignment horizontal="left"/>
    </xf>
    <xf numFmtId="49" fontId="19" fillId="3" borderId="0" xfId="2" applyNumberFormat="1" applyFont="1" applyFill="1" applyAlignment="1" applyProtection="1">
      <alignment horizontal="center"/>
      <protection locked="0"/>
    </xf>
    <xf numFmtId="173" fontId="104" fillId="3" borderId="0" xfId="14" applyNumberFormat="1" applyFont="1" applyFill="1" applyBorder="1"/>
    <xf numFmtId="173" fontId="19" fillId="3" borderId="0" xfId="2" applyNumberFormat="1" applyFont="1" applyFill="1"/>
    <xf numFmtId="173" fontId="19" fillId="3" borderId="0" xfId="2" applyNumberFormat="1" applyFont="1" applyFill="1" applyAlignment="1">
      <alignment horizontal="right"/>
    </xf>
    <xf numFmtId="0" fontId="19" fillId="3" borderId="0" xfId="2" applyFont="1" applyFill="1" applyAlignment="1">
      <alignment horizontal="center"/>
    </xf>
    <xf numFmtId="49" fontId="102" fillId="15" borderId="66" xfId="2" applyNumberFormat="1" applyFont="1" applyFill="1" applyBorder="1" applyAlignment="1" applyProtection="1">
      <alignment wrapText="1"/>
      <protection locked="0"/>
    </xf>
    <xf numFmtId="49" fontId="102" fillId="15" borderId="56" xfId="2" applyNumberFormat="1" applyFont="1" applyFill="1" applyBorder="1" applyAlignment="1" applyProtection="1">
      <alignment wrapText="1"/>
      <protection locked="0"/>
    </xf>
    <xf numFmtId="49" fontId="102" fillId="15" borderId="57" xfId="2" applyNumberFormat="1" applyFont="1" applyFill="1" applyBorder="1" applyAlignment="1" applyProtection="1">
      <alignment wrapText="1"/>
      <protection locked="0"/>
    </xf>
    <xf numFmtId="49" fontId="18" fillId="0" borderId="33" xfId="2" applyNumberFormat="1" applyBorder="1" applyAlignment="1">
      <alignment horizontal="left" vertical="center"/>
    </xf>
    <xf numFmtId="49" fontId="18" fillId="0" borderId="33" xfId="2" applyNumberFormat="1" applyBorder="1" applyAlignment="1">
      <alignment vertical="center" wrapText="1"/>
    </xf>
    <xf numFmtId="175" fontId="96" fillId="0" borderId="33" xfId="16" applyNumberFormat="1" applyFont="1" applyFill="1" applyBorder="1" applyAlignment="1">
      <alignment vertical="center"/>
    </xf>
    <xf numFmtId="0" fontId="99" fillId="0" borderId="0" xfId="2" applyFont="1" applyAlignment="1">
      <alignment horizontal="left" vertical="center"/>
    </xf>
    <xf numFmtId="173" fontId="96" fillId="0" borderId="0" xfId="14" applyNumberFormat="1" applyFont="1" applyFill="1" applyBorder="1" applyAlignment="1">
      <alignment vertical="center"/>
    </xf>
    <xf numFmtId="173" fontId="18" fillId="0" borderId="0" xfId="2" applyNumberFormat="1" applyAlignment="1">
      <alignment vertical="center"/>
    </xf>
    <xf numFmtId="173" fontId="18" fillId="0" borderId="0" xfId="2" applyNumberFormat="1" applyAlignment="1">
      <alignment horizontal="right" vertical="center"/>
    </xf>
    <xf numFmtId="175" fontId="96" fillId="0" borderId="33" xfId="15" applyNumberFormat="1" applyFont="1" applyFill="1" applyBorder="1" applyAlignment="1">
      <alignment vertical="center"/>
    </xf>
    <xf numFmtId="0" fontId="99" fillId="3" borderId="0" xfId="2" applyFont="1" applyFill="1" applyAlignment="1">
      <alignment horizontal="left" vertical="center"/>
    </xf>
    <xf numFmtId="173" fontId="96" fillId="3" borderId="0" xfId="14" applyNumberFormat="1" applyFont="1" applyFill="1" applyBorder="1" applyAlignment="1">
      <alignment vertical="center"/>
    </xf>
    <xf numFmtId="173" fontId="18" fillId="3" borderId="0" xfId="2" applyNumberFormat="1" applyFill="1" applyAlignment="1">
      <alignment vertical="center"/>
    </xf>
    <xf numFmtId="173" fontId="18" fillId="3" borderId="0" xfId="2" applyNumberFormat="1" applyFill="1" applyAlignment="1">
      <alignment horizontal="right" vertical="center"/>
    </xf>
    <xf numFmtId="0" fontId="20" fillId="0" borderId="61" xfId="2" applyFont="1" applyBorder="1" applyAlignment="1" applyProtection="1">
      <alignment horizontal="center" vertical="center"/>
      <protection locked="0"/>
    </xf>
    <xf numFmtId="0" fontId="20" fillId="0" borderId="33" xfId="2" applyFont="1" applyBorder="1" applyAlignment="1" applyProtection="1">
      <alignment horizontal="center" vertical="center"/>
      <protection locked="0"/>
    </xf>
    <xf numFmtId="175" fontId="99" fillId="3" borderId="0" xfId="2" applyNumberFormat="1" applyFont="1" applyFill="1" applyAlignment="1">
      <alignment horizontal="left" vertical="center"/>
    </xf>
    <xf numFmtId="173" fontId="96" fillId="3" borderId="0" xfId="15" applyNumberFormat="1" applyFont="1" applyFill="1" applyBorder="1" applyAlignment="1">
      <alignment vertical="center"/>
    </xf>
    <xf numFmtId="0" fontId="89" fillId="0" borderId="33" xfId="2" applyFont="1" applyBorder="1" applyAlignment="1">
      <alignment vertical="center"/>
    </xf>
    <xf numFmtId="175" fontId="97" fillId="0" borderId="33" xfId="14" applyNumberFormat="1" applyFont="1" applyFill="1" applyBorder="1" applyAlignment="1">
      <alignment vertical="center"/>
    </xf>
    <xf numFmtId="175" fontId="97" fillId="0" borderId="34" xfId="14" applyNumberFormat="1" applyFont="1" applyFill="1" applyBorder="1" applyAlignment="1">
      <alignment vertical="center"/>
    </xf>
    <xf numFmtId="49" fontId="102" fillId="14" borderId="66" xfId="2" applyNumberFormat="1" applyFont="1" applyFill="1" applyBorder="1" applyAlignment="1" applyProtection="1">
      <alignment wrapText="1"/>
      <protection locked="0"/>
    </xf>
    <xf numFmtId="0" fontId="18" fillId="0" borderId="56" xfId="2" applyBorder="1"/>
    <xf numFmtId="0" fontId="18" fillId="0" borderId="57" xfId="2" applyBorder="1"/>
    <xf numFmtId="49" fontId="18" fillId="0" borderId="0" xfId="2" applyNumberFormat="1" applyAlignment="1" applyProtection="1">
      <alignment horizontal="left"/>
      <protection locked="0"/>
    </xf>
    <xf numFmtId="175" fontId="96" fillId="0" borderId="34" xfId="16" applyNumberFormat="1" applyFont="1" applyFill="1" applyBorder="1" applyAlignment="1">
      <alignment vertical="center"/>
    </xf>
    <xf numFmtId="173" fontId="96" fillId="3" borderId="0" xfId="16" applyNumberFormat="1" applyFont="1" applyFill="1" applyBorder="1" applyAlignment="1">
      <alignment vertical="center"/>
    </xf>
    <xf numFmtId="49" fontId="18" fillId="0" borderId="33" xfId="2" applyNumberFormat="1" applyBorder="1" applyAlignment="1">
      <alignment horizontal="left" vertical="center" wrapText="1"/>
    </xf>
    <xf numFmtId="49" fontId="105" fillId="0" borderId="0" xfId="2" applyNumberFormat="1" applyFont="1" applyAlignment="1">
      <alignment horizontal="left" vertical="center"/>
    </xf>
    <xf numFmtId="173" fontId="20" fillId="0" borderId="0" xfId="2" applyNumberFormat="1" applyFont="1" applyAlignment="1">
      <alignment horizontal="right" vertical="center"/>
    </xf>
    <xf numFmtId="173" fontId="20" fillId="0" borderId="0" xfId="2" applyNumberFormat="1" applyFont="1" applyAlignment="1">
      <alignment vertical="center"/>
    </xf>
    <xf numFmtId="0" fontId="20" fillId="0" borderId="0" xfId="2" applyFont="1" applyAlignment="1">
      <alignment horizontal="center" vertical="center"/>
    </xf>
    <xf numFmtId="49" fontId="20" fillId="0" borderId="0" xfId="2" applyNumberFormat="1" applyFont="1" applyAlignment="1" applyProtection="1">
      <alignment horizontal="center" vertical="center"/>
      <protection locked="0"/>
    </xf>
    <xf numFmtId="173" fontId="96" fillId="0" borderId="0" xfId="15" applyNumberFormat="1" applyFont="1" applyFill="1" applyBorder="1" applyAlignment="1">
      <alignment vertical="center"/>
    </xf>
    <xf numFmtId="173" fontId="96" fillId="0" borderId="0" xfId="16" applyNumberFormat="1" applyFont="1" applyFill="1" applyBorder="1" applyAlignment="1">
      <alignment vertical="center"/>
    </xf>
    <xf numFmtId="175" fontId="96" fillId="0" borderId="0" xfId="15" applyNumberFormat="1" applyFont="1" applyFill="1" applyBorder="1" applyAlignment="1">
      <alignment vertical="center"/>
    </xf>
    <xf numFmtId="0" fontId="20" fillId="14" borderId="32" xfId="2" applyFont="1" applyFill="1" applyBorder="1" applyAlignment="1">
      <alignment horizontal="center" vertical="center"/>
    </xf>
    <xf numFmtId="49" fontId="20" fillId="14" borderId="33" xfId="2" applyNumberFormat="1" applyFont="1" applyFill="1" applyBorder="1" applyAlignment="1">
      <alignment horizontal="left" vertical="center"/>
    </xf>
    <xf numFmtId="49" fontId="17" fillId="14" borderId="33" xfId="2" applyNumberFormat="1" applyFont="1" applyFill="1" applyBorder="1" applyAlignment="1" applyProtection="1">
      <alignment horizontal="left" vertical="center" wrapText="1"/>
      <protection locked="0"/>
    </xf>
    <xf numFmtId="49" fontId="20" fillId="14" borderId="33" xfId="2" applyNumberFormat="1" applyFont="1" applyFill="1" applyBorder="1" applyAlignment="1" applyProtection="1">
      <alignment horizontal="center" vertical="center"/>
      <protection locked="0"/>
    </xf>
    <xf numFmtId="175" fontId="96" fillId="14" borderId="33" xfId="15" applyNumberFormat="1" applyFont="1" applyFill="1" applyBorder="1" applyAlignment="1">
      <alignment vertical="center"/>
    </xf>
    <xf numFmtId="175" fontId="96" fillId="14" borderId="34" xfId="15" applyNumberFormat="1" applyFont="1" applyFill="1" applyBorder="1" applyAlignment="1">
      <alignment vertical="center"/>
    </xf>
    <xf numFmtId="49" fontId="20" fillId="0" borderId="0" xfId="2" applyNumberFormat="1" applyFont="1" applyAlignment="1" applyProtection="1">
      <alignment horizontal="left" vertical="center"/>
      <protection locked="0"/>
    </xf>
    <xf numFmtId="49" fontId="20" fillId="0" borderId="33" xfId="2" applyNumberFormat="1" applyFont="1" applyBorder="1" applyAlignment="1">
      <alignment vertical="center" wrapText="1"/>
    </xf>
    <xf numFmtId="0" fontId="20" fillId="0" borderId="33" xfId="2" applyFont="1" applyBorder="1" applyAlignment="1">
      <alignment horizontal="center" vertical="center" wrapText="1"/>
    </xf>
    <xf numFmtId="175" fontId="96" fillId="0" borderId="34" xfId="15" applyNumberFormat="1" applyFont="1" applyFill="1" applyBorder="1" applyAlignment="1">
      <alignment vertical="center"/>
    </xf>
    <xf numFmtId="49" fontId="106" fillId="0" borderId="33" xfId="2" applyNumberFormat="1" applyFont="1" applyBorder="1" applyAlignment="1">
      <alignment horizontal="left" vertical="center" wrapText="1"/>
    </xf>
    <xf numFmtId="175" fontId="96" fillId="3" borderId="67" xfId="16" applyNumberFormat="1" applyFont="1" applyFill="1" applyBorder="1" applyAlignment="1">
      <alignment vertical="center"/>
    </xf>
    <xf numFmtId="175" fontId="99" fillId="3" borderId="0" xfId="2" applyNumberFormat="1" applyFont="1" applyFill="1" applyAlignment="1">
      <alignment horizontal="left"/>
    </xf>
    <xf numFmtId="0" fontId="18" fillId="3" borderId="0" xfId="2" applyFill="1" applyAlignment="1">
      <alignment horizontal="center"/>
    </xf>
    <xf numFmtId="0" fontId="99" fillId="3" borderId="0" xfId="2" applyFont="1" applyFill="1" applyAlignment="1">
      <alignment horizontal="left"/>
    </xf>
    <xf numFmtId="49" fontId="18" fillId="3" borderId="0" xfId="2" applyNumberFormat="1" applyFill="1" applyAlignment="1" applyProtection="1">
      <alignment horizontal="center"/>
      <protection locked="0"/>
    </xf>
    <xf numFmtId="173" fontId="96" fillId="3" borderId="0" xfId="16" applyNumberFormat="1" applyFont="1" applyFill="1" applyBorder="1"/>
    <xf numFmtId="173" fontId="18" fillId="3" borderId="0" xfId="2" applyNumberFormat="1" applyFill="1"/>
    <xf numFmtId="173" fontId="18" fillId="3" borderId="0" xfId="2" applyNumberFormat="1" applyFill="1" applyAlignment="1">
      <alignment horizontal="right"/>
    </xf>
    <xf numFmtId="1" fontId="18" fillId="0" borderId="33" xfId="2" applyNumberFormat="1" applyBorder="1" applyAlignment="1" applyProtection="1">
      <alignment horizontal="center"/>
      <protection locked="0"/>
    </xf>
    <xf numFmtId="175" fontId="21" fillId="0" borderId="33" xfId="2" applyNumberFormat="1" applyFont="1" applyBorder="1"/>
    <xf numFmtId="175" fontId="96" fillId="0" borderId="33" xfId="16" applyNumberFormat="1" applyFont="1" applyFill="1" applyBorder="1"/>
    <xf numFmtId="49" fontId="105" fillId="3" borderId="0" xfId="2" applyNumberFormat="1" applyFont="1" applyFill="1" applyAlignment="1">
      <alignment horizontal="left" vertical="center"/>
    </xf>
    <xf numFmtId="173" fontId="20" fillId="3" borderId="0" xfId="2" applyNumberFormat="1" applyFont="1" applyFill="1" applyAlignment="1">
      <alignment vertical="center"/>
    </xf>
    <xf numFmtId="173" fontId="20" fillId="3" borderId="0" xfId="2" applyNumberFormat="1" applyFont="1" applyFill="1" applyAlignment="1">
      <alignment horizontal="right" vertical="center"/>
    </xf>
    <xf numFmtId="0" fontId="20" fillId="3" borderId="0" xfId="2" applyFont="1" applyFill="1" applyAlignment="1">
      <alignment horizontal="center" vertical="center"/>
    </xf>
    <xf numFmtId="49" fontId="20" fillId="3" borderId="0" xfId="2" applyNumberFormat="1" applyFont="1" applyFill="1" applyAlignment="1" applyProtection="1">
      <alignment horizontal="center" vertical="center"/>
      <protection locked="0"/>
    </xf>
    <xf numFmtId="0" fontId="103" fillId="0" borderId="0" xfId="2" applyFont="1" applyAlignment="1">
      <alignment horizontal="left" vertical="center"/>
    </xf>
    <xf numFmtId="49" fontId="19" fillId="0" borderId="0" xfId="2" applyNumberFormat="1" applyFont="1" applyAlignment="1" applyProtection="1">
      <alignment horizontal="center" vertical="center"/>
      <protection locked="0"/>
    </xf>
    <xf numFmtId="173" fontId="104" fillId="0" borderId="0" xfId="14" applyNumberFormat="1" applyFont="1" applyFill="1" applyBorder="1" applyAlignment="1">
      <alignment vertical="center"/>
    </xf>
    <xf numFmtId="173" fontId="19" fillId="0" borderId="0" xfId="2" applyNumberFormat="1" applyFont="1" applyAlignment="1">
      <alignment vertical="center"/>
    </xf>
    <xf numFmtId="173" fontId="19" fillId="0" borderId="0" xfId="2" applyNumberFormat="1" applyFont="1" applyAlignment="1">
      <alignment horizontal="right" vertical="center"/>
    </xf>
    <xf numFmtId="0" fontId="19" fillId="0" borderId="0" xfId="2" applyFont="1" applyAlignment="1">
      <alignment horizontal="center" vertical="center"/>
    </xf>
    <xf numFmtId="175" fontId="96" fillId="0" borderId="66" xfId="15" applyNumberFormat="1" applyFont="1" applyFill="1" applyBorder="1" applyAlignment="1">
      <alignment vertical="center"/>
    </xf>
    <xf numFmtId="175" fontId="96" fillId="0" borderId="67" xfId="16" applyNumberFormat="1" applyFont="1" applyFill="1" applyBorder="1"/>
    <xf numFmtId="175" fontId="96" fillId="3" borderId="67" xfId="16" applyNumberFormat="1" applyFont="1" applyFill="1" applyBorder="1"/>
    <xf numFmtId="175" fontId="96" fillId="0" borderId="66" xfId="16" applyNumberFormat="1" applyFont="1" applyFill="1" applyBorder="1"/>
    <xf numFmtId="175" fontId="97" fillId="0" borderId="33" xfId="16" applyNumberFormat="1" applyFont="1" applyFill="1" applyBorder="1"/>
    <xf numFmtId="175" fontId="97" fillId="0" borderId="66" xfId="16" applyNumberFormat="1" applyFont="1" applyFill="1" applyBorder="1"/>
    <xf numFmtId="175" fontId="97" fillId="0" borderId="67" xfId="16" applyNumberFormat="1" applyFont="1" applyFill="1" applyBorder="1"/>
    <xf numFmtId="0" fontId="103" fillId="0" borderId="0" xfId="2" applyFont="1" applyAlignment="1">
      <alignment horizontal="left"/>
    </xf>
    <xf numFmtId="173" fontId="19" fillId="0" borderId="0" xfId="2" applyNumberFormat="1" applyFont="1"/>
    <xf numFmtId="173" fontId="19" fillId="0" borderId="0" xfId="2" applyNumberFormat="1" applyFont="1" applyAlignment="1">
      <alignment horizontal="right"/>
    </xf>
    <xf numFmtId="0" fontId="19" fillId="0" borderId="0" xfId="2" applyFont="1" applyAlignment="1">
      <alignment horizontal="center"/>
    </xf>
    <xf numFmtId="49" fontId="19" fillId="0" borderId="0" xfId="2" applyNumberFormat="1" applyFont="1" applyAlignment="1" applyProtection="1">
      <alignment horizontal="center"/>
      <protection locked="0"/>
    </xf>
    <xf numFmtId="173" fontId="104" fillId="0" borderId="0" xfId="16" applyNumberFormat="1" applyFont="1" applyFill="1" applyBorder="1"/>
    <xf numFmtId="0" fontId="18" fillId="14" borderId="32" xfId="2" applyFill="1" applyBorder="1" applyAlignment="1">
      <alignment horizontal="center" vertical="center"/>
    </xf>
    <xf numFmtId="0" fontId="18" fillId="14" borderId="33" xfId="2" applyFill="1" applyBorder="1" applyAlignment="1">
      <alignment horizontal="center" vertical="center"/>
    </xf>
    <xf numFmtId="49" fontId="18" fillId="14" borderId="33" xfId="2" applyNumberFormat="1" applyFill="1" applyBorder="1" applyAlignment="1" applyProtection="1">
      <alignment horizontal="center" vertical="center"/>
      <protection locked="0"/>
    </xf>
    <xf numFmtId="1" fontId="18" fillId="14" borderId="33" xfId="2" applyNumberFormat="1" applyFill="1" applyBorder="1" applyAlignment="1" applyProtection="1">
      <alignment horizontal="center" vertical="center"/>
      <protection locked="0"/>
    </xf>
    <xf numFmtId="175" fontId="96" fillId="14" borderId="33" xfId="14" applyNumberFormat="1" applyFont="1" applyFill="1" applyBorder="1" applyAlignment="1">
      <alignment vertical="center"/>
    </xf>
    <xf numFmtId="175" fontId="96" fillId="14" borderId="34" xfId="14" applyNumberFormat="1" applyFont="1" applyFill="1" applyBorder="1" applyAlignment="1">
      <alignment vertical="center"/>
    </xf>
    <xf numFmtId="9" fontId="18" fillId="0" borderId="33" xfId="2" applyNumberFormat="1" applyBorder="1" applyAlignment="1" applyProtection="1">
      <alignment horizontal="center" vertical="center"/>
      <protection locked="0"/>
    </xf>
    <xf numFmtId="175" fontId="107" fillId="0" borderId="33" xfId="14" applyNumberFormat="1" applyFont="1" applyFill="1" applyBorder="1" applyAlignment="1">
      <alignment vertical="center"/>
    </xf>
    <xf numFmtId="0" fontId="18" fillId="0" borderId="33" xfId="2" applyBorder="1" applyAlignment="1">
      <alignment vertical="center"/>
    </xf>
    <xf numFmtId="175" fontId="107" fillId="0" borderId="33" xfId="16" applyNumberFormat="1" applyFont="1" applyFill="1" applyBorder="1" applyAlignment="1">
      <alignment vertical="center"/>
    </xf>
    <xf numFmtId="1" fontId="18" fillId="0" borderId="33" xfId="2" applyNumberFormat="1" applyBorder="1" applyAlignment="1" applyProtection="1">
      <alignment horizontal="center" vertical="center"/>
      <protection locked="0"/>
    </xf>
    <xf numFmtId="49" fontId="18" fillId="0" borderId="33" xfId="17" applyNumberFormat="1" applyFont="1" applyBorder="1" applyAlignment="1">
      <alignment vertical="center" wrapText="1"/>
    </xf>
    <xf numFmtId="49" fontId="18" fillId="0" borderId="33" xfId="2" applyNumberFormat="1" applyBorder="1" applyAlignment="1" applyProtection="1">
      <alignment vertical="center"/>
      <protection locked="0"/>
    </xf>
    <xf numFmtId="1" fontId="18" fillId="0" borderId="33" xfId="17" applyNumberFormat="1" applyFont="1" applyBorder="1" applyAlignment="1" applyProtection="1">
      <alignment horizontal="center" vertical="center"/>
      <protection locked="0"/>
    </xf>
    <xf numFmtId="0" fontId="18" fillId="0" borderId="35" xfId="2" applyBorder="1" applyAlignment="1">
      <alignment horizontal="center" vertical="center"/>
    </xf>
    <xf numFmtId="49" fontId="18" fillId="0" borderId="36" xfId="2" applyNumberFormat="1" applyBorder="1" applyAlignment="1">
      <alignment horizontal="left" vertical="center"/>
    </xf>
    <xf numFmtId="49" fontId="18" fillId="0" borderId="36" xfId="2" applyNumberFormat="1" applyBorder="1" applyAlignment="1">
      <alignment vertical="center" wrapText="1"/>
    </xf>
    <xf numFmtId="0" fontId="18" fillId="0" borderId="36" xfId="2" applyBorder="1" applyAlignment="1">
      <alignment horizontal="center" vertical="center" wrapText="1"/>
    </xf>
    <xf numFmtId="175" fontId="96" fillId="0" borderId="36" xfId="14" applyNumberFormat="1" applyFont="1" applyFill="1" applyBorder="1" applyAlignment="1">
      <alignment vertical="center"/>
    </xf>
    <xf numFmtId="175" fontId="96" fillId="0" borderId="37" xfId="14" applyNumberFormat="1" applyFont="1" applyFill="1" applyBorder="1" applyAlignment="1">
      <alignment vertical="center"/>
    </xf>
    <xf numFmtId="0" fontId="18" fillId="0" borderId="51" xfId="2" applyBorder="1" applyAlignment="1">
      <alignment horizontal="center" wrapText="1"/>
    </xf>
    <xf numFmtId="49" fontId="18" fillId="0" borderId="0" xfId="2" applyNumberFormat="1" applyAlignment="1">
      <alignment vertical="center" wrapText="1"/>
    </xf>
    <xf numFmtId="173" fontId="18" fillId="0" borderId="52" xfId="2" applyNumberFormat="1" applyBorder="1"/>
    <xf numFmtId="2" fontId="99" fillId="0" borderId="30" xfId="2" applyNumberFormat="1" applyFont="1" applyBorder="1" applyAlignment="1">
      <alignment horizontal="center"/>
    </xf>
    <xf numFmtId="175" fontId="109" fillId="0" borderId="30" xfId="18" applyNumberFormat="1" applyFont="1" applyFill="1" applyBorder="1" applyAlignment="1" applyProtection="1">
      <alignment horizontal="center" vertical="center"/>
    </xf>
    <xf numFmtId="176" fontId="99" fillId="0" borderId="33" xfId="18" applyFont="1" applyFill="1" applyBorder="1" applyAlignment="1" applyProtection="1">
      <alignment horizontal="center"/>
    </xf>
    <xf numFmtId="175" fontId="108" fillId="0" borderId="70" xfId="18" applyNumberFormat="1" applyFont="1" applyFill="1" applyBorder="1" applyAlignment="1" applyProtection="1">
      <alignment vertical="center" wrapText="1"/>
    </xf>
    <xf numFmtId="175" fontId="108" fillId="0" borderId="71" xfId="18" applyNumberFormat="1" applyFont="1" applyFill="1" applyBorder="1" applyAlignment="1" applyProtection="1">
      <alignment vertical="center" wrapText="1"/>
    </xf>
    <xf numFmtId="0" fontId="93" fillId="0" borderId="0" xfId="2" applyFont="1"/>
    <xf numFmtId="49" fontId="93" fillId="0" borderId="0" xfId="2" applyNumberFormat="1" applyFont="1" applyAlignment="1">
      <alignment horizontal="left"/>
    </xf>
    <xf numFmtId="49" fontId="18" fillId="0" borderId="0" xfId="3" applyNumberFormat="1" applyAlignment="1">
      <alignment horizontal="left"/>
    </xf>
    <xf numFmtId="0" fontId="18" fillId="0" borderId="0" xfId="3"/>
    <xf numFmtId="173" fontId="18" fillId="0" borderId="0" xfId="3" applyNumberFormat="1"/>
    <xf numFmtId="49" fontId="18" fillId="12" borderId="29" xfId="3" applyNumberFormat="1" applyFill="1" applyBorder="1" applyAlignment="1">
      <alignment horizontal="center"/>
    </xf>
    <xf numFmtId="49" fontId="18" fillId="12" borderId="30" xfId="3" applyNumberFormat="1" applyFill="1" applyBorder="1" applyAlignment="1">
      <alignment horizontal="left"/>
    </xf>
    <xf numFmtId="49" fontId="18" fillId="0" borderId="30" xfId="3" applyNumberFormat="1" applyBorder="1"/>
    <xf numFmtId="2" fontId="18" fillId="12" borderId="30" xfId="3" applyNumberFormat="1" applyFill="1" applyBorder="1" applyAlignment="1">
      <alignment horizontal="center"/>
    </xf>
    <xf numFmtId="173" fontId="18" fillId="12" borderId="30" xfId="3" applyNumberFormat="1" applyFill="1" applyBorder="1" applyAlignment="1" applyProtection="1">
      <alignment horizontal="center"/>
      <protection locked="0"/>
    </xf>
    <xf numFmtId="173" fontId="18" fillId="12" borderId="30" xfId="3" applyNumberFormat="1" applyFill="1" applyBorder="1" applyAlignment="1">
      <alignment horizontal="center"/>
    </xf>
    <xf numFmtId="49" fontId="18" fillId="0" borderId="31" xfId="3" applyNumberFormat="1" applyBorder="1" applyAlignment="1">
      <alignment horizontal="center"/>
    </xf>
    <xf numFmtId="49" fontId="18" fillId="12" borderId="33" xfId="3" applyNumberFormat="1" applyFill="1" applyBorder="1" applyAlignment="1" applyProtection="1">
      <alignment horizontal="center"/>
      <protection locked="0"/>
    </xf>
    <xf numFmtId="173" fontId="18" fillId="12" borderId="33" xfId="3" applyNumberFormat="1" applyFill="1" applyBorder="1" applyAlignment="1" applyProtection="1">
      <alignment horizontal="center"/>
      <protection locked="0"/>
    </xf>
    <xf numFmtId="173" fontId="18" fillId="12" borderId="34" xfId="3" applyNumberFormat="1" applyFill="1" applyBorder="1" applyAlignment="1" applyProtection="1">
      <alignment horizontal="center"/>
      <protection locked="0"/>
    </xf>
    <xf numFmtId="49" fontId="96" fillId="12" borderId="32" xfId="3" applyNumberFormat="1" applyFont="1" applyFill="1" applyBorder="1"/>
    <xf numFmtId="49" fontId="96" fillId="12" borderId="60" xfId="3" applyNumberFormat="1" applyFont="1" applyFill="1" applyBorder="1"/>
    <xf numFmtId="49" fontId="97" fillId="13" borderId="30" xfId="3" applyNumberFormat="1" applyFont="1" applyFill="1" applyBorder="1" applyAlignment="1">
      <alignment horizontal="left" vertical="center" wrapText="1"/>
    </xf>
    <xf numFmtId="49" fontId="17" fillId="13" borderId="30" xfId="3" applyNumberFormat="1" applyFont="1" applyFill="1" applyBorder="1" applyAlignment="1">
      <alignment horizontal="center"/>
    </xf>
    <xf numFmtId="0" fontId="18" fillId="0" borderId="32" xfId="3" applyBorder="1" applyAlignment="1">
      <alignment horizontal="center"/>
    </xf>
    <xf numFmtId="49" fontId="97" fillId="13" borderId="33" xfId="3" applyNumberFormat="1" applyFont="1" applyFill="1" applyBorder="1" applyAlignment="1">
      <alignment horizontal="center"/>
    </xf>
    <xf numFmtId="0" fontId="18" fillId="0" borderId="33" xfId="3" applyBorder="1" applyAlignment="1">
      <alignment horizontal="center" vertical="center" wrapText="1"/>
    </xf>
    <xf numFmtId="49" fontId="17" fillId="13" borderId="33" xfId="3" applyNumberFormat="1" applyFont="1" applyFill="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49" fontId="17" fillId="13" borderId="33" xfId="3" applyNumberFormat="1" applyFont="1" applyFill="1" applyBorder="1" applyAlignment="1">
      <alignment horizontal="left"/>
    </xf>
    <xf numFmtId="49" fontId="18" fillId="0" borderId="33" xfId="3" applyNumberFormat="1" applyBorder="1" applyAlignment="1">
      <alignment horizontal="left"/>
    </xf>
    <xf numFmtId="0" fontId="98" fillId="0" borderId="33" xfId="3" applyFont="1" applyBorder="1" applyAlignment="1">
      <alignment horizontal="center" vertical="center" wrapText="1"/>
    </xf>
    <xf numFmtId="49" fontId="18" fillId="0" borderId="33" xfId="3" applyNumberFormat="1" applyBorder="1" applyAlignment="1" applyProtection="1">
      <alignment horizontal="center"/>
      <protection locked="0"/>
    </xf>
    <xf numFmtId="174" fontId="96" fillId="0" borderId="33" xfId="19" applyNumberFormat="1" applyFont="1" applyFill="1" applyBorder="1"/>
    <xf numFmtId="173" fontId="96" fillId="0" borderId="33" xfId="19" applyNumberFormat="1" applyFont="1" applyFill="1" applyBorder="1"/>
    <xf numFmtId="173" fontId="96" fillId="0" borderId="34" xfId="19" applyNumberFormat="1" applyFont="1" applyFill="1" applyBorder="1"/>
    <xf numFmtId="0" fontId="99" fillId="0" borderId="0" xfId="3" applyFont="1" applyAlignment="1">
      <alignment horizontal="left"/>
    </xf>
    <xf numFmtId="173" fontId="18" fillId="0" borderId="0" xfId="3" applyNumberFormat="1" applyAlignment="1">
      <alignment horizontal="right"/>
    </xf>
    <xf numFmtId="49" fontId="18" fillId="0" borderId="0" xfId="3" applyNumberFormat="1" applyAlignment="1" applyProtection="1">
      <alignment horizontal="center"/>
      <protection locked="0"/>
    </xf>
    <xf numFmtId="173" fontId="96" fillId="0" borderId="0" xfId="19" applyNumberFormat="1" applyFont="1" applyFill="1" applyBorder="1"/>
    <xf numFmtId="0" fontId="18" fillId="14" borderId="32" xfId="3" applyFill="1" applyBorder="1" applyAlignment="1">
      <alignment horizontal="center" wrapText="1"/>
    </xf>
    <xf numFmtId="0" fontId="18" fillId="14" borderId="33" xfId="3" applyFill="1" applyBorder="1" applyAlignment="1">
      <alignment horizontal="center" wrapText="1"/>
    </xf>
    <xf numFmtId="0" fontId="99" fillId="0" borderId="0" xfId="3" applyFont="1" applyAlignment="1">
      <alignment horizontal="left" wrapText="1"/>
    </xf>
    <xf numFmtId="173" fontId="18" fillId="0" borderId="0" xfId="3" applyNumberFormat="1" applyAlignment="1">
      <alignment horizontal="right" wrapText="1"/>
    </xf>
    <xf numFmtId="173" fontId="18" fillId="0" borderId="0" xfId="3" applyNumberFormat="1" applyAlignment="1">
      <alignment wrapText="1"/>
    </xf>
    <xf numFmtId="0" fontId="18" fillId="0" borderId="0" xfId="3" applyAlignment="1">
      <alignment horizontal="center" wrapText="1"/>
    </xf>
    <xf numFmtId="49" fontId="18" fillId="0" borderId="0" xfId="3" applyNumberFormat="1" applyAlignment="1" applyProtection="1">
      <alignment horizontal="center" wrapText="1"/>
      <protection locked="0"/>
    </xf>
    <xf numFmtId="173" fontId="96" fillId="0" borderId="0" xfId="20" applyNumberFormat="1" applyFont="1" applyFill="1" applyBorder="1" applyAlignment="1">
      <alignment wrapText="1"/>
    </xf>
    <xf numFmtId="0" fontId="18" fillId="0" borderId="33" xfId="3" applyBorder="1" applyAlignment="1">
      <alignment horizontal="center"/>
    </xf>
    <xf numFmtId="49" fontId="17" fillId="0" borderId="33" xfId="3" applyNumberFormat="1" applyFont="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173" fontId="96" fillId="0" borderId="0" xfId="20" applyNumberFormat="1" applyFont="1" applyFill="1" applyBorder="1"/>
    <xf numFmtId="0" fontId="18" fillId="14" borderId="32" xfId="3" applyFill="1" applyBorder="1" applyAlignment="1">
      <alignment horizontal="center"/>
    </xf>
    <xf numFmtId="0" fontId="18" fillId="14" borderId="33" xfId="3" applyFill="1" applyBorder="1" applyAlignment="1">
      <alignment horizontal="center"/>
    </xf>
    <xf numFmtId="49" fontId="17" fillId="14" borderId="33" xfId="3" applyNumberFormat="1" applyFont="1" applyFill="1" applyBorder="1" applyAlignment="1" applyProtection="1">
      <alignment horizontal="left" wrapText="1"/>
      <protection locked="0"/>
    </xf>
    <xf numFmtId="49" fontId="18" fillId="14" borderId="33" xfId="3" applyNumberFormat="1" applyFill="1" applyBorder="1" applyAlignment="1" applyProtection="1">
      <alignment horizontal="center"/>
      <protection locked="0"/>
    </xf>
    <xf numFmtId="175" fontId="96" fillId="14" borderId="33" xfId="20" applyNumberFormat="1" applyFont="1" applyFill="1" applyBorder="1"/>
    <xf numFmtId="175" fontId="96" fillId="14" borderId="34" xfId="20" applyNumberFormat="1" applyFont="1" applyFill="1" applyBorder="1"/>
    <xf numFmtId="0" fontId="18" fillId="0" borderId="32" xfId="3" applyBorder="1" applyAlignment="1">
      <alignment horizontal="center" vertical="center"/>
    </xf>
    <xf numFmtId="0" fontId="18" fillId="0" borderId="33" xfId="3" applyBorder="1"/>
    <xf numFmtId="49" fontId="18" fillId="0" borderId="33" xfId="3" applyNumberFormat="1" applyBorder="1" applyAlignment="1" applyProtection="1">
      <alignment horizontal="left" vertical="center" wrapText="1"/>
      <protection locked="0"/>
    </xf>
    <xf numFmtId="175" fontId="110" fillId="0" borderId="33" xfId="21" applyNumberFormat="1" applyFont="1" applyFill="1" applyBorder="1"/>
    <xf numFmtId="0" fontId="20" fillId="0" borderId="33" xfId="3" applyFont="1" applyBorder="1" applyAlignment="1">
      <alignment horizontal="center" vertical="center" wrapText="1"/>
    </xf>
    <xf numFmtId="164" fontId="110" fillId="0" borderId="33" xfId="21" applyNumberFormat="1" applyFont="1" applyFill="1" applyBorder="1" applyAlignment="1">
      <alignment vertical="center"/>
    </xf>
    <xf numFmtId="175" fontId="110" fillId="0" borderId="33" xfId="21" applyNumberFormat="1" applyFont="1" applyFill="1" applyBorder="1" applyAlignment="1">
      <alignment vertical="center"/>
    </xf>
    <xf numFmtId="175" fontId="110" fillId="0" borderId="34" xfId="21" applyNumberFormat="1" applyFont="1" applyFill="1" applyBorder="1" applyAlignment="1">
      <alignment vertical="center"/>
    </xf>
    <xf numFmtId="173" fontId="96" fillId="0" borderId="0" xfId="22" applyNumberFormat="1" applyFont="1" applyFill="1" applyBorder="1"/>
    <xf numFmtId="0" fontId="20" fillId="0" borderId="0" xfId="3" applyFont="1" applyAlignment="1">
      <alignment horizontal="center" vertical="center" wrapText="1"/>
    </xf>
    <xf numFmtId="3" fontId="111" fillId="0" borderId="0" xfId="23" applyNumberFormat="1" applyFont="1" applyAlignment="1">
      <alignment horizontal="center" vertical="center" wrapText="1"/>
    </xf>
    <xf numFmtId="0" fontId="99" fillId="4" borderId="0" xfId="3" applyFont="1" applyFill="1" applyAlignment="1">
      <alignment horizontal="left"/>
    </xf>
    <xf numFmtId="0" fontId="20" fillId="4" borderId="0" xfId="3" applyFont="1" applyFill="1" applyAlignment="1">
      <alignment horizontal="center" vertical="center" wrapText="1"/>
    </xf>
    <xf numFmtId="173" fontId="96" fillId="4" borderId="0" xfId="22" applyNumberFormat="1" applyFont="1" applyFill="1" applyBorder="1"/>
    <xf numFmtId="173" fontId="18" fillId="4" borderId="0" xfId="3" applyNumberFormat="1" applyFill="1" applyAlignment="1">
      <alignment horizontal="right"/>
    </xf>
    <xf numFmtId="173" fontId="18" fillId="4" borderId="0" xfId="3" applyNumberFormat="1" applyFill="1"/>
    <xf numFmtId="0" fontId="18" fillId="4" borderId="0" xfId="3" applyFill="1" applyAlignment="1">
      <alignment horizontal="center"/>
    </xf>
    <xf numFmtId="49" fontId="18" fillId="4" borderId="0" xfId="3" applyNumberFormat="1" applyFill="1" applyAlignment="1" applyProtection="1">
      <alignment horizontal="center"/>
      <protection locked="0"/>
    </xf>
    <xf numFmtId="0" fontId="18" fillId="0" borderId="0" xfId="3" applyAlignment="1">
      <alignment horizontal="left"/>
    </xf>
    <xf numFmtId="173" fontId="96" fillId="0" borderId="0" xfId="21" applyNumberFormat="1" applyFont="1" applyBorder="1"/>
    <xf numFmtId="173" fontId="96" fillId="0" borderId="0" xfId="21" applyNumberFormat="1" applyFont="1"/>
    <xf numFmtId="49" fontId="89" fillId="0" borderId="33" xfId="3" applyNumberFormat="1" applyFont="1" applyBorder="1" applyAlignment="1">
      <alignment horizontal="left"/>
    </xf>
    <xf numFmtId="49" fontId="20" fillId="0" borderId="33" xfId="3" applyNumberFormat="1" applyFont="1" applyBorder="1" applyAlignment="1">
      <alignment horizontal="left"/>
    </xf>
    <xf numFmtId="177" fontId="111" fillId="0" borderId="0" xfId="23" applyNumberFormat="1" applyFont="1" applyAlignment="1">
      <alignment horizontal="center" vertical="center" wrapText="1"/>
    </xf>
    <xf numFmtId="3" fontId="111" fillId="0" borderId="0" xfId="3" applyNumberFormat="1" applyFont="1" applyAlignment="1">
      <alignment horizontal="center" vertical="center"/>
    </xf>
    <xf numFmtId="0" fontId="20" fillId="0" borderId="33" xfId="3" applyFont="1" applyBorder="1"/>
    <xf numFmtId="175" fontId="96" fillId="0" borderId="33" xfId="21" applyNumberFormat="1" applyFont="1" applyFill="1" applyBorder="1"/>
    <xf numFmtId="175" fontId="96" fillId="0" borderId="33" xfId="21" applyNumberFormat="1" applyFont="1" applyFill="1" applyBorder="1" applyAlignment="1">
      <alignment vertical="center"/>
    </xf>
    <xf numFmtId="175" fontId="96" fillId="0" borderId="34" xfId="21" applyNumberFormat="1" applyFont="1" applyFill="1" applyBorder="1" applyAlignment="1">
      <alignment vertical="center"/>
    </xf>
    <xf numFmtId="49" fontId="18" fillId="0" borderId="36" xfId="3" applyNumberFormat="1" applyBorder="1" applyAlignment="1">
      <alignment horizontal="left" vertical="center"/>
    </xf>
    <xf numFmtId="49" fontId="17" fillId="0" borderId="36" xfId="3" applyNumberFormat="1" applyFont="1" applyBorder="1" applyAlignment="1">
      <alignment vertical="center" wrapText="1"/>
    </xf>
    <xf numFmtId="0" fontId="18" fillId="0" borderId="36" xfId="3" applyBorder="1" applyAlignment="1">
      <alignment horizontal="center" vertical="center" wrapText="1"/>
    </xf>
    <xf numFmtId="175" fontId="97" fillId="0" borderId="36" xfId="21" applyNumberFormat="1" applyFont="1" applyBorder="1" applyAlignment="1">
      <alignment vertical="center"/>
    </xf>
    <xf numFmtId="175" fontId="97" fillId="0" borderId="37" xfId="21" applyNumberFormat="1" applyFont="1" applyBorder="1" applyAlignment="1">
      <alignment vertical="center"/>
    </xf>
    <xf numFmtId="49" fontId="18" fillId="0" borderId="0" xfId="3" applyNumberFormat="1" applyAlignment="1">
      <alignment vertical="center" wrapText="1"/>
    </xf>
    <xf numFmtId="2" fontId="99" fillId="0" borderId="30" xfId="3" applyNumberFormat="1" applyFont="1" applyBorder="1" applyAlignment="1">
      <alignment horizontal="center"/>
    </xf>
    <xf numFmtId="178" fontId="109" fillId="0" borderId="30" xfId="24" applyNumberFormat="1" applyFont="1" applyFill="1" applyBorder="1" applyAlignment="1" applyProtection="1">
      <alignment horizontal="center" vertical="center"/>
    </xf>
    <xf numFmtId="178" fontId="109" fillId="0" borderId="31" xfId="24" applyNumberFormat="1" applyFont="1" applyFill="1" applyBorder="1" applyAlignment="1" applyProtection="1">
      <alignment horizontal="center" vertical="center"/>
    </xf>
    <xf numFmtId="173" fontId="96" fillId="0" borderId="0" xfId="20" applyNumberFormat="1" applyFont="1"/>
    <xf numFmtId="2" fontId="95" fillId="0" borderId="33" xfId="3" applyNumberFormat="1" applyFont="1" applyBorder="1" applyAlignment="1">
      <alignment horizontal="center"/>
    </xf>
    <xf numFmtId="178" fontId="108" fillId="0" borderId="72" xfId="24" applyNumberFormat="1" applyFont="1" applyFill="1" applyBorder="1" applyAlignment="1" applyProtection="1">
      <alignment vertical="center" wrapText="1"/>
    </xf>
    <xf numFmtId="176" fontId="99" fillId="0" borderId="33" xfId="24" applyFont="1" applyFill="1" applyBorder="1" applyAlignment="1" applyProtection="1">
      <alignment horizontal="center"/>
    </xf>
    <xf numFmtId="178" fontId="108" fillId="0" borderId="70" xfId="24" applyNumberFormat="1" applyFont="1" applyFill="1" applyBorder="1" applyAlignment="1" applyProtection="1">
      <alignment vertical="center" wrapText="1"/>
    </xf>
    <xf numFmtId="178" fontId="108" fillId="0" borderId="71" xfId="24" applyNumberFormat="1" applyFont="1" applyFill="1" applyBorder="1" applyAlignment="1" applyProtection="1">
      <alignment vertical="center" wrapText="1"/>
    </xf>
    <xf numFmtId="0" fontId="103" fillId="0" borderId="0" xfId="3" applyFont="1" applyAlignment="1">
      <alignment horizontal="left"/>
    </xf>
    <xf numFmtId="173" fontId="19" fillId="0" borderId="0" xfId="3" applyNumberFormat="1" applyFont="1" applyAlignment="1">
      <alignment horizontal="right"/>
    </xf>
    <xf numFmtId="173" fontId="19" fillId="0" borderId="0" xfId="3" applyNumberFormat="1" applyFont="1"/>
    <xf numFmtId="0" fontId="19" fillId="0" borderId="0" xfId="3" applyFont="1" applyAlignment="1">
      <alignment horizontal="center"/>
    </xf>
    <xf numFmtId="49" fontId="19" fillId="0" borderId="0" xfId="3" applyNumberFormat="1" applyFont="1" applyAlignment="1" applyProtection="1">
      <alignment horizontal="center"/>
      <protection locked="0"/>
    </xf>
    <xf numFmtId="173" fontId="104" fillId="0" borderId="0" xfId="19" applyNumberFormat="1" applyFont="1"/>
    <xf numFmtId="173" fontId="104" fillId="0" borderId="0" xfId="22" applyNumberFormat="1" applyFont="1"/>
    <xf numFmtId="178" fontId="103" fillId="0" borderId="0" xfId="3" applyNumberFormat="1" applyFont="1" applyAlignment="1">
      <alignment horizontal="left"/>
    </xf>
    <xf numFmtId="0" fontId="93" fillId="0" borderId="0" xfId="3" applyFont="1"/>
    <xf numFmtId="175" fontId="99" fillId="0" borderId="0" xfId="3" applyNumberFormat="1" applyFont="1" applyAlignment="1">
      <alignment horizontal="left"/>
    </xf>
    <xf numFmtId="173" fontId="96" fillId="0" borderId="0" xfId="21" applyNumberFormat="1" applyFont="1" applyFill="1" applyBorder="1"/>
    <xf numFmtId="173" fontId="96" fillId="0" borderId="0" xfId="19" applyNumberFormat="1" applyFont="1"/>
    <xf numFmtId="175" fontId="96" fillId="14" borderId="0" xfId="20" applyNumberFormat="1" applyFont="1" applyFill="1" applyBorder="1"/>
    <xf numFmtId="0" fontId="111" fillId="0" borderId="33" xfId="23" applyFont="1" applyBorder="1" applyAlignment="1">
      <alignment vertical="center" wrapText="1"/>
    </xf>
    <xf numFmtId="49" fontId="89" fillId="0" borderId="58" xfId="3" applyNumberFormat="1" applyFont="1" applyBorder="1" applyAlignment="1">
      <alignment horizontal="left"/>
    </xf>
    <xf numFmtId="0" fontId="111" fillId="0" borderId="73" xfId="23" applyFont="1" applyBorder="1" applyAlignment="1">
      <alignment vertical="center" wrapText="1"/>
    </xf>
    <xf numFmtId="3" fontId="111" fillId="0" borderId="74" xfId="23" applyNumberFormat="1" applyFont="1" applyBorder="1" applyAlignment="1">
      <alignment horizontal="center" vertical="center" wrapText="1"/>
    </xf>
    <xf numFmtId="4" fontId="22" fillId="0" borderId="54" xfId="25" applyNumberFormat="1" applyFont="1" applyBorder="1" applyAlignment="1" applyProtection="1">
      <alignment horizontal="left" vertical="top" wrapText="1"/>
      <protection locked="0"/>
    </xf>
    <xf numFmtId="49" fontId="22" fillId="0" borderId="54" xfId="25" applyNumberFormat="1" applyFont="1" applyBorder="1" applyAlignment="1" applyProtection="1">
      <alignment horizontal="left" vertical="top" wrapText="1"/>
      <protection locked="0"/>
    </xf>
    <xf numFmtId="1" fontId="22" fillId="0" borderId="54" xfId="25" applyNumberFormat="1" applyFont="1" applyBorder="1" applyAlignment="1" applyProtection="1">
      <alignment horizontal="left" vertical="top" wrapText="1"/>
      <protection locked="0"/>
    </xf>
    <xf numFmtId="0" fontId="22" fillId="0" borderId="54" xfId="25" applyFont="1" applyBorder="1" applyAlignment="1" applyProtection="1">
      <alignment horizontal="left" vertical="top" wrapText="1"/>
      <protection locked="0"/>
    </xf>
    <xf numFmtId="4" fontId="22" fillId="0" borderId="70" xfId="3" applyNumberFormat="1" applyFont="1" applyBorder="1" applyAlignment="1" applyProtection="1">
      <alignment horizontal="center" vertical="top" wrapText="1"/>
      <protection locked="0"/>
    </xf>
    <xf numFmtId="4" fontId="22" fillId="0" borderId="54" xfId="3" applyNumberFormat="1" applyFont="1" applyBorder="1" applyAlignment="1" applyProtection="1">
      <alignment horizontal="center" vertical="top" wrapText="1"/>
      <protection locked="0"/>
    </xf>
    <xf numFmtId="0" fontId="18" fillId="16" borderId="0" xfId="3" applyFill="1" applyAlignment="1">
      <alignment horizontal="left" vertical="top" wrapText="1"/>
    </xf>
    <xf numFmtId="0" fontId="22" fillId="0" borderId="0" xfId="26" applyFont="1" applyAlignment="1">
      <alignment horizontal="left" vertical="top" wrapText="1"/>
    </xf>
    <xf numFmtId="49" fontId="22" fillId="0" borderId="0" xfId="26" applyNumberFormat="1" applyFont="1" applyAlignment="1">
      <alignment horizontal="left" vertical="top" wrapText="1"/>
    </xf>
    <xf numFmtId="0" fontId="22" fillId="0" borderId="0" xfId="26" applyFont="1" applyAlignment="1" applyProtection="1">
      <alignment vertical="top" wrapText="1"/>
      <protection locked="0"/>
    </xf>
    <xf numFmtId="0" fontId="95" fillId="0" borderId="0" xfId="3" applyFont="1" applyAlignment="1">
      <alignment horizontal="left" vertical="top" wrapText="1"/>
    </xf>
    <xf numFmtId="0" fontId="28" fillId="17" borderId="0" xfId="26" applyFont="1" applyFill="1" applyAlignment="1" applyProtection="1">
      <alignment horizontal="left" vertical="top" wrapText="1"/>
      <protection locked="0"/>
    </xf>
    <xf numFmtId="179" fontId="113" fillId="0" borderId="0" xfId="3" applyNumberFormat="1" applyFont="1" applyAlignment="1">
      <alignment vertical="top"/>
    </xf>
    <xf numFmtId="175" fontId="114" fillId="0" borderId="0" xfId="3" applyNumberFormat="1" applyFont="1" applyAlignment="1">
      <alignment vertical="top"/>
    </xf>
    <xf numFmtId="175" fontId="50" fillId="0" borderId="0" xfId="3" applyNumberFormat="1" applyFont="1" applyAlignment="1">
      <alignment vertical="top"/>
    </xf>
    <xf numFmtId="0" fontId="22" fillId="0" borderId="0" xfId="26" applyFont="1" applyAlignment="1" applyProtection="1">
      <alignment horizontal="left" vertical="top" wrapText="1"/>
      <protection locked="0"/>
    </xf>
    <xf numFmtId="49" fontId="22" fillId="0" borderId="0" xfId="26" applyNumberFormat="1" applyFont="1" applyAlignment="1" applyProtection="1">
      <alignment horizontal="left" vertical="top" wrapText="1"/>
      <protection locked="0"/>
    </xf>
    <xf numFmtId="0" fontId="22" fillId="0" borderId="0" xfId="26" applyFont="1" applyAlignment="1">
      <alignment vertical="top" wrapText="1"/>
    </xf>
    <xf numFmtId="0" fontId="115" fillId="0" borderId="0" xfId="3" applyFont="1"/>
    <xf numFmtId="175" fontId="116" fillId="0" borderId="0" xfId="3" applyNumberFormat="1" applyFont="1" applyAlignment="1">
      <alignment vertical="top"/>
    </xf>
    <xf numFmtId="0" fontId="22" fillId="0" borderId="75" xfId="3" applyFont="1" applyBorder="1" applyAlignment="1">
      <alignment vertical="top"/>
    </xf>
    <xf numFmtId="0" fontId="95" fillId="0" borderId="75" xfId="3" applyFont="1" applyBorder="1" applyAlignment="1">
      <alignment vertical="top"/>
    </xf>
    <xf numFmtId="0" fontId="95" fillId="0" borderId="75" xfId="3" applyFont="1" applyBorder="1" applyAlignment="1">
      <alignment horizontal="right" vertical="top"/>
    </xf>
    <xf numFmtId="2" fontId="22" fillId="0" borderId="75" xfId="3" applyNumberFormat="1" applyFont="1" applyBorder="1"/>
    <xf numFmtId="175" fontId="22" fillId="0" borderId="75" xfId="3" applyNumberFormat="1" applyFont="1" applyBorder="1" applyAlignment="1">
      <alignment vertical="top"/>
    </xf>
    <xf numFmtId="0" fontId="22" fillId="0" borderId="0" xfId="3" applyFont="1" applyAlignment="1">
      <alignment vertical="top"/>
    </xf>
    <xf numFmtId="0" fontId="22" fillId="0" borderId="0" xfId="3" applyFont="1" applyAlignment="1">
      <alignment horizontal="left" vertical="top"/>
    </xf>
    <xf numFmtId="0" fontId="22" fillId="0" borderId="0" xfId="3" applyFont="1" applyAlignment="1">
      <alignment horizontal="right" vertical="top"/>
    </xf>
    <xf numFmtId="0" fontId="117" fillId="0" borderId="0" xfId="3" applyFont="1" applyAlignment="1">
      <alignment vertical="top" wrapText="1"/>
    </xf>
    <xf numFmtId="2" fontId="22" fillId="0" borderId="0" xfId="3" applyNumberFormat="1" applyFont="1"/>
    <xf numFmtId="4" fontId="22" fillId="0" borderId="0" xfId="3" applyNumberFormat="1" applyFont="1" applyAlignment="1">
      <alignment vertical="top"/>
    </xf>
    <xf numFmtId="175" fontId="113" fillId="0" borderId="0" xfId="3" applyNumberFormat="1" applyFont="1" applyAlignment="1">
      <alignment vertical="top"/>
    </xf>
    <xf numFmtId="175" fontId="118" fillId="0" borderId="0" xfId="3" applyNumberFormat="1" applyFont="1" applyAlignment="1">
      <alignment vertical="top"/>
    </xf>
    <xf numFmtId="0" fontId="37" fillId="0" borderId="0" xfId="26" applyFont="1" applyAlignment="1" applyProtection="1">
      <alignment horizontal="left" vertical="top" wrapText="1"/>
      <protection locked="0"/>
    </xf>
    <xf numFmtId="0" fontId="37" fillId="0" borderId="0" xfId="26" applyFont="1" applyAlignment="1" applyProtection="1">
      <alignment vertical="top" wrapText="1"/>
      <protection locked="0"/>
    </xf>
    <xf numFmtId="0" fontId="37" fillId="0" borderId="0" xfId="26" applyFont="1" applyAlignment="1">
      <alignment horizontal="left" vertical="top" wrapText="1"/>
    </xf>
    <xf numFmtId="0" fontId="4" fillId="17" borderId="0" xfId="26" applyFont="1" applyFill="1" applyAlignment="1" applyProtection="1">
      <alignment horizontal="left" vertical="top" wrapText="1"/>
      <protection locked="0"/>
    </xf>
    <xf numFmtId="49" fontId="37" fillId="0" borderId="0" xfId="26" applyNumberFormat="1" applyFont="1" applyAlignment="1" applyProtection="1">
      <alignment horizontal="left" vertical="top" wrapText="1"/>
      <protection locked="0"/>
    </xf>
    <xf numFmtId="175" fontId="22" fillId="0" borderId="0" xfId="3" applyNumberFormat="1" applyFont="1" applyAlignment="1">
      <alignment vertical="top"/>
    </xf>
    <xf numFmtId="4" fontId="22" fillId="0" borderId="0" xfId="3" applyNumberFormat="1" applyFont="1" applyAlignment="1">
      <alignment horizontal="center" vertical="top" wrapText="1"/>
    </xf>
    <xf numFmtId="1" fontId="22" fillId="0" borderId="0" xfId="3" applyNumberFormat="1" applyFont="1" applyAlignment="1">
      <alignment horizontal="right" vertical="top"/>
    </xf>
    <xf numFmtId="4" fontId="22" fillId="0" borderId="0" xfId="3" applyNumberFormat="1" applyFont="1" applyAlignment="1">
      <alignment horizontal="left" vertical="top" wrapText="1"/>
    </xf>
    <xf numFmtId="0" fontId="22" fillId="0" borderId="0" xfId="26" applyFont="1" applyAlignment="1">
      <alignment vertical="top"/>
    </xf>
    <xf numFmtId="0" fontId="22" fillId="0" borderId="0" xfId="3" applyFont="1" applyAlignment="1">
      <alignment vertical="top" wrapText="1"/>
    </xf>
    <xf numFmtId="49" fontId="22" fillId="0" borderId="0" xfId="3" applyNumberFormat="1" applyFont="1" applyAlignment="1">
      <alignment vertical="top"/>
    </xf>
    <xf numFmtId="0" fontId="18" fillId="0" borderId="0" xfId="3" applyAlignment="1">
      <alignment horizontal="left" vertical="top"/>
    </xf>
    <xf numFmtId="0" fontId="5" fillId="0" borderId="0" xfId="3" applyFont="1" applyAlignment="1" applyProtection="1">
      <alignment vertical="top"/>
      <protection locked="0"/>
    </xf>
    <xf numFmtId="49" fontId="5" fillId="0" borderId="0" xfId="3" applyNumberFormat="1" applyFont="1" applyAlignment="1" applyProtection="1">
      <alignment vertical="top" wrapText="1"/>
      <protection locked="0"/>
    </xf>
    <xf numFmtId="1" fontId="5" fillId="0" borderId="0" xfId="3" applyNumberFormat="1" applyFont="1" applyAlignment="1" applyProtection="1">
      <alignment horizontal="right" vertical="top"/>
      <protection locked="0"/>
    </xf>
    <xf numFmtId="0" fontId="3" fillId="18" borderId="0" xfId="3" applyFont="1" applyFill="1" applyAlignment="1" applyProtection="1">
      <alignment vertical="top" wrapText="1"/>
      <protection locked="0"/>
    </xf>
    <xf numFmtId="49" fontId="5" fillId="0" borderId="0" xfId="3" applyNumberFormat="1" applyFont="1" applyAlignment="1" applyProtection="1">
      <alignment vertical="top"/>
      <protection locked="0"/>
    </xf>
    <xf numFmtId="4" fontId="22" fillId="0" borderId="0" xfId="3" applyNumberFormat="1" applyFont="1" applyAlignment="1" applyProtection="1">
      <alignment horizontal="center" vertical="top" wrapText="1"/>
      <protection locked="0"/>
    </xf>
    <xf numFmtId="1" fontId="22" fillId="0" borderId="0" xfId="3" applyNumberFormat="1" applyFont="1" applyAlignment="1" applyProtection="1">
      <alignment horizontal="right" vertical="top"/>
      <protection locked="0"/>
    </xf>
    <xf numFmtId="0" fontId="22" fillId="0" borderId="61" xfId="3" applyFont="1" applyBorder="1" applyAlignment="1" applyProtection="1">
      <alignment vertical="top" wrapText="1"/>
      <protection locked="0"/>
    </xf>
    <xf numFmtId="49" fontId="22" fillId="0" borderId="0" xfId="3" applyNumberFormat="1" applyFont="1" applyAlignment="1" applyProtection="1">
      <alignment vertical="top"/>
      <protection locked="0"/>
    </xf>
    <xf numFmtId="0" fontId="22" fillId="0" borderId="48" xfId="3" applyFont="1" applyBorder="1" applyAlignment="1" applyProtection="1">
      <alignment vertical="top" wrapText="1"/>
      <protection locked="0"/>
    </xf>
    <xf numFmtId="49" fontId="22" fillId="0" borderId="0" xfId="3" applyNumberFormat="1" applyFont="1" applyAlignment="1" applyProtection="1">
      <alignment horizontal="center" vertical="top" wrapText="1"/>
      <protection locked="0"/>
    </xf>
    <xf numFmtId="0" fontId="22" fillId="0" borderId="58" xfId="3" applyFont="1" applyBorder="1" applyAlignment="1" applyProtection="1">
      <alignment vertical="top" wrapText="1"/>
      <protection locked="0"/>
    </xf>
    <xf numFmtId="0" fontId="22" fillId="0" borderId="0" xfId="3" applyFont="1" applyAlignment="1" applyProtection="1">
      <alignment vertical="top" wrapText="1"/>
      <protection locked="0"/>
    </xf>
    <xf numFmtId="0" fontId="22" fillId="0" borderId="75" xfId="3" applyFont="1" applyBorder="1" applyAlignment="1">
      <alignment horizontal="left" vertical="top"/>
    </xf>
    <xf numFmtId="0" fontId="22" fillId="0" borderId="75" xfId="3" applyFont="1" applyBorder="1" applyAlignment="1">
      <alignment horizontal="right" vertical="top"/>
    </xf>
    <xf numFmtId="49" fontId="117" fillId="0" borderId="75" xfId="3" applyNumberFormat="1" applyFont="1" applyBorder="1" applyAlignment="1">
      <alignment vertical="top" wrapText="1"/>
    </xf>
    <xf numFmtId="49" fontId="22" fillId="0" borderId="0" xfId="3" applyNumberFormat="1" applyFont="1" applyAlignment="1" applyProtection="1">
      <alignment horizontal="left" vertical="top"/>
      <protection locked="0"/>
    </xf>
    <xf numFmtId="0" fontId="22" fillId="0" borderId="0" xfId="3" applyFont="1" applyAlignment="1" applyProtection="1">
      <alignment horizontal="right" vertical="top"/>
      <protection locked="0"/>
    </xf>
    <xf numFmtId="49" fontId="22" fillId="0" borderId="0" xfId="3" applyNumberFormat="1" applyFont="1" applyAlignment="1">
      <alignment vertical="top" wrapText="1"/>
    </xf>
    <xf numFmtId="1" fontId="22" fillId="0" borderId="0" xfId="3" applyNumberFormat="1" applyFont="1" applyAlignment="1">
      <alignment vertical="top"/>
    </xf>
    <xf numFmtId="1" fontId="22" fillId="0" borderId="0" xfId="3" applyNumberFormat="1" applyFont="1"/>
    <xf numFmtId="4" fontId="22" fillId="0" borderId="0" xfId="3" applyNumberFormat="1" applyFont="1" applyAlignment="1" applyProtection="1">
      <alignment vertical="top"/>
      <protection locked="0"/>
    </xf>
    <xf numFmtId="4" fontId="113" fillId="0" borderId="0" xfId="3" applyNumberFormat="1" applyFont="1" applyAlignment="1" applyProtection="1">
      <alignment vertical="top"/>
      <protection locked="0"/>
    </xf>
    <xf numFmtId="0" fontId="22" fillId="19" borderId="0" xfId="3" applyFont="1" applyFill="1" applyAlignment="1" applyProtection="1">
      <alignment horizontal="center" vertical="top" wrapText="1"/>
      <protection locked="0"/>
    </xf>
    <xf numFmtId="1" fontId="22" fillId="0" borderId="0" xfId="3" applyNumberFormat="1" applyFont="1" applyAlignment="1">
      <alignment horizontal="left" vertical="top"/>
    </xf>
    <xf numFmtId="1" fontId="22" fillId="0" borderId="0" xfId="3" applyNumberFormat="1" applyFont="1" applyAlignment="1">
      <alignment wrapText="1"/>
    </xf>
    <xf numFmtId="175" fontId="114" fillId="0" borderId="0" xfId="3" applyNumberFormat="1" applyFont="1" applyAlignment="1" applyProtection="1">
      <alignment vertical="top"/>
      <protection locked="0"/>
    </xf>
    <xf numFmtId="0" fontId="22" fillId="0" borderId="0" xfId="3" applyFont="1" applyAlignment="1">
      <alignment horizontal="left" vertical="top" wrapText="1"/>
    </xf>
    <xf numFmtId="1" fontId="22" fillId="0" borderId="0" xfId="3" applyNumberFormat="1" applyFont="1" applyAlignment="1">
      <alignment vertical="top" wrapText="1"/>
    </xf>
    <xf numFmtId="175" fontId="113" fillId="0" borderId="0" xfId="3" applyNumberFormat="1" applyFont="1" applyAlignment="1" applyProtection="1">
      <alignment vertical="top"/>
      <protection locked="0"/>
    </xf>
    <xf numFmtId="1" fontId="119" fillId="0" borderId="0" xfId="3" applyNumberFormat="1" applyFont="1"/>
    <xf numFmtId="4" fontId="22" fillId="0" borderId="0" xfId="3" applyNumberFormat="1" applyFont="1" applyAlignment="1" applyProtection="1">
      <alignment horizontal="left" vertical="top" wrapText="1"/>
      <protection locked="0"/>
    </xf>
    <xf numFmtId="1" fontId="22" fillId="0" borderId="0" xfId="3" applyNumberFormat="1" applyFont="1" applyAlignment="1">
      <alignment horizontal="left"/>
    </xf>
    <xf numFmtId="0" fontId="119" fillId="0" borderId="0" xfId="3" applyFont="1" applyAlignment="1" applyProtection="1">
      <alignment vertical="top"/>
      <protection locked="0"/>
    </xf>
    <xf numFmtId="169" fontId="22" fillId="0" borderId="0" xfId="3" applyNumberFormat="1" applyFont="1" applyAlignment="1" applyProtection="1">
      <alignment horizontal="right" vertical="top"/>
      <protection locked="0"/>
    </xf>
    <xf numFmtId="9" fontId="22" fillId="0" borderId="0" xfId="3" applyNumberFormat="1" applyFont="1" applyAlignment="1" applyProtection="1">
      <alignment vertical="top"/>
      <protection locked="0"/>
    </xf>
    <xf numFmtId="4" fontId="22" fillId="0" borderId="75" xfId="3" applyNumberFormat="1" applyFont="1" applyBorder="1" applyAlignment="1">
      <alignment horizontal="center" vertical="top" wrapText="1"/>
    </xf>
    <xf numFmtId="1" fontId="22" fillId="0" borderId="75" xfId="3" applyNumberFormat="1" applyFont="1" applyBorder="1" applyAlignment="1">
      <alignment vertical="top"/>
    </xf>
    <xf numFmtId="2" fontId="113" fillId="0" borderId="75" xfId="3" applyNumberFormat="1" applyFont="1" applyBorder="1"/>
    <xf numFmtId="175" fontId="114" fillId="0" borderId="75" xfId="3" applyNumberFormat="1" applyFont="1" applyBorder="1" applyAlignment="1">
      <alignment vertical="top"/>
    </xf>
    <xf numFmtId="4" fontId="113" fillId="0" borderId="75" xfId="3" applyNumberFormat="1" applyFont="1" applyBorder="1" applyAlignment="1">
      <alignment horizontal="center" vertical="top" wrapText="1"/>
    </xf>
    <xf numFmtId="49" fontId="117" fillId="0" borderId="0" xfId="3" applyNumberFormat="1" applyFont="1" applyAlignment="1">
      <alignment vertical="top" wrapText="1"/>
    </xf>
    <xf numFmtId="2" fontId="113" fillId="0" borderId="0" xfId="3" applyNumberFormat="1" applyFont="1"/>
    <xf numFmtId="4" fontId="114" fillId="0" borderId="0" xfId="3" applyNumberFormat="1" applyFont="1" applyAlignment="1">
      <alignment vertical="top"/>
    </xf>
    <xf numFmtId="4" fontId="113" fillId="0" borderId="0" xfId="3" applyNumberFormat="1" applyFont="1" applyAlignment="1">
      <alignment vertical="top"/>
    </xf>
    <xf numFmtId="49" fontId="22" fillId="0" borderId="0" xfId="24" applyNumberFormat="1" applyFont="1" applyBorder="1" applyAlignment="1">
      <alignment horizontal="left" vertical="top"/>
    </xf>
    <xf numFmtId="49" fontId="22" fillId="0" borderId="0" xfId="3" applyNumberFormat="1" applyFont="1" applyAlignment="1">
      <alignment horizontal="left" vertical="top"/>
    </xf>
    <xf numFmtId="0" fontId="120" fillId="16" borderId="0" xfId="3" applyFont="1" applyFill="1" applyAlignment="1">
      <alignment horizontal="left" vertical="top" wrapText="1"/>
    </xf>
    <xf numFmtId="0" fontId="5" fillId="0" borderId="0" xfId="3" applyFont="1" applyAlignment="1">
      <alignment vertical="top" wrapText="1"/>
    </xf>
    <xf numFmtId="0" fontId="3" fillId="0" borderId="0" xfId="3" applyFont="1" applyAlignment="1">
      <alignment vertical="top" wrapText="1"/>
    </xf>
    <xf numFmtId="175" fontId="121" fillId="0" borderId="0" xfId="3" applyNumberFormat="1" applyFont="1"/>
    <xf numFmtId="0" fontId="22" fillId="0" borderId="0" xfId="26" applyFont="1" applyAlignment="1" applyProtection="1">
      <alignment horizontal="right" vertical="top" wrapText="1"/>
      <protection locked="0"/>
    </xf>
    <xf numFmtId="0" fontId="122" fillId="0" borderId="0" xfId="3" applyFont="1"/>
    <xf numFmtId="179" fontId="50" fillId="0" borderId="0" xfId="3" applyNumberFormat="1" applyFont="1" applyAlignment="1">
      <alignment vertical="top"/>
    </xf>
    <xf numFmtId="0" fontId="18" fillId="0" borderId="0" xfId="3" applyAlignment="1">
      <alignment vertical="top"/>
    </xf>
    <xf numFmtId="0" fontId="123" fillId="0" borderId="0" xfId="26" applyFont="1" applyAlignment="1">
      <alignment vertical="top" wrapText="1"/>
    </xf>
    <xf numFmtId="1" fontId="22" fillId="0" borderId="0" xfId="26" applyNumberFormat="1" applyFont="1" applyAlignment="1">
      <alignment horizontal="left" vertical="top"/>
    </xf>
    <xf numFmtId="0" fontId="77" fillId="0" borderId="30" xfId="1" applyFont="1" applyBorder="1" applyAlignment="1">
      <alignment vertical="center"/>
    </xf>
    <xf numFmtId="0" fontId="76" fillId="0" borderId="33" xfId="1" applyFont="1" applyBorder="1" applyAlignment="1">
      <alignment horizontal="center" vertical="center"/>
    </xf>
    <xf numFmtId="0" fontId="76" fillId="0" borderId="29" xfId="1" applyFont="1" applyBorder="1" applyAlignment="1">
      <alignment horizontal="left" vertical="center"/>
    </xf>
    <xf numFmtId="0" fontId="76" fillId="0" borderId="30" xfId="1" applyFont="1" applyBorder="1" applyAlignment="1">
      <alignment horizontal="left" vertical="center" wrapText="1"/>
    </xf>
    <xf numFmtId="0" fontId="76" fillId="0" borderId="32" xfId="1" applyFont="1" applyBorder="1" applyAlignment="1">
      <alignment horizontal="left" vertical="center"/>
    </xf>
    <xf numFmtId="0" fontId="76" fillId="0" borderId="33" xfId="1" applyFont="1" applyBorder="1" applyAlignment="1">
      <alignment horizontal="left" vertical="center" wrapText="1"/>
    </xf>
    <xf numFmtId="0" fontId="76" fillId="0" borderId="32" xfId="1" applyFont="1" applyBorder="1" applyAlignment="1">
      <alignment vertical="center"/>
    </xf>
    <xf numFmtId="0" fontId="76" fillId="0" borderId="33" xfId="1" applyFont="1" applyBorder="1" applyAlignment="1">
      <alignment vertical="center" wrapText="1"/>
    </xf>
    <xf numFmtId="0" fontId="75" fillId="0" borderId="33" xfId="1" applyFont="1" applyBorder="1" applyAlignment="1">
      <alignment vertical="center" wrapText="1"/>
    </xf>
    <xf numFmtId="0" fontId="76" fillId="0" borderId="35" xfId="1" applyFont="1" applyBorder="1" applyAlignment="1">
      <alignment horizontal="left" vertical="center"/>
    </xf>
    <xf numFmtId="0" fontId="76" fillId="0" borderId="36" xfId="1" applyFont="1" applyBorder="1" applyAlignment="1">
      <alignment horizontal="left" vertical="center" wrapText="1"/>
    </xf>
    <xf numFmtId="0" fontId="18" fillId="0" borderId="0" xfId="4" applyAlignment="1" applyProtection="1">
      <alignment horizontal="left" vertical="center"/>
      <protection locked="0"/>
    </xf>
    <xf numFmtId="0" fontId="18" fillId="0" borderId="0" xfId="4" applyProtection="1">
      <protection locked="0"/>
    </xf>
    <xf numFmtId="0" fontId="125" fillId="21" borderId="76" xfId="28" applyBorder="1" applyAlignment="1" applyProtection="1">
      <alignment horizontal="center" vertical="center" wrapText="1"/>
      <protection locked="0"/>
    </xf>
    <xf numFmtId="0" fontId="125" fillId="21" borderId="77" xfId="28" applyBorder="1" applyAlignment="1" applyProtection="1">
      <alignment horizontal="center" vertical="center" wrapText="1"/>
      <protection locked="0"/>
    </xf>
    <xf numFmtId="0" fontId="125" fillId="21" borderId="78" xfId="28" applyBorder="1" applyAlignment="1" applyProtection="1">
      <alignment horizontal="center" vertical="center" wrapText="1"/>
      <protection locked="0"/>
    </xf>
    <xf numFmtId="0" fontId="18" fillId="0" borderId="79" xfId="4" applyBorder="1" applyAlignment="1" applyProtection="1">
      <alignment horizontal="center" vertical="center"/>
      <protection locked="0"/>
    </xf>
    <xf numFmtId="0" fontId="109" fillId="0" borderId="58" xfId="4" applyFont="1" applyBorder="1" applyAlignment="1" applyProtection="1">
      <alignment horizontal="center" vertical="center" wrapText="1"/>
      <protection locked="0"/>
    </xf>
    <xf numFmtId="0" fontId="18" fillId="0" borderId="58" xfId="4" applyBorder="1" applyAlignment="1" applyProtection="1">
      <alignment horizontal="center" vertical="center"/>
      <protection locked="0"/>
    </xf>
    <xf numFmtId="0" fontId="18" fillId="0" borderId="59" xfId="4" applyBorder="1" applyAlignment="1" applyProtection="1">
      <alignment horizontal="center" vertical="center"/>
      <protection locked="0"/>
    </xf>
    <xf numFmtId="0" fontId="126" fillId="0" borderId="58" xfId="4" applyFont="1" applyBorder="1" applyAlignment="1" applyProtection="1">
      <alignment horizontal="left" vertical="center" wrapText="1"/>
      <protection locked="0"/>
    </xf>
    <xf numFmtId="0" fontId="18" fillId="0" borderId="34" xfId="4" applyBorder="1" applyAlignment="1" applyProtection="1">
      <alignment horizontal="center" vertical="center"/>
      <protection locked="0"/>
    </xf>
    <xf numFmtId="164" fontId="18" fillId="0" borderId="34" xfId="4" applyNumberFormat="1" applyBorder="1" applyAlignment="1" applyProtection="1">
      <alignment horizontal="center" vertical="center"/>
      <protection locked="0"/>
    </xf>
    <xf numFmtId="0" fontId="127" fillId="0" borderId="58" xfId="4" applyFont="1" applyBorder="1" applyAlignment="1" applyProtection="1">
      <alignment horizontal="left" vertical="center" wrapText="1"/>
      <protection locked="0"/>
    </xf>
    <xf numFmtId="0" fontId="126" fillId="0" borderId="33" xfId="4" applyFont="1" applyBorder="1" applyAlignment="1" applyProtection="1">
      <alignment horizontal="left" vertical="center" wrapText="1"/>
      <protection locked="0"/>
    </xf>
    <xf numFmtId="0" fontId="18" fillId="0" borderId="33" xfId="4" applyBorder="1" applyAlignment="1" applyProtection="1">
      <alignment horizontal="center" vertical="center"/>
      <protection locked="0"/>
    </xf>
    <xf numFmtId="0" fontId="109" fillId="0" borderId="61" xfId="4" applyFont="1" applyBorder="1" applyAlignment="1" applyProtection="1">
      <alignment horizontal="left" vertical="center" wrapText="1"/>
      <protection locked="0"/>
    </xf>
    <xf numFmtId="0" fontId="18" fillId="0" borderId="61" xfId="4" applyBorder="1" applyAlignment="1" applyProtection="1">
      <alignment horizontal="center" vertical="center"/>
      <protection locked="0"/>
    </xf>
    <xf numFmtId="0" fontId="18" fillId="0" borderId="37" xfId="4" applyBorder="1" applyAlignment="1" applyProtection="1">
      <alignment horizontal="center" vertical="center"/>
      <protection locked="0"/>
    </xf>
    <xf numFmtId="164" fontId="18" fillId="0" borderId="37" xfId="4" applyNumberFormat="1" applyBorder="1" applyAlignment="1" applyProtection="1">
      <alignment horizontal="center" vertical="center"/>
      <protection locked="0"/>
    </xf>
    <xf numFmtId="164" fontId="17" fillId="0" borderId="46" xfId="4" applyNumberFormat="1" applyFont="1" applyBorder="1" applyAlignment="1" applyProtection="1">
      <alignment horizontal="center" vertical="center"/>
      <protection locked="0"/>
    </xf>
    <xf numFmtId="180" fontId="22" fillId="0" borderId="0" xfId="29" applyFont="1" applyProtection="1">
      <alignment vertical="center"/>
      <protection locked="0"/>
    </xf>
    <xf numFmtId="49" fontId="22" fillId="0" borderId="0" xfId="4" applyNumberFormat="1" applyFont="1" applyAlignment="1" applyProtection="1">
      <alignment horizontal="center" vertical="center"/>
      <protection locked="0"/>
    </xf>
    <xf numFmtId="180" fontId="22" fillId="0" borderId="0" xfId="29" applyFont="1" applyAlignment="1" applyProtection="1">
      <alignment horizontal="center" vertical="center"/>
      <protection locked="0"/>
    </xf>
    <xf numFmtId="180" fontId="22" fillId="0" borderId="0" xfId="29" applyFont="1" applyAlignment="1" applyProtection="1">
      <alignment horizontal="left" vertical="center"/>
      <protection locked="0"/>
    </xf>
    <xf numFmtId="0" fontId="11" fillId="0" borderId="0" xfId="0" applyFont="1" applyAlignment="1">
      <alignment horizontal="left" vertical="center"/>
    </xf>
    <xf numFmtId="0" fontId="49" fillId="0" borderId="22" xfId="0" applyFont="1" applyBorder="1" applyAlignment="1">
      <alignment horizontal="center" vertical="center"/>
    </xf>
    <xf numFmtId="49" fontId="49" fillId="0" borderId="22" xfId="0" applyNumberFormat="1" applyFont="1" applyBorder="1" applyAlignment="1">
      <alignment horizontal="left" vertical="center" wrapText="1"/>
    </xf>
    <xf numFmtId="0" fontId="49" fillId="0" borderId="22" xfId="0" applyFont="1" applyBorder="1" applyAlignment="1">
      <alignment horizontal="left" vertical="center" wrapText="1"/>
    </xf>
    <xf numFmtId="0" fontId="49" fillId="0" borderId="22" xfId="0" applyFont="1" applyBorder="1" applyAlignment="1">
      <alignment horizontal="center" vertical="center" wrapText="1"/>
    </xf>
    <xf numFmtId="4" fontId="49" fillId="0" borderId="22" xfId="0" applyNumberFormat="1" applyFont="1" applyBorder="1" applyAlignment="1">
      <alignment vertical="center"/>
    </xf>
    <xf numFmtId="0" fontId="0" fillId="0" borderId="22" xfId="0" applyBorder="1" applyAlignment="1">
      <alignment vertical="center"/>
    </xf>
    <xf numFmtId="0" fontId="67" fillId="0" borderId="22" xfId="0" applyFont="1" applyBorder="1" applyAlignment="1">
      <alignment horizontal="center" vertical="center"/>
    </xf>
    <xf numFmtId="49" fontId="67" fillId="0" borderId="22" xfId="0" applyNumberFormat="1" applyFont="1" applyBorder="1" applyAlignment="1">
      <alignment horizontal="left" vertical="center" wrapText="1"/>
    </xf>
    <xf numFmtId="0" fontId="67" fillId="0" borderId="22" xfId="0" applyFont="1" applyBorder="1" applyAlignment="1">
      <alignment horizontal="left" vertical="center" wrapText="1"/>
    </xf>
    <xf numFmtId="0" fontId="67" fillId="0" borderId="22" xfId="0" applyFont="1" applyBorder="1" applyAlignment="1">
      <alignment horizontal="center" vertical="center" wrapText="1"/>
    </xf>
    <xf numFmtId="4" fontId="67" fillId="0" borderId="22" xfId="0" applyNumberFormat="1" applyFont="1" applyBorder="1" applyAlignment="1">
      <alignment vertical="center"/>
    </xf>
    <xf numFmtId="0" fontId="68" fillId="0" borderId="22" xfId="0" applyFont="1" applyBorder="1" applyAlignment="1">
      <alignment vertical="center"/>
    </xf>
    <xf numFmtId="0" fontId="0" fillId="0" borderId="14" xfId="0" applyBorder="1" applyAlignment="1">
      <alignment vertical="center"/>
    </xf>
    <xf numFmtId="0" fontId="0" fillId="8" borderId="22" xfId="0" applyFill="1" applyBorder="1" applyAlignment="1" applyProtection="1">
      <alignment horizontal="center" vertical="center"/>
      <protection locked="0"/>
    </xf>
    <xf numFmtId="49" fontId="0" fillId="8" borderId="22" xfId="0" applyNumberFormat="1" applyFill="1" applyBorder="1" applyAlignment="1" applyProtection="1">
      <alignment horizontal="left" vertical="center" wrapText="1"/>
      <protection locked="0"/>
    </xf>
    <xf numFmtId="0" fontId="0" fillId="8" borderId="22" xfId="0" applyFill="1" applyBorder="1" applyAlignment="1" applyProtection="1">
      <alignment horizontal="left" vertical="center" wrapText="1"/>
      <protection locked="0"/>
    </xf>
    <xf numFmtId="0" fontId="0" fillId="8" borderId="22" xfId="0" applyFill="1" applyBorder="1" applyAlignment="1" applyProtection="1">
      <alignment horizontal="center" vertical="center" wrapText="1"/>
      <protection locked="0"/>
    </xf>
    <xf numFmtId="4" fontId="0" fillId="8" borderId="22" xfId="0" applyNumberFormat="1" applyFill="1" applyBorder="1" applyAlignment="1" applyProtection="1">
      <alignment vertical="center"/>
      <protection locked="0"/>
    </xf>
    <xf numFmtId="4" fontId="0" fillId="0" borderId="22" xfId="0" applyNumberFormat="1" applyBorder="1" applyAlignment="1">
      <alignment vertical="center"/>
    </xf>
    <xf numFmtId="0" fontId="58" fillId="8" borderId="22" xfId="0" applyFont="1" applyFill="1" applyBorder="1" applyAlignment="1" applyProtection="1">
      <alignment horizontal="left" vertical="center"/>
      <protection locked="0"/>
    </xf>
    <xf numFmtId="0" fontId="58" fillId="8" borderId="22" xfId="0" applyFont="1" applyFill="1" applyBorder="1" applyAlignment="1" applyProtection="1">
      <alignment horizontal="center" vertical="center"/>
      <protection locked="0"/>
    </xf>
    <xf numFmtId="0" fontId="0" fillId="0" borderId="21" xfId="0" applyBorder="1" applyAlignment="1">
      <alignment vertical="center"/>
    </xf>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4" fontId="22" fillId="0" borderId="22" xfId="0" applyNumberFormat="1" applyFont="1" applyBorder="1" applyAlignment="1">
      <alignment vertical="center"/>
    </xf>
    <xf numFmtId="0" fontId="93" fillId="13" borderId="0" xfId="3" applyFont="1" applyFill="1" applyAlignment="1">
      <alignment horizontal="left" vertical="top" wrapText="1" shrinkToFit="1"/>
    </xf>
    <xf numFmtId="49" fontId="97" fillId="13" borderId="33" xfId="3" applyNumberFormat="1" applyFont="1" applyFill="1" applyBorder="1" applyAlignment="1">
      <alignment horizontal="left" vertical="center" wrapText="1"/>
    </xf>
    <xf numFmtId="174" fontId="96" fillId="0" borderId="33" xfId="30" applyNumberFormat="1" applyFont="1" applyFill="1" applyBorder="1"/>
    <xf numFmtId="173" fontId="96" fillId="0" borderId="33" xfId="30" applyNumberFormat="1" applyFont="1" applyFill="1" applyBorder="1"/>
    <xf numFmtId="173" fontId="96" fillId="0" borderId="34" xfId="30" applyNumberFormat="1" applyFont="1" applyFill="1" applyBorder="1"/>
    <xf numFmtId="173" fontId="96" fillId="0" borderId="0" xfId="30" applyNumberFormat="1" applyFont="1" applyFill="1" applyBorder="1"/>
    <xf numFmtId="49" fontId="18" fillId="14" borderId="33" xfId="3" applyNumberFormat="1" applyFill="1" applyBorder="1" applyAlignment="1">
      <alignment horizontal="left"/>
    </xf>
    <xf numFmtId="175" fontId="96" fillId="14" borderId="33" xfId="30" applyNumberFormat="1" applyFont="1" applyFill="1" applyBorder="1"/>
    <xf numFmtId="175" fontId="96" fillId="14" borderId="34" xfId="30" applyNumberFormat="1" applyFont="1" applyFill="1" applyBorder="1"/>
    <xf numFmtId="49" fontId="18" fillId="0" borderId="33" xfId="3" applyNumberFormat="1" applyBorder="1" applyAlignment="1">
      <alignment horizontal="left" vertical="center"/>
    </xf>
    <xf numFmtId="49" fontId="18" fillId="0" borderId="33" xfId="3" applyNumberFormat="1" applyBorder="1" applyAlignment="1">
      <alignment vertical="center" wrapText="1"/>
    </xf>
    <xf numFmtId="0" fontId="18" fillId="0" borderId="33" xfId="3" applyBorder="1" applyAlignment="1" applyProtection="1">
      <alignment horizontal="center" vertical="center"/>
      <protection locked="0"/>
    </xf>
    <xf numFmtId="175" fontId="96" fillId="0" borderId="33" xfId="30" applyNumberFormat="1" applyFont="1" applyFill="1" applyBorder="1" applyAlignment="1">
      <alignment vertical="center"/>
    </xf>
    <xf numFmtId="175" fontId="96" fillId="0" borderId="34" xfId="30" applyNumberFormat="1" applyFont="1" applyFill="1" applyBorder="1" applyAlignment="1">
      <alignment vertical="center"/>
    </xf>
    <xf numFmtId="0" fontId="99" fillId="0" borderId="0" xfId="3" applyFont="1" applyAlignment="1">
      <alignment horizontal="left" vertical="center"/>
    </xf>
    <xf numFmtId="49" fontId="18" fillId="0" borderId="0" xfId="3" applyNumberFormat="1" applyAlignment="1" applyProtection="1">
      <alignment horizontal="center" vertical="center"/>
      <protection locked="0"/>
    </xf>
    <xf numFmtId="173" fontId="96" fillId="0" borderId="0" xfId="30" applyNumberFormat="1" applyFont="1" applyFill="1" applyBorder="1" applyAlignment="1">
      <alignment vertical="center"/>
    </xf>
    <xf numFmtId="173" fontId="18" fillId="0" borderId="0" xfId="3" applyNumberFormat="1" applyAlignment="1">
      <alignment vertical="center"/>
    </xf>
    <xf numFmtId="173" fontId="18" fillId="0" borderId="0" xfId="3" applyNumberFormat="1" applyAlignment="1">
      <alignment horizontal="right" vertical="center"/>
    </xf>
    <xf numFmtId="0" fontId="18" fillId="0" borderId="0" xfId="3" applyAlignment="1">
      <alignment horizontal="center" vertical="center"/>
    </xf>
    <xf numFmtId="175" fontId="96" fillId="0" borderId="33" xfId="20" applyNumberFormat="1" applyFont="1" applyFill="1" applyBorder="1" applyAlignment="1">
      <alignment vertical="center"/>
    </xf>
    <xf numFmtId="0" fontId="99" fillId="3" borderId="0" xfId="3" applyFont="1" applyFill="1" applyAlignment="1">
      <alignment horizontal="left" vertical="center"/>
    </xf>
    <xf numFmtId="49" fontId="18" fillId="3" borderId="0" xfId="3" applyNumberFormat="1" applyFill="1" applyAlignment="1" applyProtection="1">
      <alignment horizontal="center" vertical="center"/>
      <protection locked="0"/>
    </xf>
    <xf numFmtId="173" fontId="96" fillId="3" borderId="0" xfId="30" applyNumberFormat="1" applyFont="1" applyFill="1" applyBorder="1" applyAlignment="1">
      <alignment vertical="center"/>
    </xf>
    <xf numFmtId="173" fontId="18" fillId="3" borderId="0" xfId="3" applyNumberFormat="1" applyFill="1" applyAlignment="1">
      <alignment vertical="center"/>
    </xf>
    <xf numFmtId="173" fontId="18" fillId="3" borderId="0" xfId="3" applyNumberFormat="1" applyFill="1" applyAlignment="1">
      <alignment horizontal="right" vertical="center"/>
    </xf>
    <xf numFmtId="0" fontId="18" fillId="3" borderId="0" xfId="3" applyFill="1" applyAlignment="1">
      <alignment horizontal="center" vertical="center"/>
    </xf>
    <xf numFmtId="175" fontId="99" fillId="3" borderId="0" xfId="3" applyNumberFormat="1" applyFont="1" applyFill="1" applyAlignment="1">
      <alignment horizontal="left" vertical="center"/>
    </xf>
    <xf numFmtId="173" fontId="96" fillId="3" borderId="0" xfId="20" applyNumberFormat="1" applyFont="1" applyFill="1" applyBorder="1" applyAlignment="1">
      <alignment vertical="center"/>
    </xf>
    <xf numFmtId="0" fontId="89" fillId="0" borderId="33" xfId="3" applyFont="1" applyBorder="1" applyAlignment="1">
      <alignment vertical="center"/>
    </xf>
    <xf numFmtId="49" fontId="17" fillId="0" borderId="33" xfId="3" applyNumberFormat="1" applyFont="1" applyBorder="1" applyAlignment="1">
      <alignment vertical="center" wrapText="1"/>
    </xf>
    <xf numFmtId="175" fontId="97" fillId="0" borderId="33" xfId="30" applyNumberFormat="1" applyFont="1" applyFill="1" applyBorder="1" applyAlignment="1">
      <alignment vertical="center"/>
    </xf>
    <xf numFmtId="175" fontId="97" fillId="0" borderId="34" xfId="30" applyNumberFormat="1" applyFont="1" applyFill="1" applyBorder="1" applyAlignment="1">
      <alignment vertical="center"/>
    </xf>
    <xf numFmtId="0" fontId="20" fillId="14" borderId="32" xfId="3" applyFont="1" applyFill="1" applyBorder="1" applyAlignment="1">
      <alignment horizontal="center" vertical="center"/>
    </xf>
    <xf numFmtId="49" fontId="20" fillId="14" borderId="33" xfId="3" applyNumberFormat="1" applyFont="1" applyFill="1" applyBorder="1" applyAlignment="1">
      <alignment horizontal="left" vertical="center"/>
    </xf>
    <xf numFmtId="49" fontId="17" fillId="14" borderId="33" xfId="3" applyNumberFormat="1" applyFont="1" applyFill="1" applyBorder="1" applyAlignment="1" applyProtection="1">
      <alignment horizontal="left" vertical="center" wrapText="1"/>
      <protection locked="0"/>
    </xf>
    <xf numFmtId="49" fontId="20" fillId="14" borderId="33" xfId="3" applyNumberFormat="1" applyFont="1" applyFill="1" applyBorder="1" applyAlignment="1" applyProtection="1">
      <alignment horizontal="center" vertical="center"/>
      <protection locked="0"/>
    </xf>
    <xf numFmtId="175" fontId="96" fillId="14" borderId="33" xfId="20" applyNumberFormat="1" applyFont="1" applyFill="1" applyBorder="1" applyAlignment="1">
      <alignment vertical="center"/>
    </xf>
    <xf numFmtId="175" fontId="96" fillId="14" borderId="34" xfId="20" applyNumberFormat="1" applyFont="1" applyFill="1" applyBorder="1" applyAlignment="1">
      <alignment vertical="center"/>
    </xf>
    <xf numFmtId="49" fontId="20" fillId="0" borderId="0" xfId="3" applyNumberFormat="1" applyFont="1" applyAlignment="1" applyProtection="1">
      <alignment horizontal="left" vertical="center"/>
      <protection locked="0"/>
    </xf>
    <xf numFmtId="173" fontId="96" fillId="0" borderId="0" xfId="20" applyNumberFormat="1" applyFont="1" applyFill="1" applyBorder="1" applyAlignment="1">
      <alignment vertical="center"/>
    </xf>
    <xf numFmtId="173" fontId="20" fillId="0" borderId="0" xfId="3" applyNumberFormat="1" applyFont="1" applyAlignment="1">
      <alignment vertical="center"/>
    </xf>
    <xf numFmtId="173" fontId="20" fillId="0" borderId="0" xfId="3" applyNumberFormat="1" applyFont="1" applyAlignment="1">
      <alignment horizontal="right" vertical="center"/>
    </xf>
    <xf numFmtId="0" fontId="20" fillId="0" borderId="0" xfId="3" applyFont="1" applyAlignment="1">
      <alignment horizontal="center" vertical="center"/>
    </xf>
    <xf numFmtId="49" fontId="20" fillId="0" borderId="0" xfId="3" applyNumberFormat="1" applyFont="1" applyAlignment="1" applyProtection="1">
      <alignment horizontal="center" vertical="center"/>
      <protection locked="0"/>
    </xf>
    <xf numFmtId="0" fontId="18" fillId="0" borderId="32" xfId="3" applyBorder="1" applyAlignment="1">
      <alignment horizontal="center" wrapText="1"/>
    </xf>
    <xf numFmtId="49" fontId="128" fillId="0" borderId="33" xfId="3" applyNumberFormat="1" applyFont="1" applyBorder="1" applyAlignment="1">
      <alignment horizontal="left"/>
    </xf>
    <xf numFmtId="0" fontId="18" fillId="0" borderId="33" xfId="3" applyBorder="1" applyAlignment="1">
      <alignment horizontal="center" wrapText="1"/>
    </xf>
    <xf numFmtId="175" fontId="96" fillId="0" borderId="34" xfId="21" applyNumberFormat="1" applyFont="1" applyFill="1" applyBorder="1"/>
    <xf numFmtId="49" fontId="105" fillId="0" borderId="0" xfId="3" applyNumberFormat="1" applyFont="1" applyAlignment="1">
      <alignment horizontal="left" vertical="center"/>
    </xf>
    <xf numFmtId="175" fontId="96" fillId="3" borderId="67" xfId="21" applyNumberFormat="1" applyFont="1" applyFill="1" applyBorder="1" applyAlignment="1">
      <alignment vertical="center"/>
    </xf>
    <xf numFmtId="175" fontId="99" fillId="3" borderId="0" xfId="3" applyNumberFormat="1" applyFont="1" applyFill="1" applyAlignment="1">
      <alignment horizontal="left"/>
    </xf>
    <xf numFmtId="0" fontId="18" fillId="3" borderId="0" xfId="3" applyFill="1" applyAlignment="1">
      <alignment horizontal="center"/>
    </xf>
    <xf numFmtId="0" fontId="99" fillId="3" borderId="0" xfId="3" applyFont="1" applyFill="1" applyAlignment="1">
      <alignment horizontal="left"/>
    </xf>
    <xf numFmtId="49" fontId="18" fillId="3" borderId="0" xfId="3" applyNumberFormat="1" applyFill="1" applyAlignment="1" applyProtection="1">
      <alignment horizontal="center"/>
      <protection locked="0"/>
    </xf>
    <xf numFmtId="173" fontId="96" fillId="3" borderId="0" xfId="21" applyNumberFormat="1" applyFont="1" applyFill="1" applyBorder="1"/>
    <xf numFmtId="173" fontId="18" fillId="3" borderId="0" xfId="3" applyNumberFormat="1" applyFill="1"/>
    <xf numFmtId="173" fontId="18" fillId="3" borderId="0" xfId="3" applyNumberFormat="1" applyFill="1" applyAlignment="1">
      <alignment horizontal="right"/>
    </xf>
    <xf numFmtId="49" fontId="105" fillId="3" borderId="0" xfId="3" applyNumberFormat="1" applyFont="1" applyFill="1" applyAlignment="1">
      <alignment horizontal="left" vertical="center"/>
    </xf>
    <xf numFmtId="173" fontId="20" fillId="3" borderId="0" xfId="3" applyNumberFormat="1" applyFont="1" applyFill="1" applyAlignment="1">
      <alignment vertical="center"/>
    </xf>
    <xf numFmtId="173" fontId="20" fillId="3" borderId="0" xfId="3" applyNumberFormat="1" applyFont="1" applyFill="1" applyAlignment="1">
      <alignment horizontal="right" vertical="center"/>
    </xf>
    <xf numFmtId="0" fontId="20" fillId="3" borderId="0" xfId="3" applyFont="1" applyFill="1" applyAlignment="1">
      <alignment horizontal="center" vertical="center"/>
    </xf>
    <xf numFmtId="49" fontId="20" fillId="3" borderId="0" xfId="3" applyNumberFormat="1" applyFont="1" applyFill="1" applyAlignment="1" applyProtection="1">
      <alignment horizontal="center" vertical="center"/>
      <protection locked="0"/>
    </xf>
    <xf numFmtId="0" fontId="103" fillId="0" borderId="0" xfId="3" applyFont="1" applyAlignment="1">
      <alignment horizontal="left" vertical="center"/>
    </xf>
    <xf numFmtId="49" fontId="19" fillId="0" borderId="0" xfId="3" applyNumberFormat="1" applyFont="1" applyAlignment="1" applyProtection="1">
      <alignment horizontal="center" vertical="center"/>
      <protection locked="0"/>
    </xf>
    <xf numFmtId="173" fontId="104" fillId="0" borderId="0" xfId="30" applyNumberFormat="1" applyFont="1" applyFill="1" applyBorder="1" applyAlignment="1">
      <alignment vertical="center"/>
    </xf>
    <xf numFmtId="173" fontId="19" fillId="0" borderId="0" xfId="3" applyNumberFormat="1" applyFont="1" applyAlignment="1">
      <alignment vertical="center"/>
    </xf>
    <xf numFmtId="173" fontId="19" fillId="0" borderId="0" xfId="3" applyNumberFormat="1" applyFont="1" applyAlignment="1">
      <alignment horizontal="right" vertical="center"/>
    </xf>
    <xf numFmtId="0" fontId="19" fillId="0" borderId="0" xfId="3" applyFont="1" applyAlignment="1">
      <alignment horizontal="center" vertical="center"/>
    </xf>
    <xf numFmtId="175" fontId="96" fillId="0" borderId="57" xfId="21" applyNumberFormat="1" applyFont="1" applyFill="1" applyBorder="1"/>
    <xf numFmtId="49" fontId="129" fillId="0" borderId="33" xfId="3" applyNumberFormat="1" applyFont="1" applyBorder="1" applyAlignment="1">
      <alignment vertical="center" wrapText="1"/>
    </xf>
    <xf numFmtId="175" fontId="96" fillId="0" borderId="33" xfId="30" applyNumberFormat="1" applyFont="1" applyFill="1" applyBorder="1"/>
    <xf numFmtId="175" fontId="97" fillId="0" borderId="33" xfId="30" applyNumberFormat="1" applyFont="1" applyFill="1" applyBorder="1"/>
    <xf numFmtId="175" fontId="97" fillId="0" borderId="57" xfId="30" applyNumberFormat="1" applyFont="1" applyFill="1" applyBorder="1"/>
    <xf numFmtId="0" fontId="18" fillId="14" borderId="32" xfId="3" applyFill="1" applyBorder="1" applyAlignment="1">
      <alignment horizontal="center" vertical="center"/>
    </xf>
    <xf numFmtId="0" fontId="18" fillId="14" borderId="33" xfId="3" applyFill="1" applyBorder="1" applyAlignment="1">
      <alignment horizontal="center" vertical="center"/>
    </xf>
    <xf numFmtId="49" fontId="18" fillId="14" borderId="33" xfId="3" applyNumberFormat="1" applyFill="1" applyBorder="1" applyAlignment="1" applyProtection="1">
      <alignment horizontal="center" vertical="center"/>
      <protection locked="0"/>
    </xf>
    <xf numFmtId="1" fontId="18" fillId="14" borderId="33" xfId="3" applyNumberFormat="1" applyFill="1" applyBorder="1" applyAlignment="1" applyProtection="1">
      <alignment horizontal="center" vertical="center"/>
      <protection locked="0"/>
    </xf>
    <xf numFmtId="175" fontId="96" fillId="14" borderId="33" xfId="30" applyNumberFormat="1" applyFont="1" applyFill="1" applyBorder="1" applyAlignment="1">
      <alignment vertical="center"/>
    </xf>
    <xf numFmtId="175" fontId="96" fillId="14" borderId="34" xfId="30" applyNumberFormat="1" applyFont="1" applyFill="1" applyBorder="1" applyAlignment="1">
      <alignment vertical="center"/>
    </xf>
    <xf numFmtId="0" fontId="18" fillId="22" borderId="32" xfId="3" applyFill="1" applyBorder="1" applyAlignment="1">
      <alignment horizontal="center" vertical="center"/>
    </xf>
    <xf numFmtId="49" fontId="21" fillId="0" borderId="33" xfId="3" applyNumberFormat="1" applyFont="1" applyBorder="1" applyAlignment="1">
      <alignment horizontal="left"/>
    </xf>
    <xf numFmtId="1" fontId="18" fillId="0" borderId="33" xfId="3" applyNumberFormat="1" applyBorder="1" applyAlignment="1" applyProtection="1">
      <alignment horizontal="center"/>
      <protection locked="0"/>
    </xf>
    <xf numFmtId="175" fontId="21" fillId="0" borderId="33" xfId="3" applyNumberFormat="1" applyFont="1" applyBorder="1"/>
    <xf numFmtId="175" fontId="96" fillId="0" borderId="33" xfId="30" applyNumberFormat="1" applyFont="1" applyFill="1" applyBorder="1" applyAlignment="1">
      <alignment horizontal="right" vertical="center"/>
    </xf>
    <xf numFmtId="175" fontId="96" fillId="0" borderId="34" xfId="30" applyNumberFormat="1" applyFont="1" applyFill="1" applyBorder="1"/>
    <xf numFmtId="0" fontId="20" fillId="0" borderId="33" xfId="3" applyFont="1" applyBorder="1" applyAlignment="1">
      <alignment horizontal="center" wrapText="1"/>
    </xf>
    <xf numFmtId="9" fontId="18" fillId="0" borderId="33" xfId="3" applyNumberFormat="1" applyBorder="1" applyAlignment="1" applyProtection="1">
      <alignment horizontal="center"/>
      <protection locked="0"/>
    </xf>
    <xf numFmtId="175" fontId="95" fillId="22" borderId="33" xfId="30" applyNumberFormat="1" applyFont="1" applyFill="1" applyBorder="1"/>
    <xf numFmtId="0" fontId="21" fillId="0" borderId="33" xfId="3" applyFont="1" applyBorder="1"/>
    <xf numFmtId="175" fontId="95" fillId="22" borderId="33" xfId="21" applyNumberFormat="1" applyFont="1" applyFill="1" applyBorder="1"/>
    <xf numFmtId="0" fontId="18" fillId="0" borderId="35" xfId="3" applyBorder="1" applyAlignment="1">
      <alignment horizontal="center" vertical="center"/>
    </xf>
    <xf numFmtId="49" fontId="18" fillId="0" borderId="36" xfId="3" applyNumberFormat="1" applyBorder="1" applyAlignment="1">
      <alignment vertical="center" wrapText="1"/>
    </xf>
    <xf numFmtId="175" fontId="96" fillId="0" borderId="36" xfId="30" applyNumberFormat="1" applyFont="1" applyFill="1" applyBorder="1" applyAlignment="1">
      <alignment vertical="center"/>
    </xf>
    <xf numFmtId="175" fontId="96" fillId="0" borderId="37" xfId="30" applyNumberFormat="1" applyFont="1" applyFill="1" applyBorder="1" applyAlignment="1">
      <alignment vertical="center"/>
    </xf>
    <xf numFmtId="0" fontId="18" fillId="0" borderId="51" xfId="3" applyBorder="1" applyAlignment="1">
      <alignment horizontal="center" wrapText="1"/>
    </xf>
    <xf numFmtId="173" fontId="18" fillId="0" borderId="52" xfId="3" applyNumberFormat="1" applyBorder="1"/>
    <xf numFmtId="175" fontId="109" fillId="0" borderId="30" xfId="31" applyNumberFormat="1" applyFont="1" applyFill="1" applyBorder="1" applyAlignment="1" applyProtection="1">
      <alignment horizontal="center" vertical="center"/>
    </xf>
    <xf numFmtId="175" fontId="108" fillId="0" borderId="72" xfId="31" applyNumberFormat="1" applyFont="1" applyFill="1" applyBorder="1" applyAlignment="1" applyProtection="1">
      <alignment vertical="center" wrapText="1"/>
    </xf>
    <xf numFmtId="176" fontId="99" fillId="0" borderId="33" xfId="31" applyFont="1" applyFill="1" applyBorder="1" applyAlignment="1" applyProtection="1">
      <alignment horizontal="center"/>
    </xf>
    <xf numFmtId="175" fontId="108" fillId="0" borderId="70" xfId="31" applyNumberFormat="1" applyFont="1" applyFill="1" applyBorder="1" applyAlignment="1" applyProtection="1">
      <alignment vertical="center" wrapText="1"/>
    </xf>
    <xf numFmtId="175" fontId="108" fillId="0" borderId="71" xfId="31" applyNumberFormat="1" applyFont="1" applyFill="1" applyBorder="1" applyAlignment="1" applyProtection="1">
      <alignment vertical="center" wrapText="1"/>
    </xf>
    <xf numFmtId="49" fontId="93" fillId="0" borderId="0" xfId="3" applyNumberFormat="1" applyFont="1" applyAlignment="1">
      <alignment horizontal="left"/>
    </xf>
    <xf numFmtId="0" fontId="23" fillId="0" borderId="3" xfId="0" applyFont="1" applyBorder="1" applyAlignment="1">
      <alignment vertical="center"/>
    </xf>
    <xf numFmtId="0" fontId="130"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168" fontId="23" fillId="0" borderId="0" xfId="0" applyNumberFormat="1" applyFont="1" applyAlignment="1">
      <alignment vertical="center"/>
    </xf>
    <xf numFmtId="0" fontId="23" fillId="0" borderId="0" xfId="0" applyFont="1" applyAlignment="1" applyProtection="1">
      <alignment vertical="center"/>
      <protection locked="0"/>
    </xf>
    <xf numFmtId="0" fontId="23" fillId="0" borderId="14" xfId="0" applyFont="1" applyBorder="1" applyAlignment="1">
      <alignment vertical="center"/>
    </xf>
    <xf numFmtId="0" fontId="23" fillId="0" borderId="15" xfId="0" applyFont="1" applyBorder="1" applyAlignment="1">
      <alignment vertical="center"/>
    </xf>
    <xf numFmtId="0" fontId="10" fillId="0" borderId="0" xfId="0" applyFont="1" applyAlignment="1">
      <alignment horizontal="left" vertical="center" wrapText="1"/>
    </xf>
    <xf numFmtId="168"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168" fontId="67" fillId="0" borderId="22" xfId="0" applyNumberFormat="1" applyFont="1" applyBorder="1" applyAlignment="1" applyProtection="1">
      <alignment vertical="center"/>
      <protection locked="0"/>
    </xf>
    <xf numFmtId="0" fontId="131" fillId="0" borderId="0" xfId="0" applyFont="1" applyAlignment="1">
      <alignment vertical="center" wrapText="1"/>
    </xf>
    <xf numFmtId="0" fontId="0" fillId="0" borderId="0" xfId="0" applyAlignment="1" applyProtection="1">
      <alignment vertical="center"/>
      <protection locked="0"/>
    </xf>
    <xf numFmtId="0" fontId="132" fillId="0" borderId="22" xfId="0" applyFont="1" applyBorder="1" applyAlignment="1" applyProtection="1">
      <alignment horizontal="center" vertical="center"/>
      <protection locked="0"/>
    </xf>
    <xf numFmtId="49" fontId="132" fillId="0" borderId="22" xfId="0" applyNumberFormat="1" applyFont="1" applyBorder="1" applyAlignment="1" applyProtection="1">
      <alignment horizontal="left" vertical="center" wrapText="1"/>
      <protection locked="0"/>
    </xf>
    <xf numFmtId="0" fontId="132" fillId="0" borderId="22" xfId="0" applyFont="1" applyBorder="1" applyAlignment="1" applyProtection="1">
      <alignment horizontal="left" vertical="center" wrapText="1"/>
      <protection locked="0"/>
    </xf>
    <xf numFmtId="0" fontId="132" fillId="0" borderId="22" xfId="0" applyFont="1" applyBorder="1" applyAlignment="1" applyProtection="1">
      <alignment horizontal="center" vertical="center" wrapText="1"/>
      <protection locked="0"/>
    </xf>
    <xf numFmtId="168" fontId="132" fillId="0" borderId="22" xfId="0" applyNumberFormat="1" applyFont="1" applyBorder="1" applyAlignment="1" applyProtection="1">
      <alignment vertical="center"/>
      <protection locked="0"/>
    </xf>
    <xf numFmtId="4" fontId="132" fillId="0" borderId="22" xfId="0" applyNumberFormat="1" applyFont="1" applyBorder="1" applyAlignment="1" applyProtection="1">
      <alignment vertical="center"/>
      <protection locked="0"/>
    </xf>
    <xf numFmtId="0" fontId="147" fillId="6" borderId="18" xfId="0" applyFont="1" applyFill="1" applyBorder="1" applyAlignment="1">
      <alignment horizontal="center" vertical="center" wrapText="1"/>
    </xf>
    <xf numFmtId="4" fontId="148" fillId="0" borderId="0" xfId="0" applyNumberFormat="1" applyFont="1"/>
    <xf numFmtId="4" fontId="149" fillId="0" borderId="0" xfId="0" applyNumberFormat="1" applyFont="1"/>
    <xf numFmtId="4" fontId="150" fillId="0" borderId="0" xfId="0" applyNumberFormat="1" applyFont="1"/>
    <xf numFmtId="4" fontId="147" fillId="0" borderId="22" xfId="0" applyNumberFormat="1" applyFont="1" applyBorder="1" applyAlignment="1" applyProtection="1">
      <alignment vertical="center"/>
      <protection locked="0"/>
    </xf>
    <xf numFmtId="4" fontId="152" fillId="0" borderId="22" xfId="0" applyNumberFormat="1" applyFont="1" applyBorder="1" applyAlignment="1" applyProtection="1">
      <alignment vertical="center"/>
      <protection locked="0"/>
    </xf>
    <xf numFmtId="0" fontId="147" fillId="0" borderId="22" xfId="0" applyFont="1" applyBorder="1" applyAlignment="1" applyProtection="1">
      <alignment horizontal="center" vertical="center"/>
      <protection locked="0"/>
    </xf>
    <xf numFmtId="49" fontId="147" fillId="0" borderId="22" xfId="0" applyNumberFormat="1" applyFont="1" applyBorder="1" applyAlignment="1" applyProtection="1">
      <alignment horizontal="left" vertical="center" wrapText="1"/>
      <protection locked="0"/>
    </xf>
    <xf numFmtId="0" fontId="147" fillId="0" borderId="22" xfId="0" applyFont="1" applyBorder="1" applyAlignment="1" applyProtection="1">
      <alignment horizontal="left" vertical="center" wrapText="1"/>
      <protection locked="0"/>
    </xf>
    <xf numFmtId="0" fontId="147" fillId="0" borderId="22" xfId="0" applyFont="1" applyBorder="1" applyAlignment="1" applyProtection="1">
      <alignment horizontal="center" vertical="center" wrapText="1"/>
      <protection locked="0"/>
    </xf>
    <xf numFmtId="168" fontId="147" fillId="0" borderId="22" xfId="0" applyNumberFormat="1" applyFont="1" applyBorder="1" applyAlignment="1" applyProtection="1">
      <alignment vertical="center"/>
      <protection locked="0"/>
    </xf>
    <xf numFmtId="0" fontId="154" fillId="0" borderId="0" xfId="39"/>
    <xf numFmtId="0" fontId="154" fillId="0" borderId="0" xfId="39" applyAlignment="1">
      <alignment horizontal="left" vertical="center"/>
    </xf>
    <xf numFmtId="0" fontId="154" fillId="0" borderId="1" xfId="39" applyBorder="1"/>
    <xf numFmtId="0" fontId="154" fillId="0" borderId="2" xfId="39" applyBorder="1"/>
    <xf numFmtId="0" fontId="154" fillId="0" borderId="3" xfId="39" applyBorder="1"/>
    <xf numFmtId="0" fontId="52" fillId="0" borderId="0" xfId="39" applyFont="1" applyAlignment="1">
      <alignment horizontal="left" vertical="center"/>
    </xf>
    <xf numFmtId="0" fontId="53" fillId="0" borderId="0" xfId="39" applyFont="1" applyAlignment="1">
      <alignment horizontal="left" vertical="center"/>
    </xf>
    <xf numFmtId="0" fontId="54" fillId="0" borderId="0" xfId="39" applyFont="1" applyAlignment="1">
      <alignment horizontal="left" vertical="center"/>
    </xf>
    <xf numFmtId="0" fontId="154" fillId="0" borderId="0" xfId="39" applyAlignment="1">
      <alignment vertical="center"/>
    </xf>
    <xf numFmtId="0" fontId="154" fillId="0" borderId="3" xfId="39" applyBorder="1" applyAlignment="1">
      <alignment vertical="center"/>
    </xf>
    <xf numFmtId="0" fontId="27" fillId="0" borderId="0" xfId="39" applyFont="1" applyAlignment="1">
      <alignment horizontal="left" vertical="center"/>
    </xf>
    <xf numFmtId="166" fontId="27" fillId="0" borderId="0" xfId="39" applyNumberFormat="1" applyFont="1" applyAlignment="1">
      <alignment horizontal="left" vertical="center"/>
    </xf>
    <xf numFmtId="0" fontId="154" fillId="0" borderId="12" xfId="39" applyBorder="1" applyAlignment="1">
      <alignment vertical="center"/>
    </xf>
    <xf numFmtId="0" fontId="56" fillId="0" borderId="0" xfId="39" applyFont="1" applyAlignment="1">
      <alignment horizontal="left" vertical="center"/>
    </xf>
    <xf numFmtId="4" fontId="57" fillId="0" borderId="0" xfId="39" applyNumberFormat="1" applyFont="1" applyAlignment="1">
      <alignment vertical="center"/>
    </xf>
    <xf numFmtId="0" fontId="60" fillId="0" borderId="3" xfId="39" applyFont="1" applyBorder="1" applyAlignment="1">
      <alignment vertical="center"/>
    </xf>
    <xf numFmtId="0" fontId="60" fillId="0" borderId="0" xfId="39" applyFont="1" applyAlignment="1">
      <alignment vertical="center"/>
    </xf>
    <xf numFmtId="0" fontId="54" fillId="0" borderId="0" xfId="39" applyFont="1" applyAlignment="1">
      <alignment horizontal="right" vertical="center"/>
    </xf>
    <xf numFmtId="0" fontId="58" fillId="0" borderId="0" xfId="39" applyFont="1" applyAlignment="1">
      <alignment horizontal="left" vertical="center"/>
    </xf>
    <xf numFmtId="0" fontId="59" fillId="0" borderId="0" xfId="39" applyFont="1" applyAlignment="1">
      <alignment horizontal="left" vertical="center"/>
    </xf>
    <xf numFmtId="4" fontId="59" fillId="0" borderId="0" xfId="39" applyNumberFormat="1" applyFont="1" applyAlignment="1">
      <alignment vertical="center"/>
    </xf>
    <xf numFmtId="165" fontId="59" fillId="0" borderId="0" xfId="39" applyNumberFormat="1" applyFont="1" applyAlignment="1">
      <alignment horizontal="right" vertical="center"/>
    </xf>
    <xf numFmtId="4" fontId="54" fillId="0" borderId="0" xfId="39" applyNumberFormat="1" applyFont="1" applyAlignment="1">
      <alignment vertical="center"/>
    </xf>
    <xf numFmtId="165" fontId="54" fillId="0" borderId="0" xfId="39" applyNumberFormat="1" applyFont="1" applyAlignment="1">
      <alignment horizontal="right" vertical="center"/>
    </xf>
    <xf numFmtId="0" fontId="154" fillId="6" borderId="0" xfId="39" applyFill="1" applyAlignment="1">
      <alignment vertical="center"/>
    </xf>
    <xf numFmtId="0" fontId="61" fillId="6" borderId="6" xfId="39" applyFont="1" applyFill="1" applyBorder="1" applyAlignment="1">
      <alignment horizontal="left" vertical="center"/>
    </xf>
    <xf numFmtId="0" fontId="154" fillId="6" borderId="7" xfId="39" applyFill="1" applyBorder="1" applyAlignment="1">
      <alignment vertical="center"/>
    </xf>
    <xf numFmtId="0" fontId="61" fillId="6" borderId="7" xfId="39" applyFont="1" applyFill="1" applyBorder="1" applyAlignment="1">
      <alignment horizontal="right" vertical="center"/>
    </xf>
    <xf numFmtId="0" fontId="61" fillId="6" borderId="7" xfId="39" applyFont="1" applyFill="1" applyBorder="1" applyAlignment="1">
      <alignment horizontal="center" vertical="center"/>
    </xf>
    <xf numFmtId="4" fontId="61" fillId="6" borderId="7" xfId="39" applyNumberFormat="1" applyFont="1" applyFill="1" applyBorder="1" applyAlignment="1">
      <alignment vertical="center"/>
    </xf>
    <xf numFmtId="0" fontId="154" fillId="6" borderId="8" xfId="39" applyFill="1" applyBorder="1" applyAlignment="1">
      <alignment vertical="center"/>
    </xf>
    <xf numFmtId="0" fontId="62" fillId="0" borderId="4" xfId="39" applyFont="1" applyBorder="1" applyAlignment="1">
      <alignment horizontal="left" vertical="center"/>
    </xf>
    <xf numFmtId="0" fontId="154" fillId="0" borderId="4" xfId="39" applyBorder="1" applyAlignment="1">
      <alignment vertical="center"/>
    </xf>
    <xf numFmtId="0" fontId="54" fillId="0" borderId="5" xfId="39" applyFont="1" applyBorder="1" applyAlignment="1">
      <alignment horizontal="left" vertical="center"/>
    </xf>
    <xf numFmtId="0" fontId="154" fillId="0" borderId="5" xfId="39" applyBorder="1" applyAlignment="1">
      <alignment vertical="center"/>
    </xf>
    <xf numFmtId="0" fontId="54" fillId="0" borderId="5" xfId="39" applyFont="1" applyBorder="1" applyAlignment="1">
      <alignment horizontal="center" vertical="center"/>
    </xf>
    <xf numFmtId="0" fontId="54" fillId="0" borderId="5" xfId="39" applyFont="1" applyBorder="1" applyAlignment="1">
      <alignment horizontal="right" vertical="center"/>
    </xf>
    <xf numFmtId="0" fontId="154" fillId="0" borderId="9" xfId="39" applyBorder="1" applyAlignment="1">
      <alignment vertical="center"/>
    </xf>
    <xf numFmtId="0" fontId="154" fillId="0" borderId="10" xfId="39" applyBorder="1" applyAlignment="1">
      <alignment vertical="center"/>
    </xf>
    <xf numFmtId="0" fontId="154" fillId="0" borderId="1" xfId="39" applyBorder="1" applyAlignment="1">
      <alignment vertical="center"/>
    </xf>
    <xf numFmtId="0" fontId="154" fillId="0" borderId="2" xfId="39" applyBorder="1" applyAlignment="1">
      <alignment vertical="center"/>
    </xf>
    <xf numFmtId="0" fontId="27" fillId="0" borderId="0" xfId="39" applyFont="1" applyAlignment="1">
      <alignment horizontal="left" vertical="center" wrapText="1"/>
    </xf>
    <xf numFmtId="0" fontId="49" fillId="6" borderId="0" xfId="39" applyFont="1" applyFill="1" applyAlignment="1">
      <alignment horizontal="left" vertical="center"/>
    </xf>
    <xf numFmtId="0" fontId="49" fillId="6" borderId="0" xfId="39" applyFont="1" applyFill="1" applyAlignment="1">
      <alignment horizontal="right" vertical="center"/>
    </xf>
    <xf numFmtId="0" fontId="63" fillId="0" borderId="0" xfId="39" applyFont="1" applyAlignment="1">
      <alignment horizontal="left" vertical="center"/>
    </xf>
    <xf numFmtId="0" fontId="11" fillId="0" borderId="0" xfId="39" applyFont="1" applyAlignment="1">
      <alignment vertical="center"/>
    </xf>
    <xf numFmtId="0" fontId="11" fillId="0" borderId="3" xfId="39" applyFont="1" applyBorder="1" applyAlignment="1">
      <alignment vertical="center"/>
    </xf>
    <xf numFmtId="0" fontId="11" fillId="0" borderId="20" xfId="39" applyFont="1" applyBorder="1" applyAlignment="1">
      <alignment horizontal="left" vertical="center"/>
    </xf>
    <xf numFmtId="0" fontId="11" fillId="0" borderId="20" xfId="39" applyFont="1" applyBorder="1" applyAlignment="1">
      <alignment vertical="center"/>
    </xf>
    <xf numFmtId="4" fontId="11" fillId="0" borderId="20" xfId="39" applyNumberFormat="1" applyFont="1" applyBorder="1" applyAlignment="1">
      <alignment vertical="center"/>
    </xf>
    <xf numFmtId="0" fontId="12" fillId="0" borderId="0" xfId="39" applyFont="1" applyAlignment="1">
      <alignment vertical="center"/>
    </xf>
    <xf numFmtId="0" fontId="12" fillId="0" borderId="3" xfId="39" applyFont="1" applyBorder="1" applyAlignment="1">
      <alignment vertical="center"/>
    </xf>
    <xf numFmtId="0" fontId="12" fillId="0" borderId="20" xfId="39" applyFont="1" applyBorder="1" applyAlignment="1">
      <alignment horizontal="left" vertical="center"/>
    </xf>
    <xf numFmtId="0" fontId="12" fillId="0" borderId="20" xfId="39" applyFont="1" applyBorder="1" applyAlignment="1">
      <alignment vertical="center"/>
    </xf>
    <xf numFmtId="4" fontId="12" fillId="0" borderId="20" xfId="39" applyNumberFormat="1" applyFont="1" applyBorder="1" applyAlignment="1">
      <alignment vertical="center"/>
    </xf>
    <xf numFmtId="0" fontId="154" fillId="0" borderId="0" xfId="39" applyAlignment="1">
      <alignment horizontal="center" vertical="center" wrapText="1"/>
    </xf>
    <xf numFmtId="0" fontId="154" fillId="0" borderId="3" xfId="39" applyBorder="1" applyAlignment="1">
      <alignment horizontal="center" vertical="center" wrapText="1"/>
    </xf>
    <xf numFmtId="0" fontId="49" fillId="6" borderId="16" xfId="39" applyFont="1" applyFill="1" applyBorder="1" applyAlignment="1">
      <alignment horizontal="center" vertical="center" wrapText="1"/>
    </xf>
    <xf numFmtId="0" fontId="49" fillId="6" borderId="17" xfId="39" applyFont="1" applyFill="1" applyBorder="1" applyAlignment="1">
      <alignment horizontal="center" vertical="center" wrapText="1"/>
    </xf>
    <xf numFmtId="0" fontId="49" fillId="6" borderId="18" xfId="39" applyFont="1" applyFill="1" applyBorder="1" applyAlignment="1">
      <alignment horizontal="center" vertical="center" wrapText="1"/>
    </xf>
    <xf numFmtId="0" fontId="49" fillId="6" borderId="0" xfId="39" applyFont="1" applyFill="1" applyAlignment="1">
      <alignment horizontal="center" vertical="center" wrapText="1"/>
    </xf>
    <xf numFmtId="0" fontId="64" fillId="0" borderId="16" xfId="39" applyFont="1" applyBorder="1" applyAlignment="1">
      <alignment horizontal="center" vertical="center" wrapText="1"/>
    </xf>
    <xf numFmtId="0" fontId="64" fillId="0" borderId="17" xfId="39" applyFont="1" applyBorder="1" applyAlignment="1">
      <alignment horizontal="center" vertical="center" wrapText="1"/>
    </xf>
    <xf numFmtId="0" fontId="64" fillId="0" borderId="18" xfId="39" applyFont="1" applyBorder="1" applyAlignment="1">
      <alignment horizontal="center" vertical="center" wrapText="1"/>
    </xf>
    <xf numFmtId="0" fontId="57" fillId="0" borderId="0" xfId="39" applyFont="1" applyAlignment="1">
      <alignment horizontal="left" vertical="center"/>
    </xf>
    <xf numFmtId="4" fontId="57" fillId="0" borderId="0" xfId="39" applyNumberFormat="1" applyFont="1"/>
    <xf numFmtId="0" fontId="154" fillId="0" borderId="11" xfId="39" applyBorder="1" applyAlignment="1">
      <alignment vertical="center"/>
    </xf>
    <xf numFmtId="167" fontId="65" fillId="0" borderId="12" xfId="39" applyNumberFormat="1" applyFont="1" applyBorder="1"/>
    <xf numFmtId="167" fontId="65" fillId="0" borderId="13" xfId="39" applyNumberFormat="1" applyFont="1" applyBorder="1"/>
    <xf numFmtId="4" fontId="66" fillId="0" borderId="0" xfId="39" applyNumberFormat="1" applyFont="1" applyAlignment="1">
      <alignment vertical="center"/>
    </xf>
    <xf numFmtId="0" fontId="13" fillId="0" borderId="0" xfId="39" applyFont="1"/>
    <xf numFmtId="0" fontId="13" fillId="0" borderId="3" xfId="39" applyFont="1" applyBorder="1"/>
    <xf numFmtId="0" fontId="13" fillId="0" borderId="0" xfId="39" applyFont="1" applyAlignment="1">
      <alignment horizontal="left"/>
    </xf>
    <xf numFmtId="0" fontId="11" fillId="0" borderId="0" xfId="39" applyFont="1" applyAlignment="1">
      <alignment horizontal="left"/>
    </xf>
    <xf numFmtId="4" fontId="11" fillId="0" borderId="0" xfId="39" applyNumberFormat="1" applyFont="1"/>
    <xf numFmtId="0" fontId="13" fillId="0" borderId="14" xfId="39" applyFont="1" applyBorder="1"/>
    <xf numFmtId="167" fontId="13" fillId="0" borderId="0" xfId="39" applyNumberFormat="1" applyFont="1"/>
    <xf numFmtId="167" fontId="13" fillId="0" borderId="15" xfId="39" applyNumberFormat="1" applyFont="1" applyBorder="1"/>
    <xf numFmtId="0" fontId="13" fillId="0" borderId="0" xfId="39" applyFont="1" applyAlignment="1">
      <alignment horizontal="center"/>
    </xf>
    <xf numFmtId="4" fontId="13" fillId="0" borderId="0" xfId="39" applyNumberFormat="1" applyFont="1" applyAlignment="1">
      <alignment vertical="center"/>
    </xf>
    <xf numFmtId="0" fontId="12" fillId="0" borderId="0" xfId="39" applyFont="1" applyAlignment="1">
      <alignment horizontal="left"/>
    </xf>
    <xf numFmtId="4" fontId="12" fillId="0" borderId="0" xfId="39" applyNumberFormat="1" applyFont="1"/>
    <xf numFmtId="0" fontId="154" fillId="0" borderId="3" xfId="39" applyBorder="1" applyAlignment="1" applyProtection="1">
      <alignment vertical="center"/>
      <protection locked="0"/>
    </xf>
    <xf numFmtId="0" fontId="49" fillId="0" borderId="22" xfId="39" applyFont="1" applyBorder="1" applyAlignment="1" applyProtection="1">
      <alignment horizontal="center" vertical="center"/>
      <protection locked="0"/>
    </xf>
    <xf numFmtId="49" fontId="49" fillId="0" borderId="22" xfId="39" applyNumberFormat="1" applyFont="1" applyBorder="1" applyAlignment="1" applyProtection="1">
      <alignment horizontal="left" vertical="center" wrapText="1"/>
      <protection locked="0"/>
    </xf>
    <xf numFmtId="0" fontId="49" fillId="0" borderId="22" xfId="39" applyFont="1" applyBorder="1" applyAlignment="1" applyProtection="1">
      <alignment horizontal="left" vertical="center" wrapText="1"/>
      <protection locked="0"/>
    </xf>
    <xf numFmtId="0" fontId="49" fillId="0" borderId="22" xfId="39" applyFont="1" applyBorder="1" applyAlignment="1" applyProtection="1">
      <alignment horizontal="center" vertical="center" wrapText="1"/>
      <protection locked="0"/>
    </xf>
    <xf numFmtId="168" fontId="49" fillId="0" borderId="22" xfId="39" applyNumberFormat="1" applyFont="1" applyBorder="1" applyAlignment="1" applyProtection="1">
      <alignment vertical="center"/>
      <protection locked="0"/>
    </xf>
    <xf numFmtId="4" fontId="49" fillId="0" borderId="22" xfId="39" applyNumberFormat="1" applyFont="1" applyBorder="1" applyAlignment="1" applyProtection="1">
      <alignment vertical="center"/>
      <protection locked="0"/>
    </xf>
    <xf numFmtId="0" fontId="154" fillId="0" borderId="22" xfId="39" applyBorder="1" applyAlignment="1" applyProtection="1">
      <alignment vertical="center"/>
      <protection locked="0"/>
    </xf>
    <xf numFmtId="0" fontId="64" fillId="0" borderId="14" xfId="39" applyFont="1" applyBorder="1" applyAlignment="1">
      <alignment horizontal="left" vertical="center"/>
    </xf>
    <xf numFmtId="0" fontId="64" fillId="0" borderId="0" xfId="39" applyFont="1" applyAlignment="1">
      <alignment horizontal="center" vertical="center"/>
    </xf>
    <xf numFmtId="167" fontId="64" fillId="0" borderId="0" xfId="39" applyNumberFormat="1" applyFont="1" applyAlignment="1">
      <alignment vertical="center"/>
    </xf>
    <xf numFmtId="167" fontId="64" fillId="0" borderId="15" xfId="39" applyNumberFormat="1" applyFont="1" applyBorder="1" applyAlignment="1">
      <alignment vertical="center"/>
    </xf>
    <xf numFmtId="0" fontId="49" fillId="0" borderId="0" xfId="39" applyFont="1" applyAlignment="1">
      <alignment horizontal="left" vertical="center"/>
    </xf>
    <xf numFmtId="4" fontId="154" fillId="0" borderId="0" xfId="39" applyNumberFormat="1" applyAlignment="1">
      <alignment vertical="center"/>
    </xf>
    <xf numFmtId="0" fontId="67" fillId="0" borderId="22" xfId="39" applyFont="1" applyBorder="1" applyAlignment="1" applyProtection="1">
      <alignment horizontal="center" vertical="center"/>
      <protection locked="0"/>
    </xf>
    <xf numFmtId="49" fontId="67" fillId="0" borderId="22" xfId="39" applyNumberFormat="1" applyFont="1" applyBorder="1" applyAlignment="1" applyProtection="1">
      <alignment horizontal="left" vertical="center" wrapText="1"/>
      <protection locked="0"/>
    </xf>
    <xf numFmtId="0" fontId="67" fillId="0" borderId="22" xfId="39" applyFont="1" applyBorder="1" applyAlignment="1" applyProtection="1">
      <alignment horizontal="left" vertical="center" wrapText="1"/>
      <protection locked="0"/>
    </xf>
    <xf numFmtId="0" fontId="67" fillId="0" borderId="22" xfId="39" applyFont="1" applyBorder="1" applyAlignment="1" applyProtection="1">
      <alignment horizontal="center" vertical="center" wrapText="1"/>
      <protection locked="0"/>
    </xf>
    <xf numFmtId="168" fontId="67" fillId="0" borderId="22" xfId="39" applyNumberFormat="1" applyFont="1" applyBorder="1" applyAlignment="1" applyProtection="1">
      <alignment vertical="center"/>
      <protection locked="0"/>
    </xf>
    <xf numFmtId="4" fontId="67" fillId="0" borderId="22" xfId="39" applyNumberFormat="1" applyFont="1" applyBorder="1" applyAlignment="1" applyProtection="1">
      <alignment vertical="center"/>
      <protection locked="0"/>
    </xf>
    <xf numFmtId="0" fontId="68" fillId="0" borderId="22" xfId="39" applyFont="1" applyBorder="1" applyAlignment="1" applyProtection="1">
      <alignment vertical="center"/>
      <protection locked="0"/>
    </xf>
    <xf numFmtId="0" fontId="68" fillId="0" borderId="3" xfId="39" applyFont="1" applyBorder="1" applyAlignment="1">
      <alignment vertical="center"/>
    </xf>
    <xf numFmtId="0" fontId="67" fillId="0" borderId="14" xfId="39" applyFont="1" applyBorder="1" applyAlignment="1">
      <alignment horizontal="left" vertical="center"/>
    </xf>
    <xf numFmtId="0" fontId="67" fillId="0" borderId="0" xfId="39" applyFont="1" applyAlignment="1">
      <alignment horizontal="center" vertical="center"/>
    </xf>
    <xf numFmtId="0" fontId="64" fillId="0" borderId="19" xfId="39" applyFont="1" applyBorder="1" applyAlignment="1">
      <alignment horizontal="left" vertical="center"/>
    </xf>
    <xf numFmtId="0" fontId="64" fillId="0" borderId="20" xfId="39" applyFont="1" applyBorder="1" applyAlignment="1">
      <alignment horizontal="center" vertical="center"/>
    </xf>
    <xf numFmtId="167" fontId="64" fillId="0" borderId="20" xfId="39" applyNumberFormat="1" applyFont="1" applyBorder="1" applyAlignment="1">
      <alignment vertical="center"/>
    </xf>
    <xf numFmtId="167" fontId="64" fillId="0" borderId="21" xfId="39" applyNumberFormat="1" applyFont="1" applyBorder="1" applyAlignment="1">
      <alignment vertical="center"/>
    </xf>
    <xf numFmtId="0" fontId="151" fillId="0" borderId="22" xfId="39" applyFont="1" applyBorder="1" applyAlignment="1" applyProtection="1">
      <alignment horizontal="center" vertical="center"/>
      <protection locked="0"/>
    </xf>
    <xf numFmtId="49" fontId="151" fillId="0" borderId="22" xfId="39" applyNumberFormat="1" applyFont="1" applyBorder="1" applyAlignment="1" applyProtection="1">
      <alignment horizontal="left" vertical="center" wrapText="1"/>
      <protection locked="0"/>
    </xf>
    <xf numFmtId="0" fontId="151" fillId="0" borderId="22" xfId="39" applyFont="1" applyBorder="1" applyAlignment="1" applyProtection="1">
      <alignment horizontal="left" vertical="center" wrapText="1"/>
      <protection locked="0"/>
    </xf>
    <xf numFmtId="0" fontId="151" fillId="0" borderId="22" xfId="39" applyFont="1" applyBorder="1" applyAlignment="1" applyProtection="1">
      <alignment horizontal="center" vertical="center" wrapText="1"/>
      <protection locked="0"/>
    </xf>
    <xf numFmtId="168" fontId="151" fillId="0" borderId="22" xfId="39" applyNumberFormat="1" applyFont="1" applyBorder="1" applyAlignment="1" applyProtection="1">
      <alignment vertical="center"/>
      <protection locked="0"/>
    </xf>
    <xf numFmtId="4" fontId="151" fillId="0" borderId="22" xfId="39" applyNumberFormat="1" applyFont="1" applyBorder="1" applyAlignment="1" applyProtection="1">
      <alignment vertical="center"/>
      <protection locked="0"/>
    </xf>
    <xf numFmtId="0" fontId="153" fillId="0" borderId="22" xfId="39" applyFont="1" applyBorder="1" applyAlignment="1" applyProtection="1">
      <alignment horizontal="center" vertical="center"/>
      <protection locked="0"/>
    </xf>
    <xf numFmtId="49" fontId="153" fillId="0" borderId="22" xfId="39" applyNumberFormat="1" applyFont="1" applyBorder="1" applyAlignment="1" applyProtection="1">
      <alignment horizontal="left" vertical="center" wrapText="1"/>
      <protection locked="0"/>
    </xf>
    <xf numFmtId="0" fontId="153" fillId="0" borderId="22" xfId="39" applyFont="1" applyBorder="1" applyAlignment="1" applyProtection="1">
      <alignment horizontal="left" vertical="center" wrapText="1"/>
      <protection locked="0"/>
    </xf>
    <xf numFmtId="0" fontId="153" fillId="0" borderId="22" xfId="39" applyFont="1" applyBorder="1" applyAlignment="1" applyProtection="1">
      <alignment horizontal="center" vertical="center" wrapText="1"/>
      <protection locked="0"/>
    </xf>
    <xf numFmtId="168" fontId="153" fillId="0" borderId="22" xfId="39" applyNumberFormat="1" applyFont="1" applyBorder="1" applyAlignment="1" applyProtection="1">
      <alignment vertical="center"/>
      <protection locked="0"/>
    </xf>
    <xf numFmtId="4" fontId="153" fillId="0" borderId="22" xfId="39" applyNumberFormat="1" applyFont="1" applyBorder="1" applyAlignment="1" applyProtection="1">
      <alignment vertical="center"/>
      <protection locked="0"/>
    </xf>
    <xf numFmtId="0" fontId="147" fillId="0" borderId="22" xfId="39" applyFont="1" applyBorder="1" applyAlignment="1" applyProtection="1">
      <alignment horizontal="center" vertical="center"/>
      <protection locked="0"/>
    </xf>
    <xf numFmtId="49" fontId="147" fillId="0" borderId="22" xfId="39" applyNumberFormat="1" applyFont="1" applyBorder="1" applyAlignment="1" applyProtection="1">
      <alignment horizontal="left" vertical="center" wrapText="1"/>
      <protection locked="0"/>
    </xf>
    <xf numFmtId="0" fontId="147" fillId="0" borderId="22" xfId="39" applyFont="1" applyBorder="1" applyAlignment="1" applyProtection="1">
      <alignment horizontal="left" vertical="center" wrapText="1"/>
      <protection locked="0"/>
    </xf>
    <xf numFmtId="0" fontId="147" fillId="0" borderId="22" xfId="39" applyFont="1" applyBorder="1" applyAlignment="1" applyProtection="1">
      <alignment horizontal="center" vertical="center" wrapText="1"/>
      <protection locked="0"/>
    </xf>
    <xf numFmtId="168" fontId="147" fillId="0" borderId="22" xfId="39" applyNumberFormat="1" applyFont="1" applyBorder="1" applyAlignment="1" applyProtection="1">
      <alignment vertical="center"/>
      <protection locked="0"/>
    </xf>
    <xf numFmtId="4" fontId="147" fillId="0" borderId="22" xfId="39" applyNumberFormat="1" applyFont="1" applyBorder="1" applyAlignment="1" applyProtection="1">
      <alignment vertical="center"/>
      <protection locked="0"/>
    </xf>
    <xf numFmtId="0" fontId="152" fillId="0" borderId="22" xfId="39" applyFont="1" applyBorder="1" applyAlignment="1" applyProtection="1">
      <alignment horizontal="center" vertical="center"/>
      <protection locked="0"/>
    </xf>
    <xf numFmtId="49" fontId="152" fillId="0" borderId="22" xfId="39" applyNumberFormat="1" applyFont="1" applyBorder="1" applyAlignment="1" applyProtection="1">
      <alignment horizontal="left" vertical="center" wrapText="1"/>
      <protection locked="0"/>
    </xf>
    <xf numFmtId="0" fontId="152" fillId="0" borderId="22" xfId="39" applyFont="1" applyBorder="1" applyAlignment="1" applyProtection="1">
      <alignment horizontal="center" vertical="center" wrapText="1"/>
      <protection locked="0"/>
    </xf>
    <xf numFmtId="4" fontId="152" fillId="0" borderId="22" xfId="39" applyNumberFormat="1" applyFont="1" applyBorder="1" applyAlignment="1" applyProtection="1">
      <alignment vertical="center"/>
      <protection locked="0"/>
    </xf>
    <xf numFmtId="0" fontId="10" fillId="0" borderId="3" xfId="39" applyFont="1" applyBorder="1" applyAlignment="1" applyProtection="1">
      <alignment vertical="center"/>
      <protection locked="0"/>
    </xf>
    <xf numFmtId="0" fontId="155" fillId="0" borderId="22" xfId="39" applyFont="1" applyBorder="1" applyAlignment="1" applyProtection="1">
      <alignment horizontal="center" vertical="center"/>
      <protection locked="0"/>
    </xf>
    <xf numFmtId="49" fontId="155" fillId="0" borderId="22" xfId="39" applyNumberFormat="1" applyFont="1" applyBorder="1" applyAlignment="1" applyProtection="1">
      <alignment horizontal="left" vertical="center" wrapText="1"/>
      <protection locked="0"/>
    </xf>
    <xf numFmtId="0" fontId="155" fillId="0" borderId="22" xfId="39" applyFont="1" applyBorder="1" applyAlignment="1" applyProtection="1">
      <alignment horizontal="left" vertical="center" wrapText="1"/>
      <protection locked="0"/>
    </xf>
    <xf numFmtId="0" fontId="155" fillId="0" borderId="22" xfId="39" applyFont="1" applyBorder="1" applyAlignment="1" applyProtection="1">
      <alignment horizontal="center" vertical="center" wrapText="1"/>
      <protection locked="0"/>
    </xf>
    <xf numFmtId="168" fontId="155" fillId="0" borderId="22" xfId="39" applyNumberFormat="1" applyFont="1" applyBorder="1" applyAlignment="1" applyProtection="1">
      <alignment vertical="center"/>
      <protection locked="0"/>
    </xf>
    <xf numFmtId="4" fontId="155" fillId="0" borderId="22" xfId="39" applyNumberFormat="1" applyFont="1" applyBorder="1" applyAlignment="1" applyProtection="1">
      <alignment vertical="center"/>
      <protection locked="0"/>
    </xf>
    <xf numFmtId="0" fontId="10" fillId="0" borderId="22" xfId="39" applyFont="1" applyBorder="1" applyAlignment="1" applyProtection="1">
      <alignment vertical="center"/>
      <protection locked="0"/>
    </xf>
    <xf numFmtId="0" fontId="10" fillId="0" borderId="3" xfId="39" applyFont="1" applyBorder="1" applyAlignment="1">
      <alignment vertical="center"/>
    </xf>
    <xf numFmtId="0" fontId="155" fillId="0" borderId="14" xfId="39" applyFont="1" applyBorder="1" applyAlignment="1">
      <alignment horizontal="left" vertical="center"/>
    </xf>
    <xf numFmtId="0" fontId="155" fillId="0" borderId="0" xfId="39" applyFont="1" applyAlignment="1">
      <alignment horizontal="center" vertical="center"/>
    </xf>
    <xf numFmtId="167" fontId="155" fillId="0" borderId="0" xfId="39" applyNumberFormat="1" applyFont="1" applyAlignment="1">
      <alignment vertical="center"/>
    </xf>
    <xf numFmtId="167" fontId="155" fillId="0" borderId="15" xfId="39" applyNumberFormat="1" applyFont="1" applyBorder="1" applyAlignment="1">
      <alignment vertical="center"/>
    </xf>
    <xf numFmtId="0" fontId="10" fillId="0" borderId="0" xfId="39" applyFont="1" applyAlignment="1">
      <alignment vertical="center"/>
    </xf>
    <xf numFmtId="0" fontId="155" fillId="0" borderId="0" xfId="39" applyFont="1" applyAlignment="1">
      <alignment horizontal="left" vertical="center"/>
    </xf>
    <xf numFmtId="0" fontId="10" fillId="0" borderId="0" xfId="39" applyFont="1" applyAlignment="1">
      <alignment horizontal="left" vertical="center"/>
    </xf>
    <xf numFmtId="4" fontId="10" fillId="0" borderId="0" xfId="39" applyNumberFormat="1" applyFont="1" applyAlignment="1">
      <alignment vertical="center"/>
    </xf>
    <xf numFmtId="0" fontId="156" fillId="0" borderId="3" xfId="0" applyFont="1" applyBorder="1" applyAlignment="1" applyProtection="1">
      <alignment vertical="center"/>
      <protection locked="0"/>
    </xf>
    <xf numFmtId="4" fontId="50" fillId="8" borderId="22" xfId="0" applyNumberFormat="1" applyFont="1" applyFill="1" applyBorder="1" applyAlignment="1" applyProtection="1">
      <alignment vertical="center"/>
      <protection locked="0"/>
    </xf>
    <xf numFmtId="0" fontId="156" fillId="0" borderId="22" xfId="0" applyFont="1" applyBorder="1" applyAlignment="1" applyProtection="1">
      <alignment vertical="center"/>
      <protection locked="0"/>
    </xf>
    <xf numFmtId="0" fontId="156" fillId="0" borderId="3" xfId="0" applyFont="1" applyBorder="1" applyAlignment="1">
      <alignment vertical="center"/>
    </xf>
    <xf numFmtId="0" fontId="50" fillId="8" borderId="14" xfId="0" applyFont="1" applyFill="1" applyBorder="1" applyAlignment="1" applyProtection="1">
      <alignment horizontal="left" vertical="center"/>
      <protection locked="0"/>
    </xf>
    <xf numFmtId="0" fontId="50" fillId="0" borderId="0" xfId="0" applyFont="1" applyAlignment="1">
      <alignment horizontal="center" vertical="center"/>
    </xf>
    <xf numFmtId="0" fontId="156" fillId="0" borderId="0" xfId="0" applyFont="1" applyAlignment="1">
      <alignment vertical="center"/>
    </xf>
    <xf numFmtId="167" fontId="50" fillId="0" borderId="0" xfId="0" applyNumberFormat="1" applyFont="1" applyAlignment="1">
      <alignment vertical="center"/>
    </xf>
    <xf numFmtId="167" fontId="50" fillId="0" borderId="15" xfId="0" applyNumberFormat="1" applyFont="1" applyBorder="1" applyAlignment="1">
      <alignment vertical="center"/>
    </xf>
    <xf numFmtId="0" fontId="50" fillId="0" borderId="0" xfId="0" applyFont="1" applyAlignment="1">
      <alignment horizontal="left" vertical="center"/>
    </xf>
    <xf numFmtId="0" fontId="156" fillId="0" borderId="0" xfId="0" applyFont="1" applyAlignment="1">
      <alignment horizontal="left" vertical="center"/>
    </xf>
    <xf numFmtId="4" fontId="156" fillId="0" borderId="0" xfId="0" applyNumberFormat="1" applyFont="1" applyAlignment="1">
      <alignment vertical="center"/>
    </xf>
    <xf numFmtId="4" fontId="132" fillId="8" borderId="22" xfId="0" applyNumberFormat="1" applyFont="1" applyFill="1" applyBorder="1" applyAlignment="1" applyProtection="1">
      <alignment vertical="center"/>
      <protection locked="0"/>
    </xf>
    <xf numFmtId="0" fontId="133" fillId="0" borderId="22" xfId="0" applyFont="1" applyBorder="1" applyAlignment="1" applyProtection="1">
      <alignment vertical="center"/>
      <protection locked="0"/>
    </xf>
    <xf numFmtId="0" fontId="133" fillId="0" borderId="3" xfId="0" applyFont="1" applyBorder="1" applyAlignment="1">
      <alignment vertical="center"/>
    </xf>
    <xf numFmtId="0" fontId="132" fillId="8" borderId="14" xfId="0" applyFont="1" applyFill="1" applyBorder="1" applyAlignment="1" applyProtection="1">
      <alignment horizontal="left" vertical="center"/>
      <protection locked="0"/>
    </xf>
    <xf numFmtId="0" fontId="132" fillId="0" borderId="0" xfId="0" applyFont="1" applyAlignment="1">
      <alignment horizontal="center" vertical="center"/>
    </xf>
    <xf numFmtId="0" fontId="132" fillId="0" borderId="14" xfId="0" applyFont="1" applyBorder="1" applyAlignment="1">
      <alignment horizontal="left" vertical="center"/>
    </xf>
    <xf numFmtId="0" fontId="50" fillId="0" borderId="14" xfId="0" applyFont="1" applyBorder="1" applyAlignment="1">
      <alignment horizontal="left" vertical="center"/>
    </xf>
    <xf numFmtId="0" fontId="89" fillId="0" borderId="32" xfId="2" applyFont="1" applyBorder="1" applyAlignment="1">
      <alignment horizontal="center"/>
    </xf>
    <xf numFmtId="49" fontId="89" fillId="0" borderId="33" xfId="2" applyNumberFormat="1" applyFont="1" applyBorder="1" applyAlignment="1">
      <alignment horizontal="left"/>
    </xf>
    <xf numFmtId="49" fontId="89" fillId="0" borderId="33" xfId="2" applyNumberFormat="1" applyFont="1" applyBorder="1" applyAlignment="1">
      <alignment vertical="center" wrapText="1"/>
    </xf>
    <xf numFmtId="0" fontId="89" fillId="0" borderId="33" xfId="2" applyFont="1" applyBorder="1" applyAlignment="1">
      <alignment horizontal="center" vertical="center" wrapText="1"/>
    </xf>
    <xf numFmtId="175" fontId="157" fillId="0" borderId="33" xfId="15" applyNumberFormat="1" applyFont="1" applyFill="1" applyBorder="1" applyAlignment="1">
      <alignment vertical="center"/>
    </xf>
    <xf numFmtId="175" fontId="157" fillId="0" borderId="33" xfId="16" applyNumberFormat="1" applyFont="1" applyFill="1" applyBorder="1" applyAlignment="1">
      <alignment vertical="center"/>
    </xf>
    <xf numFmtId="175" fontId="157" fillId="0" borderId="66" xfId="15" applyNumberFormat="1" applyFont="1" applyFill="1" applyBorder="1" applyAlignment="1">
      <alignment vertical="center"/>
    </xf>
    <xf numFmtId="175" fontId="157" fillId="3" borderId="67" xfId="16" applyNumberFormat="1" applyFont="1" applyFill="1" applyBorder="1"/>
    <xf numFmtId="173" fontId="89" fillId="3" borderId="0" xfId="2" applyNumberFormat="1" applyFont="1" applyFill="1" applyAlignment="1">
      <alignment horizontal="right"/>
    </xf>
    <xf numFmtId="0" fontId="89" fillId="3" borderId="0" xfId="2" applyFont="1" applyFill="1" applyAlignment="1">
      <alignment horizontal="center"/>
    </xf>
    <xf numFmtId="0" fontId="158" fillId="3" borderId="0" xfId="2" applyFont="1" applyFill="1" applyAlignment="1">
      <alignment horizontal="left"/>
    </xf>
    <xf numFmtId="49" fontId="89" fillId="3" borderId="0" xfId="2" applyNumberFormat="1" applyFont="1" applyFill="1" applyAlignment="1" applyProtection="1">
      <alignment horizontal="center"/>
      <protection locked="0"/>
    </xf>
    <xf numFmtId="173" fontId="157" fillId="3" borderId="0" xfId="16" applyNumberFormat="1" applyFont="1" applyFill="1" applyBorder="1"/>
    <xf numFmtId="173" fontId="89" fillId="3" borderId="0" xfId="2" applyNumberFormat="1" applyFont="1" applyFill="1"/>
    <xf numFmtId="0" fontId="89" fillId="3" borderId="0" xfId="2" applyFont="1" applyFill="1"/>
    <xf numFmtId="0" fontId="55" fillId="0" borderId="0" xfId="0" applyFont="1" applyAlignment="1">
      <alignment horizontal="left" vertical="center" wrapText="1"/>
    </xf>
    <xf numFmtId="0" fontId="0" fillId="0" borderId="0" xfId="0" applyAlignment="1">
      <alignment vertical="center"/>
    </xf>
    <xf numFmtId="0" fontId="54" fillId="0" borderId="0" xfId="0" applyFont="1" applyAlignment="1">
      <alignment horizontal="left" vertical="center" wrapText="1"/>
    </xf>
    <xf numFmtId="0" fontId="54" fillId="0" borderId="0" xfId="0" applyFont="1" applyAlignment="1">
      <alignment horizontal="left" vertical="center"/>
    </xf>
    <xf numFmtId="0" fontId="51" fillId="7" borderId="0" xfId="0" applyFont="1" applyFill="1" applyAlignment="1">
      <alignment horizontal="center" vertical="center"/>
    </xf>
    <xf numFmtId="0" fontId="0" fillId="0" borderId="0" xfId="0"/>
    <xf numFmtId="0" fontId="27" fillId="8" borderId="0" xfId="0" applyFont="1" applyFill="1" applyAlignment="1" applyProtection="1">
      <alignment horizontal="left" vertical="center"/>
      <protection locked="0"/>
    </xf>
    <xf numFmtId="0" fontId="27" fillId="0" borderId="0" xfId="0" applyFont="1" applyAlignment="1">
      <alignment horizontal="left" vertical="center"/>
    </xf>
    <xf numFmtId="0" fontId="27" fillId="0" borderId="0" xfId="0" applyFont="1" applyAlignment="1">
      <alignment horizontal="left" vertical="center" wrapText="1"/>
    </xf>
    <xf numFmtId="4" fontId="39" fillId="0" borderId="0" xfId="0" applyNumberFormat="1" applyFont="1" applyAlignment="1">
      <alignment horizontal="right" vertical="center"/>
    </xf>
    <xf numFmtId="0" fontId="39" fillId="0" borderId="0" xfId="0" applyFont="1" applyAlignment="1">
      <alignment vertical="center"/>
    </xf>
    <xf numFmtId="4" fontId="39" fillId="0" borderId="0" xfId="0" applyNumberFormat="1"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0" fontId="22" fillId="6" borderId="7" xfId="0" applyFont="1" applyFill="1" applyBorder="1" applyAlignment="1">
      <alignment horizontal="center" vertical="center"/>
    </xf>
    <xf numFmtId="0" fontId="22" fillId="6" borderId="7" xfId="0" applyFont="1" applyFill="1" applyBorder="1" applyAlignment="1">
      <alignment horizontal="left" vertical="center"/>
    </xf>
    <xf numFmtId="0" fontId="22" fillId="6" borderId="8" xfId="0" applyFont="1" applyFill="1" applyBorder="1" applyAlignment="1">
      <alignment horizontal="left" vertical="center"/>
    </xf>
    <xf numFmtId="4" fontId="36" fillId="0" borderId="0" xfId="0" applyNumberFormat="1" applyFont="1" applyAlignment="1">
      <alignment vertical="center"/>
    </xf>
    <xf numFmtId="0" fontId="33" fillId="0" borderId="11" xfId="0" applyFont="1" applyBorder="1" applyAlignment="1">
      <alignment horizontal="center" vertical="center"/>
    </xf>
    <xf numFmtId="0" fontId="33" fillId="0" borderId="12" xfId="0" applyFont="1" applyBorder="1" applyAlignment="1">
      <alignment horizontal="left" vertical="center"/>
    </xf>
    <xf numFmtId="0" fontId="34" fillId="0" borderId="14" xfId="0" applyFont="1" applyBorder="1" applyAlignment="1">
      <alignment horizontal="left" vertical="center"/>
    </xf>
    <xf numFmtId="0" fontId="34" fillId="0" borderId="0" xfId="0" applyFont="1" applyAlignment="1">
      <alignment horizontal="left" vertical="center"/>
    </xf>
    <xf numFmtId="0" fontId="38" fillId="0" borderId="0" xfId="0" applyFont="1" applyAlignment="1">
      <alignment horizontal="left" vertical="center" wrapText="1"/>
    </xf>
    <xf numFmtId="0" fontId="42" fillId="0" borderId="0" xfId="0" applyFont="1" applyAlignment="1">
      <alignment horizontal="left" vertical="center" wrapText="1"/>
    </xf>
    <xf numFmtId="4" fontId="31" fillId="0" borderId="0" xfId="0" applyNumberFormat="1" applyFont="1" applyAlignment="1">
      <alignment vertical="center"/>
    </xf>
    <xf numFmtId="0" fontId="1" fillId="0" borderId="0" xfId="0" applyFont="1" applyAlignment="1">
      <alignment vertical="center"/>
    </xf>
    <xf numFmtId="4" fontId="30" fillId="0" borderId="0" xfId="0" applyNumberFormat="1" applyFont="1" applyAlignment="1">
      <alignment vertical="center"/>
    </xf>
    <xf numFmtId="0" fontId="29" fillId="0" borderId="0" xfId="0" applyFont="1" applyAlignment="1">
      <alignment vertical="center"/>
    </xf>
    <xf numFmtId="165" fontId="29" fillId="0" borderId="0" xfId="0" applyNumberFormat="1" applyFont="1" applyAlignment="1">
      <alignment horizontal="left" vertical="center"/>
    </xf>
    <xf numFmtId="0" fontId="4" fillId="5" borderId="7" xfId="0" applyFont="1" applyFill="1" applyBorder="1" applyAlignment="1">
      <alignment horizontal="left" vertical="center"/>
    </xf>
    <xf numFmtId="0" fontId="0" fillId="5" borderId="7" xfId="0" applyFill="1" applyBorder="1" applyAlignment="1">
      <alignment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6" fontId="2" fillId="0" borderId="0" xfId="0" applyNumberFormat="1" applyFont="1" applyAlignment="1">
      <alignment horizontal="left" vertical="center"/>
    </xf>
    <xf numFmtId="4" fontId="36" fillId="0" borderId="0" xfId="0" applyNumberFormat="1" applyFont="1" applyAlignment="1">
      <alignment horizontal="right" vertical="center"/>
    </xf>
    <xf numFmtId="0" fontId="22" fillId="6" borderId="7" xfId="0"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top" wrapText="1"/>
    </xf>
    <xf numFmtId="0" fontId="2" fillId="0" borderId="0" xfId="0" applyFont="1" applyAlignment="1">
      <alignment horizontal="left" vertical="top" wrapText="1"/>
    </xf>
    <xf numFmtId="4" fontId="2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165" fontId="1" fillId="0" borderId="0" xfId="0" applyNumberFormat="1" applyFont="1" applyAlignment="1">
      <alignment horizontal="left" vertical="center"/>
    </xf>
    <xf numFmtId="0" fontId="22" fillId="6" borderId="6" xfId="0" applyFont="1" applyFill="1" applyBorder="1" applyAlignment="1">
      <alignment horizontal="center" vertical="center"/>
    </xf>
    <xf numFmtId="0" fontId="55" fillId="0" borderId="0" xfId="39" applyFont="1" applyAlignment="1">
      <alignment horizontal="left" vertical="center" wrapText="1"/>
    </xf>
    <xf numFmtId="0" fontId="154" fillId="0" borderId="0" xfId="39" applyAlignment="1">
      <alignment vertical="center"/>
    </xf>
    <xf numFmtId="0" fontId="51" fillId="7" borderId="0" xfId="39" applyFont="1" applyFill="1" applyAlignment="1">
      <alignment horizontal="center" vertical="center"/>
    </xf>
    <xf numFmtId="0" fontId="154" fillId="0" borderId="0" xfId="39"/>
    <xf numFmtId="0" fontId="54" fillId="0" borderId="0" xfId="39" applyFont="1" applyAlignment="1">
      <alignment horizontal="left" vertical="center" wrapText="1"/>
    </xf>
    <xf numFmtId="0" fontId="54" fillId="0" borderId="0" xfId="39" applyFont="1" applyAlignment="1">
      <alignment horizontal="left" vertical="center"/>
    </xf>
    <xf numFmtId="0" fontId="27" fillId="0" borderId="0" xfId="39" applyFont="1" applyAlignment="1">
      <alignment horizontal="left" vertical="center"/>
    </xf>
    <xf numFmtId="0" fontId="26" fillId="7" borderId="0" xfId="0" applyFont="1" applyFill="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83" fillId="0" borderId="0" xfId="1" applyFont="1" applyAlignment="1">
      <alignment horizontal="left" vertical="top" wrapText="1"/>
    </xf>
    <xf numFmtId="0" fontId="73" fillId="0" borderId="23" xfId="1" applyFont="1" applyBorder="1" applyAlignment="1">
      <alignment horizontal="center" vertical="center"/>
    </xf>
    <xf numFmtId="0" fontId="73" fillId="0" borderId="24" xfId="1" applyFont="1" applyBorder="1" applyAlignment="1">
      <alignment horizontal="center" vertical="center"/>
    </xf>
    <xf numFmtId="0" fontId="73" fillId="0" borderId="25" xfId="1" applyFont="1" applyBorder="1" applyAlignment="1">
      <alignment horizontal="center" vertical="center"/>
    </xf>
    <xf numFmtId="0" fontId="73" fillId="0" borderId="44" xfId="1" applyFont="1" applyBorder="1" applyAlignment="1">
      <alignment horizontal="center" vertical="center"/>
    </xf>
    <xf numFmtId="0" fontId="73" fillId="0" borderId="45" xfId="1" applyFont="1" applyBorder="1" applyAlignment="1">
      <alignment horizontal="center" vertical="center"/>
    </xf>
    <xf numFmtId="0" fontId="73" fillId="0" borderId="46" xfId="1" applyFont="1" applyBorder="1" applyAlignment="1">
      <alignment horizontal="center" vertical="center"/>
    </xf>
    <xf numFmtId="0" fontId="70" fillId="0" borderId="23" xfId="1" applyFont="1" applyBorder="1" applyAlignment="1">
      <alignment horizontal="center" vertical="center"/>
    </xf>
    <xf numFmtId="0" fontId="70" fillId="0" borderId="24" xfId="1" applyFont="1" applyBorder="1" applyAlignment="1">
      <alignment horizontal="center" vertical="center"/>
    </xf>
    <xf numFmtId="0" fontId="70" fillId="0" borderId="25" xfId="1" applyFont="1" applyBorder="1" applyAlignment="1">
      <alignment horizontal="center" vertical="center"/>
    </xf>
    <xf numFmtId="0" fontId="71" fillId="0" borderId="26" xfId="1" applyFont="1" applyBorder="1" applyAlignment="1">
      <alignment horizontal="center" vertical="center"/>
    </xf>
    <xf numFmtId="0" fontId="71" fillId="0" borderId="27" xfId="1" applyFont="1" applyBorder="1" applyAlignment="1">
      <alignment horizontal="center" vertical="center"/>
    </xf>
    <xf numFmtId="0" fontId="71" fillId="0" borderId="28" xfId="1" applyFont="1" applyBorder="1" applyAlignment="1">
      <alignment horizontal="center" vertical="center"/>
    </xf>
    <xf numFmtId="0" fontId="71" fillId="0" borderId="38" xfId="1" applyFont="1" applyBorder="1" applyAlignment="1">
      <alignment horizontal="center" vertical="center"/>
    </xf>
    <xf numFmtId="0" fontId="71" fillId="0" borderId="39" xfId="1" applyFont="1" applyBorder="1" applyAlignment="1">
      <alignment horizontal="center" vertical="center"/>
    </xf>
    <xf numFmtId="0" fontId="71" fillId="0" borderId="40" xfId="1" applyFont="1" applyBorder="1" applyAlignment="1">
      <alignment horizontal="center" vertical="center"/>
    </xf>
    <xf numFmtId="0" fontId="71" fillId="0" borderId="23" xfId="1" applyFont="1" applyBorder="1" applyAlignment="1">
      <alignment horizontal="center" vertical="center"/>
    </xf>
    <xf numFmtId="0" fontId="71" fillId="0" borderId="24" xfId="1" applyFont="1" applyBorder="1" applyAlignment="1">
      <alignment horizontal="center" vertical="center"/>
    </xf>
    <xf numFmtId="0" fontId="71" fillId="0" borderId="25" xfId="1" applyFont="1" applyBorder="1" applyAlignment="1">
      <alignment horizontal="center" vertical="center"/>
    </xf>
    <xf numFmtId="0" fontId="88" fillId="0" borderId="0" xfId="7" applyFont="1" applyAlignment="1">
      <alignment horizontal="left" vertical="top" wrapText="1"/>
    </xf>
    <xf numFmtId="0" fontId="3" fillId="0" borderId="0" xfId="10" applyFont="1" applyAlignment="1">
      <alignment horizontal="left" vertical="top" wrapText="1"/>
    </xf>
    <xf numFmtId="0" fontId="3" fillId="0" borderId="0" xfId="10" applyFont="1" applyAlignment="1">
      <alignment horizontal="left" vertical="center" wrapText="1"/>
    </xf>
    <xf numFmtId="0" fontId="18" fillId="0" borderId="0" xfId="10" applyAlignment="1">
      <alignment vertical="center"/>
    </xf>
    <xf numFmtId="0" fontId="93" fillId="0" borderId="0" xfId="2" applyFont="1" applyAlignment="1">
      <alignment horizontal="left" wrapText="1"/>
    </xf>
    <xf numFmtId="49" fontId="102" fillId="15" borderId="66" xfId="2" applyNumberFormat="1" applyFont="1" applyFill="1" applyBorder="1" applyAlignment="1" applyProtection="1">
      <alignment horizontal="left" wrapText="1"/>
      <protection locked="0"/>
    </xf>
    <xf numFmtId="0" fontId="18" fillId="0" borderId="56" xfId="2" applyBorder="1" applyAlignment="1">
      <alignment wrapText="1"/>
    </xf>
    <xf numFmtId="0" fontId="18" fillId="0" borderId="57" xfId="2" applyBorder="1" applyAlignment="1">
      <alignment wrapText="1"/>
    </xf>
    <xf numFmtId="176" fontId="108" fillId="0" borderId="41" xfId="18" applyFont="1" applyFill="1" applyBorder="1" applyAlignment="1" applyProtection="1">
      <alignment horizontal="center" vertical="center" wrapText="1"/>
    </xf>
    <xf numFmtId="0" fontId="18" fillId="0" borderId="68" xfId="2" applyBorder="1" applyAlignment="1">
      <alignment horizontal="center" vertical="center" wrapText="1"/>
    </xf>
    <xf numFmtId="0" fontId="18" fillId="0" borderId="51" xfId="2" applyBorder="1" applyAlignment="1">
      <alignment horizontal="center" vertical="center" wrapText="1"/>
    </xf>
    <xf numFmtId="0" fontId="18" fillId="0" borderId="69" xfId="2" applyBorder="1" applyAlignment="1">
      <alignment horizontal="center" vertical="center" wrapText="1"/>
    </xf>
    <xf numFmtId="49" fontId="17" fillId="15" borderId="33" xfId="2" applyNumberFormat="1" applyFont="1" applyFill="1" applyBorder="1" applyAlignment="1" applyProtection="1">
      <alignment horizontal="left" wrapText="1"/>
      <protection locked="0"/>
    </xf>
    <xf numFmtId="0" fontId="18" fillId="0" borderId="33" xfId="2" applyBorder="1" applyAlignment="1">
      <alignment wrapText="1"/>
    </xf>
    <xf numFmtId="0" fontId="18" fillId="0" borderId="34" xfId="2" applyBorder="1" applyAlignment="1">
      <alignment wrapText="1"/>
    </xf>
    <xf numFmtId="49" fontId="100" fillId="15" borderId="33" xfId="2" applyNumberFormat="1" applyFont="1" applyFill="1" applyBorder="1" applyAlignment="1" applyProtection="1">
      <alignment horizontal="left" wrapText="1"/>
      <protection locked="0"/>
    </xf>
    <xf numFmtId="0" fontId="101" fillId="0" borderId="33" xfId="2" applyFont="1" applyBorder="1" applyAlignment="1">
      <alignment wrapText="1"/>
    </xf>
    <xf numFmtId="0" fontId="101" fillId="0" borderId="34" xfId="2" applyFont="1" applyBorder="1" applyAlignment="1">
      <alignment wrapText="1"/>
    </xf>
    <xf numFmtId="0" fontId="18" fillId="15" borderId="33" xfId="2" applyFill="1" applyBorder="1" applyAlignment="1">
      <alignment wrapText="1"/>
    </xf>
    <xf numFmtId="0" fontId="18" fillId="15" borderId="34" xfId="2" applyFill="1" applyBorder="1" applyAlignment="1">
      <alignment wrapText="1"/>
    </xf>
    <xf numFmtId="0" fontId="17" fillId="14" borderId="33" xfId="2" applyFont="1" applyFill="1" applyBorder="1" applyAlignment="1" applyProtection="1">
      <alignment horizontal="left" wrapText="1"/>
      <protection locked="0"/>
    </xf>
    <xf numFmtId="49" fontId="96" fillId="12" borderId="33" xfId="2" applyNumberFormat="1" applyFont="1" applyFill="1" applyBorder="1" applyAlignment="1">
      <alignment wrapText="1"/>
    </xf>
    <xf numFmtId="0" fontId="96" fillId="0" borderId="33" xfId="2" applyFont="1" applyBorder="1" applyAlignment="1">
      <alignment wrapText="1"/>
    </xf>
    <xf numFmtId="0" fontId="96" fillId="0" borderId="34" xfId="2" applyFont="1" applyBorder="1" applyAlignment="1">
      <alignment wrapText="1"/>
    </xf>
    <xf numFmtId="49" fontId="97" fillId="12" borderId="33" xfId="2" applyNumberFormat="1" applyFont="1" applyFill="1" applyBorder="1" applyAlignment="1">
      <alignment wrapText="1"/>
    </xf>
    <xf numFmtId="0" fontId="97" fillId="0" borderId="33" xfId="2" applyFont="1" applyBorder="1" applyAlignment="1">
      <alignment wrapText="1"/>
    </xf>
    <xf numFmtId="0" fontId="97" fillId="0" borderId="34" xfId="2" applyFont="1" applyBorder="1" applyAlignment="1">
      <alignment wrapText="1"/>
    </xf>
    <xf numFmtId="49" fontId="97" fillId="13" borderId="32" xfId="2" applyNumberFormat="1" applyFont="1" applyFill="1" applyBorder="1" applyAlignment="1">
      <alignment horizontal="center" vertical="center" wrapText="1"/>
    </xf>
    <xf numFmtId="0" fontId="18" fillId="0" borderId="32" xfId="2" applyBorder="1" applyAlignment="1">
      <alignment horizontal="center"/>
    </xf>
    <xf numFmtId="49" fontId="97" fillId="13" borderId="33" xfId="2" applyNumberFormat="1" applyFont="1" applyFill="1" applyBorder="1" applyAlignment="1">
      <alignment horizontal="center" vertical="center" wrapText="1"/>
    </xf>
    <xf numFmtId="0" fontId="18" fillId="0" borderId="33" xfId="2" applyBorder="1" applyAlignment="1">
      <alignment horizontal="center" vertical="center" wrapText="1"/>
    </xf>
    <xf numFmtId="49" fontId="17" fillId="13" borderId="33" xfId="2" applyNumberFormat="1" applyFont="1" applyFill="1" applyBorder="1" applyAlignment="1">
      <alignment horizontal="center" vertical="center" wrapText="1"/>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49" fontId="96" fillId="12" borderId="32" xfId="2" applyNumberFormat="1" applyFont="1" applyFill="1" applyBorder="1"/>
    <xf numFmtId="0" fontId="93" fillId="13" borderId="55" xfId="2" applyFont="1" applyFill="1" applyBorder="1" applyAlignment="1">
      <alignment horizontal="left" vertical="top" wrapText="1" shrinkToFit="1"/>
    </xf>
    <xf numFmtId="0" fontId="93" fillId="13" borderId="56" xfId="2" applyFont="1" applyFill="1" applyBorder="1" applyAlignment="1">
      <alignment horizontal="left" vertical="top" wrapText="1" shrinkToFit="1"/>
    </xf>
    <xf numFmtId="0" fontId="93" fillId="13" borderId="57" xfId="2" applyFont="1" applyFill="1" applyBorder="1" applyAlignment="1">
      <alignment horizontal="left" vertical="top" wrapText="1" shrinkToFit="1"/>
    </xf>
    <xf numFmtId="0" fontId="94" fillId="13" borderId="55" xfId="2" applyFont="1" applyFill="1" applyBorder="1" applyAlignment="1">
      <alignment horizontal="left" vertical="top" wrapText="1" shrinkToFit="1"/>
    </xf>
    <xf numFmtId="0" fontId="94" fillId="13" borderId="56" xfId="2" applyFont="1" applyFill="1" applyBorder="1" applyAlignment="1">
      <alignment horizontal="left" vertical="top" wrapText="1" shrinkToFit="1"/>
    </xf>
    <xf numFmtId="0" fontId="94" fillId="13" borderId="57" xfId="2" applyFont="1" applyFill="1" applyBorder="1" applyAlignment="1">
      <alignment horizontal="left" vertical="top" wrapText="1" shrinkToFit="1"/>
    </xf>
    <xf numFmtId="0" fontId="94" fillId="0" borderId="55" xfId="2" applyFont="1" applyBorder="1" applyAlignment="1">
      <alignment horizontal="left" vertical="center" wrapText="1"/>
    </xf>
    <xf numFmtId="0" fontId="94" fillId="0" borderId="56" xfId="2" applyFont="1" applyBorder="1" applyAlignment="1">
      <alignment horizontal="left" vertical="center" wrapText="1"/>
    </xf>
    <xf numFmtId="0" fontId="94" fillId="0" borderId="57" xfId="2" applyFont="1" applyBorder="1" applyAlignment="1">
      <alignment horizontal="left" vertical="center" wrapText="1"/>
    </xf>
    <xf numFmtId="49" fontId="95" fillId="12" borderId="32" xfId="2" applyNumberFormat="1" applyFont="1" applyFill="1" applyBorder="1"/>
    <xf numFmtId="49" fontId="95" fillId="12" borderId="33" xfId="2" applyNumberFormat="1" applyFont="1" applyFill="1" applyBorder="1"/>
    <xf numFmtId="0" fontId="18" fillId="0" borderId="0" xfId="3" applyAlignment="1">
      <alignment horizontal="left" vertical="top" wrapText="1"/>
    </xf>
    <xf numFmtId="49" fontId="96" fillId="12" borderId="33" xfId="3" applyNumberFormat="1" applyFont="1" applyFill="1" applyBorder="1" applyAlignment="1">
      <alignment wrapText="1"/>
    </xf>
    <xf numFmtId="0" fontId="96" fillId="0" borderId="33" xfId="3" applyFont="1" applyBorder="1" applyAlignment="1">
      <alignment wrapText="1"/>
    </xf>
    <xf numFmtId="0" fontId="96" fillId="0" borderId="34" xfId="3" applyFont="1" applyBorder="1" applyAlignment="1">
      <alignment wrapText="1"/>
    </xf>
    <xf numFmtId="49" fontId="97" fillId="0" borderId="32" xfId="3" applyNumberFormat="1" applyFont="1" applyBorder="1" applyAlignment="1">
      <alignment horizontal="left" vertical="center" wrapText="1"/>
    </xf>
    <xf numFmtId="0" fontId="18" fillId="0" borderId="33" xfId="3" applyBorder="1" applyAlignment="1">
      <alignment vertical="center" wrapText="1"/>
    </xf>
    <xf numFmtId="0" fontId="18" fillId="0" borderId="34" xfId="3" applyBorder="1" applyAlignment="1">
      <alignment vertical="center" wrapText="1"/>
    </xf>
    <xf numFmtId="0" fontId="18" fillId="0" borderId="32" xfId="3" applyBorder="1" applyAlignment="1">
      <alignment vertical="center" wrapText="1"/>
    </xf>
    <xf numFmtId="49" fontId="95" fillId="12" borderId="32" xfId="3" applyNumberFormat="1" applyFont="1" applyFill="1" applyBorder="1"/>
    <xf numFmtId="49" fontId="95" fillId="12" borderId="33" xfId="3" applyNumberFormat="1" applyFont="1" applyFill="1" applyBorder="1"/>
    <xf numFmtId="49" fontId="96" fillId="12" borderId="32" xfId="3" applyNumberFormat="1" applyFont="1" applyFill="1" applyBorder="1"/>
    <xf numFmtId="49" fontId="102" fillId="15" borderId="66" xfId="3" applyNumberFormat="1" applyFont="1" applyFill="1" applyBorder="1" applyAlignment="1" applyProtection="1">
      <alignment horizontal="left" wrapText="1"/>
      <protection locked="0"/>
    </xf>
    <xf numFmtId="0" fontId="18" fillId="0" borderId="56" xfId="3" applyBorder="1" applyAlignment="1">
      <alignment wrapText="1"/>
    </xf>
    <xf numFmtId="0" fontId="18" fillId="0" borderId="57" xfId="3" applyBorder="1" applyAlignment="1">
      <alignment wrapText="1"/>
    </xf>
    <xf numFmtId="176" fontId="108" fillId="0" borderId="41" xfId="24" applyFont="1" applyFill="1" applyBorder="1" applyAlignment="1" applyProtection="1">
      <alignment horizontal="center" vertical="center" wrapText="1"/>
    </xf>
    <xf numFmtId="176" fontId="108" fillId="0" borderId="42" xfId="24" applyFont="1" applyFill="1" applyBorder="1" applyAlignment="1" applyProtection="1">
      <alignment horizontal="center" vertical="center" wrapText="1"/>
    </xf>
    <xf numFmtId="0" fontId="18" fillId="0" borderId="68" xfId="3" applyBorder="1" applyAlignment="1">
      <alignment horizontal="center" vertical="center" wrapText="1"/>
    </xf>
    <xf numFmtId="0" fontId="18" fillId="0" borderId="51" xfId="3" applyBorder="1" applyAlignment="1">
      <alignment horizontal="center" vertical="center" wrapText="1"/>
    </xf>
    <xf numFmtId="0" fontId="18" fillId="0" borderId="0" xfId="3" applyAlignment="1">
      <alignment horizontal="center" vertical="center" wrapText="1"/>
    </xf>
    <xf numFmtId="0" fontId="18" fillId="0" borderId="69" xfId="3" applyBorder="1" applyAlignment="1">
      <alignment horizontal="center" vertical="center" wrapText="1"/>
    </xf>
    <xf numFmtId="0" fontId="93" fillId="0" borderId="0" xfId="3" applyFont="1" applyAlignment="1">
      <alignment horizontal="center"/>
    </xf>
    <xf numFmtId="49" fontId="97" fillId="12" borderId="61" xfId="3" applyNumberFormat="1" applyFont="1" applyFill="1" applyBorder="1" applyAlignment="1">
      <alignment wrapText="1"/>
    </xf>
    <xf numFmtId="0" fontId="97" fillId="0" borderId="61" xfId="3" applyFont="1" applyBorder="1" applyAlignment="1">
      <alignment wrapText="1"/>
    </xf>
    <xf numFmtId="0" fontId="97" fillId="0" borderId="62" xfId="3" applyFont="1" applyBorder="1" applyAlignment="1">
      <alignment wrapText="1"/>
    </xf>
    <xf numFmtId="49" fontId="97" fillId="13" borderId="29" xfId="3" applyNumberFormat="1" applyFont="1" applyFill="1" applyBorder="1" applyAlignment="1">
      <alignment horizontal="center" vertical="center" wrapText="1"/>
    </xf>
    <xf numFmtId="0" fontId="18" fillId="0" borderId="32" xfId="3" applyBorder="1" applyAlignment="1">
      <alignment horizontal="center"/>
    </xf>
    <xf numFmtId="49" fontId="97" fillId="13" borderId="30" xfId="3" applyNumberFormat="1" applyFont="1" applyFill="1" applyBorder="1" applyAlignment="1">
      <alignment horizontal="center" vertical="center" wrapText="1"/>
    </xf>
    <xf numFmtId="0" fontId="18" fillId="0" borderId="33" xfId="3" applyBorder="1" applyAlignment="1">
      <alignment horizontal="center" vertical="center" wrapText="1"/>
    </xf>
    <xf numFmtId="49" fontId="17" fillId="13" borderId="30" xfId="3" applyNumberFormat="1" applyFont="1" applyFill="1" applyBorder="1" applyAlignment="1">
      <alignment horizontal="center" vertical="center" wrapText="1"/>
    </xf>
    <xf numFmtId="49" fontId="17" fillId="13" borderId="33" xfId="3" applyNumberFormat="1" applyFont="1" applyFill="1" applyBorder="1" applyAlignment="1">
      <alignment horizontal="center" vertical="center" wrapText="1"/>
    </xf>
    <xf numFmtId="173" fontId="17" fillId="0" borderId="30" xfId="3" applyNumberFormat="1" applyFont="1" applyBorder="1" applyAlignment="1">
      <alignment horizontal="center"/>
    </xf>
    <xf numFmtId="173" fontId="17" fillId="0" borderId="31" xfId="3" applyNumberFormat="1" applyFont="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175" fontId="3" fillId="0" borderId="0" xfId="3" applyNumberFormat="1" applyFont="1" applyAlignment="1">
      <alignment horizontal="right" vertical="top"/>
    </xf>
    <xf numFmtId="174" fontId="5" fillId="0" borderId="0" xfId="3" applyNumberFormat="1" applyFont="1" applyAlignment="1">
      <alignment horizontal="right" vertical="top"/>
    </xf>
    <xf numFmtId="0" fontId="112" fillId="16" borderId="0" xfId="3" applyFont="1" applyFill="1" applyAlignment="1">
      <alignment horizontal="center" vertical="top" wrapText="1"/>
    </xf>
    <xf numFmtId="0" fontId="82" fillId="0" borderId="23" xfId="1" applyFont="1" applyBorder="1" applyAlignment="1">
      <alignment horizontal="center" vertical="center"/>
    </xf>
    <xf numFmtId="0" fontId="82" fillId="0" borderId="24" xfId="1" applyFont="1" applyBorder="1" applyAlignment="1">
      <alignment horizontal="center" vertical="center"/>
    </xf>
    <xf numFmtId="0" fontId="82" fillId="0" borderId="25" xfId="1" applyFont="1" applyBorder="1" applyAlignment="1">
      <alignment horizontal="center" vertical="center"/>
    </xf>
    <xf numFmtId="0" fontId="124" fillId="20" borderId="63" xfId="27" applyBorder="1" applyAlignment="1" applyProtection="1">
      <alignment horizontal="center" vertical="center"/>
      <protection locked="0"/>
    </xf>
    <xf numFmtId="0" fontId="124" fillId="20" borderId="64" xfId="27" applyBorder="1" applyAlignment="1" applyProtection="1">
      <alignment horizontal="center" vertical="center"/>
      <protection locked="0"/>
    </xf>
    <xf numFmtId="0" fontId="17" fillId="0" borderId="44" xfId="4" applyFont="1" applyBorder="1" applyAlignment="1" applyProtection="1">
      <alignment horizontal="right" vertical="center"/>
      <protection locked="0"/>
    </xf>
    <xf numFmtId="0" fontId="17" fillId="0" borderId="45" xfId="4" applyFont="1" applyBorder="1" applyAlignment="1" applyProtection="1">
      <alignment horizontal="right" vertical="center"/>
      <protection locked="0"/>
    </xf>
    <xf numFmtId="0" fontId="17" fillId="0" borderId="46" xfId="4" applyFont="1" applyBorder="1" applyAlignment="1" applyProtection="1">
      <alignment horizontal="right" vertical="center"/>
      <protection locked="0"/>
    </xf>
    <xf numFmtId="0" fontId="126" fillId="0" borderId="42" xfId="4" applyFont="1" applyBorder="1" applyAlignment="1" applyProtection="1">
      <alignment horizontal="left" vertical="center" wrapText="1"/>
      <protection locked="0"/>
    </xf>
    <xf numFmtId="180" fontId="22" fillId="0" borderId="0" xfId="29" applyFont="1" applyAlignment="1" applyProtection="1">
      <alignment horizontal="left" vertical="top" wrapText="1"/>
      <protection locked="0"/>
    </xf>
    <xf numFmtId="49" fontId="102" fillId="15" borderId="56" xfId="3" applyNumberFormat="1" applyFont="1" applyFill="1" applyBorder="1" applyAlignment="1" applyProtection="1">
      <alignment horizontal="left" wrapText="1"/>
      <protection locked="0"/>
    </xf>
    <xf numFmtId="49" fontId="102" fillId="15" borderId="57" xfId="3" applyNumberFormat="1" applyFont="1" applyFill="1" applyBorder="1" applyAlignment="1" applyProtection="1">
      <alignment horizontal="left" wrapText="1"/>
      <protection locked="0"/>
    </xf>
    <xf numFmtId="176" fontId="108" fillId="0" borderId="41" xfId="31" applyFont="1" applyFill="1" applyBorder="1" applyAlignment="1" applyProtection="1">
      <alignment horizontal="center" vertical="center" wrapText="1"/>
    </xf>
    <xf numFmtId="0" fontId="93" fillId="0" borderId="0" xfId="3" applyFont="1" applyAlignment="1">
      <alignment horizontal="left" wrapText="1"/>
    </xf>
    <xf numFmtId="0" fontId="93" fillId="13" borderId="55" xfId="3" applyFont="1" applyFill="1" applyBorder="1" applyAlignment="1">
      <alignment horizontal="left" vertical="top" wrapText="1" shrinkToFit="1"/>
    </xf>
    <xf numFmtId="0" fontId="93" fillId="13" borderId="56" xfId="3" applyFont="1" applyFill="1" applyBorder="1" applyAlignment="1">
      <alignment horizontal="left" vertical="top" wrapText="1" shrinkToFit="1"/>
    </xf>
    <xf numFmtId="0" fontId="93" fillId="13" borderId="57" xfId="3" applyFont="1" applyFill="1" applyBorder="1" applyAlignment="1">
      <alignment horizontal="left" vertical="top" wrapText="1" shrinkToFit="1"/>
    </xf>
    <xf numFmtId="0" fontId="94" fillId="13" borderId="55" xfId="3" applyFont="1" applyFill="1" applyBorder="1" applyAlignment="1">
      <alignment horizontal="left" vertical="top" wrapText="1" shrinkToFit="1"/>
    </xf>
    <xf numFmtId="0" fontId="94" fillId="13" borderId="56" xfId="3" applyFont="1" applyFill="1" applyBorder="1" applyAlignment="1">
      <alignment horizontal="left" vertical="top" wrapText="1" shrinkToFit="1"/>
    </xf>
    <xf numFmtId="0" fontId="94" fillId="13" borderId="57" xfId="3" applyFont="1" applyFill="1" applyBorder="1" applyAlignment="1">
      <alignment horizontal="left" vertical="top" wrapText="1" shrinkToFit="1"/>
    </xf>
    <xf numFmtId="0" fontId="94" fillId="0" borderId="55" xfId="3" applyFont="1" applyBorder="1" applyAlignment="1">
      <alignment horizontal="left" vertical="center" wrapText="1"/>
    </xf>
    <xf numFmtId="0" fontId="94" fillId="0" borderId="56" xfId="3" applyFont="1" applyBorder="1" applyAlignment="1">
      <alignment horizontal="left" vertical="center" wrapText="1"/>
    </xf>
    <xf numFmtId="0" fontId="94" fillId="0" borderId="57" xfId="3" applyFont="1" applyBorder="1" applyAlignment="1">
      <alignment horizontal="left" vertical="center" wrapText="1"/>
    </xf>
    <xf numFmtId="49" fontId="97" fillId="12" borderId="33" xfId="3" applyNumberFormat="1" applyFont="1" applyFill="1" applyBorder="1" applyAlignment="1">
      <alignment wrapText="1"/>
    </xf>
    <xf numFmtId="0" fontId="97" fillId="0" borderId="33" xfId="3" applyFont="1" applyBorder="1" applyAlignment="1">
      <alignment wrapText="1"/>
    </xf>
    <xf numFmtId="0" fontId="97" fillId="0" borderId="34" xfId="3" applyFont="1" applyBorder="1" applyAlignment="1">
      <alignment wrapText="1"/>
    </xf>
    <xf numFmtId="49" fontId="100" fillId="15" borderId="33" xfId="3" applyNumberFormat="1" applyFont="1" applyFill="1" applyBorder="1" applyAlignment="1" applyProtection="1">
      <alignment horizontal="left" wrapText="1"/>
      <protection locked="0"/>
    </xf>
    <xf numFmtId="0" fontId="101" fillId="0" borderId="33" xfId="3" applyFont="1" applyBorder="1" applyAlignment="1">
      <alignment wrapText="1"/>
    </xf>
    <xf numFmtId="0" fontId="101" fillId="0" borderId="34" xfId="3" applyFont="1" applyBorder="1" applyAlignment="1">
      <alignment wrapText="1"/>
    </xf>
    <xf numFmtId="0" fontId="17" fillId="14" borderId="33" xfId="3" applyFont="1" applyFill="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49" fontId="17" fillId="15" borderId="33" xfId="3" applyNumberFormat="1" applyFont="1" applyFill="1" applyBorder="1" applyAlignment="1" applyProtection="1">
      <alignment horizontal="left" wrapText="1"/>
      <protection locked="0"/>
    </xf>
    <xf numFmtId="49" fontId="17" fillId="15" borderId="66" xfId="3" applyNumberFormat="1" applyFont="1" applyFill="1" applyBorder="1" applyAlignment="1" applyProtection="1">
      <alignment horizontal="left" wrapText="1"/>
      <protection locked="0"/>
    </xf>
    <xf numFmtId="49" fontId="17" fillId="15" borderId="56" xfId="3" applyNumberFormat="1" applyFont="1" applyFill="1" applyBorder="1" applyAlignment="1" applyProtection="1">
      <alignment horizontal="left" wrapText="1"/>
      <protection locked="0"/>
    </xf>
    <xf numFmtId="49" fontId="17" fillId="15" borderId="57" xfId="3" applyNumberFormat="1" applyFont="1" applyFill="1" applyBorder="1" applyAlignment="1" applyProtection="1">
      <alignment horizontal="left" wrapText="1"/>
      <protection locked="0"/>
    </xf>
    <xf numFmtId="49" fontId="97" fillId="13" borderId="32" xfId="3" applyNumberFormat="1" applyFont="1" applyFill="1" applyBorder="1" applyAlignment="1">
      <alignment horizontal="center" vertical="center" wrapText="1"/>
    </xf>
    <xf numFmtId="49" fontId="97" fillId="13" borderId="33" xfId="3" applyNumberFormat="1" applyFont="1" applyFill="1" applyBorder="1" applyAlignment="1">
      <alignment horizontal="center" vertical="center" wrapText="1"/>
    </xf>
  </cellXfs>
  <cellStyles count="40">
    <cellStyle name="Comma 2" xfId="31" xr:uid="{00000000-0005-0000-0000-00001F000000}"/>
    <cellStyle name="Comma 3" xfId="32" xr:uid="{00000000-0005-0000-0000-000020000000}"/>
    <cellStyle name="Comma 4" xfId="24" xr:uid="{00000000-0005-0000-0000-000018000000}"/>
    <cellStyle name="Comma 5" xfId="8" xr:uid="{00000000-0005-0000-0000-000008000000}"/>
    <cellStyle name="Comma 6" xfId="18" xr:uid="{00000000-0005-0000-0000-000012000000}"/>
    <cellStyle name="Currency 2" xfId="30" xr:uid="{00000000-0005-0000-0000-00001E000000}"/>
    <cellStyle name="Currency 3" xfId="33" xr:uid="{00000000-0005-0000-0000-000021000000}"/>
    <cellStyle name="Currency 4" xfId="19" xr:uid="{00000000-0005-0000-0000-000013000000}"/>
    <cellStyle name="Currency 5" xfId="9" xr:uid="{00000000-0005-0000-0000-000009000000}"/>
    <cellStyle name="Currency 6" xfId="14" xr:uid="{00000000-0005-0000-0000-00000E000000}"/>
    <cellStyle name="Hypertextové prepojenie" xfId="5" builtinId="8"/>
    <cellStyle name="Kontrolná bunka" xfId="27" builtinId="23"/>
    <cellStyle name="Mena 2 2" xfId="20" xr:uid="{00000000-0005-0000-0000-000014000000}"/>
    <cellStyle name="Mena 2 2 2" xfId="21" xr:uid="{00000000-0005-0000-0000-000015000000}"/>
    <cellStyle name="Mena 2 2 2 2" xfId="16" xr:uid="{00000000-0005-0000-0000-000010000000}"/>
    <cellStyle name="Mena 2 2 3" xfId="15" xr:uid="{00000000-0005-0000-0000-00000F000000}"/>
    <cellStyle name="Mena 4" xfId="22" xr:uid="{00000000-0005-0000-0000-000016000000}"/>
    <cellStyle name="Normal 2" xfId="34" xr:uid="{00000000-0005-0000-0000-000022000000}"/>
    <cellStyle name="Normal 2 2" xfId="23" xr:uid="{00000000-0005-0000-0000-000017000000}"/>
    <cellStyle name="Normal 3" xfId="6" xr:uid="{00000000-0005-0000-0000-000006000000}"/>
    <cellStyle name="Normal 4" xfId="3" xr:uid="{00000000-0005-0000-0000-000003000000}"/>
    <cellStyle name="Normal 5" xfId="35" xr:uid="{00000000-0005-0000-0000-000023000000}"/>
    <cellStyle name="Normal 6" xfId="4" xr:uid="{00000000-0005-0000-0000-000004000000}"/>
    <cellStyle name="Normal 7" xfId="1" xr:uid="{00000000-0005-0000-0000-000001000000}"/>
    <cellStyle name="Normal 8" xfId="2" xr:uid="{00000000-0005-0000-0000-000002000000}"/>
    <cellStyle name="Normálna" xfId="0" builtinId="0" customBuiltin="1"/>
    <cellStyle name="Normálna 2" xfId="39" xr:uid="{C9A014CE-02BE-4F8A-9B0C-555F8A4E228B}"/>
    <cellStyle name="Normálna 2 2" xfId="36" xr:uid="{00000000-0005-0000-0000-000024000000}"/>
    <cellStyle name="Normálna 2 2 2" xfId="13" xr:uid="{00000000-0005-0000-0000-00000D000000}"/>
    <cellStyle name="Normálna 3" xfId="11" xr:uid="{00000000-0005-0000-0000-00000B000000}"/>
    <cellStyle name="Normálna 5 2" xfId="7" xr:uid="{00000000-0005-0000-0000-000007000000}"/>
    <cellStyle name="Normálna 7" xfId="37" xr:uid="{00000000-0005-0000-0000-000025000000}"/>
    <cellStyle name="Normálna 7 2" xfId="10" xr:uid="{00000000-0005-0000-0000-00000A000000}"/>
    <cellStyle name="Normálna 9" xfId="12" xr:uid="{00000000-0005-0000-0000-00000C000000}"/>
    <cellStyle name="normálne_Hárok1" xfId="25" xr:uid="{00000000-0005-0000-0000-000019000000}"/>
    <cellStyle name="normálne_SO100 KOMPLET" xfId="17" xr:uid="{00000000-0005-0000-0000-000011000000}"/>
    <cellStyle name="normální_SSaZ - VZOR " xfId="38" xr:uid="{00000000-0005-0000-0000-000026000000}"/>
    <cellStyle name="normální_Tech.specifikace_AU ŽILINA_DODATEK7_20100119" xfId="29" xr:uid="{00000000-0005-0000-0000-00001D000000}"/>
    <cellStyle name="Štýl 1" xfId="26" xr:uid="{00000000-0005-0000-0000-00001A000000}"/>
    <cellStyle name="Výstup" xfId="28" builtinId="21"/>
  </cellStyles>
  <dxfs count="831">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7505700" y="695325"/>
          <a:ext cx="756920"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xfrm>
          <a:off x="7505700" y="12601575"/>
          <a:ext cx="756920" cy="762000"/>
        </a:xfrm>
        <a:prstGeom prst="rect">
          <a:avLst/>
        </a:prstGeom>
      </xdr:spPr>
    </xdr:pic>
    <xdr:clientData/>
  </xdr:twoCellAnchor>
  <xdr:twoCellAnchor>
    <xdr:from>
      <xdr:col>9</xdr:col>
      <xdr:colOff>457200</xdr:colOff>
      <xdr:row>112</xdr:row>
      <xdr:rowOff>0</xdr:rowOff>
    </xdr:from>
    <xdr:to>
      <xdr:col>9</xdr:col>
      <xdr:colOff>1214120</xdr:colOff>
      <xdr:row>116</xdr:row>
      <xdr:rowOff>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7505700" y="18983325"/>
          <a:ext cx="7569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7019925" y="12525375"/>
          <a:ext cx="735965" cy="762000"/>
        </a:xfrm>
        <a:prstGeom prst="rect">
          <a:avLst/>
        </a:prstGeom>
      </xdr:spPr>
    </xdr:pic>
    <xdr:clientData/>
  </xdr:twoCellAnchor>
  <xdr:twoCellAnchor>
    <xdr:from>
      <xdr:col>9</xdr:col>
      <xdr:colOff>457200</xdr:colOff>
      <xdr:row>108</xdr:row>
      <xdr:rowOff>0</xdr:rowOff>
    </xdr:from>
    <xdr:to>
      <xdr:col>9</xdr:col>
      <xdr:colOff>1214120</xdr:colOff>
      <xdr:row>112</xdr:row>
      <xdr:rowOff>0</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7019925" y="18507075"/>
          <a:ext cx="735965"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enkrosData\Export\2025-34%20-%20Dobudovanie%20univerzitn&#233;ho%20campusu%20TnUAD.xlsx" TargetMode="External"/><Relationship Id="rId1" Type="http://schemas.openxmlformats.org/officeDocument/2006/relationships/externalLinkPath" Target="file:///C:\CenkrosData\Export\2025-34%20-%20Dobudovanie%20univerzitn&#233;ho%20campusu%20TnU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ácia stavby"/>
      <sheetName val="SO 101.1._ASR_int - Archi..."/>
      <sheetName val="SO 101.2_ASR_int - Archit..."/>
    </sheetNames>
    <sheetDataSet>
      <sheetData sheetId="0">
        <row r="6">
          <cell r="K6" t="str">
            <v>Dobudovanie univerzitného campusu TnUAD</v>
          </cell>
        </row>
        <row r="8">
          <cell r="AN8" t="str">
            <v>28. 8. 2025</v>
          </cell>
        </row>
        <row r="10">
          <cell r="AN10" t="str">
            <v/>
          </cell>
        </row>
        <row r="11">
          <cell r="E11" t="str">
            <v>Trenčianska univerzita Alexandra Dubčeka v Trenčín</v>
          </cell>
          <cell r="AN11" t="str">
            <v/>
          </cell>
        </row>
        <row r="13">
          <cell r="AN13" t="str">
            <v/>
          </cell>
        </row>
        <row r="14">
          <cell r="E14" t="str">
            <v xml:space="preserve"> </v>
          </cell>
          <cell r="AN14" t="str">
            <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5"/>
  <sheetViews>
    <sheetView showGridLines="0" tabSelected="1" topLeftCell="A74" zoomScaleNormal="100" workbookViewId="0">
      <selection activeCell="BF117" sqref="BF117"/>
    </sheetView>
  </sheetViews>
  <sheetFormatPr defaultRowHeight="13.5"/>
  <cols>
    <col min="1" max="1" width="8.33203125" customWidth="1"/>
    <col min="2" max="2" width="1.6640625" customWidth="1"/>
    <col min="3" max="3" width="4.1640625" customWidth="1"/>
    <col min="4" max="6" width="2.6640625" customWidth="1"/>
    <col min="7" max="7" width="6.5" customWidth="1"/>
    <col min="8" max="8" width="7.83203125" customWidth="1"/>
    <col min="9" max="9" width="9.1640625" customWidth="1"/>
    <col min="10" max="33" width="2.6640625" customWidth="1"/>
    <col min="34" max="34" width="3.33203125" customWidth="1"/>
    <col min="35" max="35" width="6.83203125" customWidth="1"/>
    <col min="36" max="37" width="2.5" customWidth="1"/>
    <col min="38" max="38" width="8.33203125" customWidth="1"/>
    <col min="39" max="39" width="3.33203125" customWidth="1"/>
    <col min="40" max="40" width="13.16406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35.6640625" style="49" customWidth="1"/>
    <col min="59" max="59" width="13.83203125" bestFit="1" customWidth="1"/>
    <col min="71" max="91" width="9.33203125" hidden="1"/>
  </cols>
  <sheetData>
    <row r="1" spans="1:74">
      <c r="A1" s="50" t="s">
        <v>0</v>
      </c>
      <c r="AZ1" s="50" t="s">
        <v>1</v>
      </c>
      <c r="BA1" s="50" t="s">
        <v>2</v>
      </c>
      <c r="BB1" s="50" t="s">
        <v>1</v>
      </c>
      <c r="BT1" s="50" t="s">
        <v>3</v>
      </c>
      <c r="BU1" s="50" t="s">
        <v>3</v>
      </c>
      <c r="BV1" s="50" t="s">
        <v>4</v>
      </c>
    </row>
    <row r="2" spans="1:74" ht="36.950000000000003" customHeight="1">
      <c r="AZ2" s="50" t="s">
        <v>1</v>
      </c>
      <c r="BA2" s="50" t="s">
        <v>2</v>
      </c>
      <c r="BB2" s="50" t="s">
        <v>1</v>
      </c>
      <c r="BS2" s="51" t="s">
        <v>5</v>
      </c>
      <c r="BT2" s="51" t="s">
        <v>6</v>
      </c>
    </row>
    <row r="3" spans="1:74" ht="6.95" customHeight="1">
      <c r="B3" s="52"/>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4"/>
      <c r="BS3" s="51" t="s">
        <v>5</v>
      </c>
      <c r="BT3" s="51" t="s">
        <v>6</v>
      </c>
    </row>
    <row r="4" spans="1:74" ht="24.95" customHeight="1">
      <c r="B4" s="54"/>
      <c r="D4" s="55" t="s">
        <v>7</v>
      </c>
      <c r="AR4" s="54"/>
      <c r="AS4" s="56" t="s">
        <v>8</v>
      </c>
      <c r="BS4" s="51" t="s">
        <v>9</v>
      </c>
    </row>
    <row r="5" spans="1:74" ht="12" customHeight="1">
      <c r="B5" s="54"/>
      <c r="D5" s="57" t="s">
        <v>10</v>
      </c>
      <c r="K5" s="1366"/>
      <c r="L5" s="1330"/>
      <c r="M5" s="1330"/>
      <c r="N5" s="1330"/>
      <c r="O5" s="1330"/>
      <c r="P5" s="1330"/>
      <c r="Q5" s="1330"/>
      <c r="R5" s="1330"/>
      <c r="S5" s="1330"/>
      <c r="T5" s="1330"/>
      <c r="U5" s="1330"/>
      <c r="V5" s="1330"/>
      <c r="W5" s="1330"/>
      <c r="X5" s="1330"/>
      <c r="Y5" s="1330"/>
      <c r="Z5" s="1330"/>
      <c r="AA5" s="1330"/>
      <c r="AB5" s="1330"/>
      <c r="AC5" s="1330"/>
      <c r="AD5" s="1330"/>
      <c r="AE5" s="1330"/>
      <c r="AF5" s="1330"/>
      <c r="AG5" s="1330"/>
      <c r="AH5" s="1330"/>
      <c r="AI5" s="1330"/>
      <c r="AJ5" s="1330"/>
      <c r="AK5" s="1330"/>
      <c r="AL5" s="1330"/>
      <c r="AM5" s="1330"/>
      <c r="AN5" s="1330"/>
      <c r="AO5" s="1330"/>
      <c r="AR5" s="54"/>
      <c r="BS5" s="51" t="s">
        <v>5</v>
      </c>
    </row>
    <row r="6" spans="1:74" ht="36.950000000000003" customHeight="1">
      <c r="B6" s="54"/>
      <c r="D6" s="59" t="s">
        <v>11</v>
      </c>
      <c r="K6" s="1367" t="s">
        <v>12</v>
      </c>
      <c r="L6" s="1330"/>
      <c r="M6" s="1330"/>
      <c r="N6" s="1330"/>
      <c r="O6" s="1330"/>
      <c r="P6" s="1330"/>
      <c r="Q6" s="1330"/>
      <c r="R6" s="1330"/>
      <c r="S6" s="1330"/>
      <c r="T6" s="1330"/>
      <c r="U6" s="1330"/>
      <c r="V6" s="1330"/>
      <c r="W6" s="1330"/>
      <c r="X6" s="1330"/>
      <c r="Y6" s="1330"/>
      <c r="Z6" s="1330"/>
      <c r="AA6" s="1330"/>
      <c r="AB6" s="1330"/>
      <c r="AC6" s="1330"/>
      <c r="AD6" s="1330"/>
      <c r="AE6" s="1330"/>
      <c r="AF6" s="1330"/>
      <c r="AG6" s="1330"/>
      <c r="AH6" s="1330"/>
      <c r="AI6" s="1330"/>
      <c r="AJ6" s="1330"/>
      <c r="AK6" s="1330"/>
      <c r="AL6" s="1330"/>
      <c r="AM6" s="1330"/>
      <c r="AN6" s="1330"/>
      <c r="AO6" s="1330"/>
      <c r="AR6" s="54"/>
      <c r="BS6" s="51" t="s">
        <v>5</v>
      </c>
    </row>
    <row r="7" spans="1:74" ht="12" customHeight="1">
      <c r="B7" s="54"/>
      <c r="D7" s="60" t="s">
        <v>13</v>
      </c>
      <c r="K7" s="58"/>
      <c r="AK7" s="60" t="s">
        <v>14</v>
      </c>
      <c r="AN7" s="58" t="s">
        <v>1</v>
      </c>
      <c r="AR7" s="54"/>
      <c r="BS7" s="51" t="s">
        <v>5</v>
      </c>
    </row>
    <row r="8" spans="1:74" ht="12" customHeight="1">
      <c r="B8" s="54"/>
      <c r="D8" s="60" t="s">
        <v>15</v>
      </c>
      <c r="H8" s="61" t="s">
        <v>16</v>
      </c>
      <c r="K8" s="58"/>
      <c r="AK8" s="60" t="s">
        <v>17</v>
      </c>
      <c r="AN8" s="62">
        <v>45939</v>
      </c>
      <c r="AR8" s="54"/>
      <c r="BS8" s="51" t="s">
        <v>5</v>
      </c>
    </row>
    <row r="9" spans="1:74" ht="14.45" customHeight="1">
      <c r="B9" s="54"/>
      <c r="E9" s="58"/>
      <c r="AR9" s="54"/>
      <c r="BS9" s="51" t="s">
        <v>5</v>
      </c>
    </row>
    <row r="10" spans="1:74" ht="12" customHeight="1">
      <c r="B10" s="54"/>
      <c r="D10" s="60" t="s">
        <v>18</v>
      </c>
      <c r="AK10" s="60" t="s">
        <v>19</v>
      </c>
      <c r="AN10" s="58" t="s">
        <v>1</v>
      </c>
      <c r="AR10" s="54"/>
      <c r="BS10" s="51" t="s">
        <v>5</v>
      </c>
    </row>
    <row r="11" spans="1:74" ht="18.399999999999999" customHeight="1">
      <c r="B11" s="54"/>
      <c r="E11" s="58" t="s">
        <v>20</v>
      </c>
      <c r="AK11" s="60" t="s">
        <v>21</v>
      </c>
      <c r="AN11" s="58" t="s">
        <v>1</v>
      </c>
      <c r="AR11" s="54"/>
      <c r="BS11" s="51" t="s">
        <v>5</v>
      </c>
    </row>
    <row r="12" spans="1:74" ht="6.95" customHeight="1">
      <c r="B12" s="54"/>
      <c r="AR12" s="54"/>
      <c r="BS12" s="51" t="s">
        <v>5</v>
      </c>
    </row>
    <row r="13" spans="1:74" ht="12" customHeight="1">
      <c r="B13" s="54"/>
      <c r="D13" s="60" t="s">
        <v>22</v>
      </c>
      <c r="AK13" s="60" t="s">
        <v>19</v>
      </c>
      <c r="AN13" s="58" t="s">
        <v>1</v>
      </c>
      <c r="AR13" s="54"/>
      <c r="BS13" s="51" t="s">
        <v>5</v>
      </c>
    </row>
    <row r="14" spans="1:74">
      <c r="B14" s="54"/>
      <c r="E14" s="58" t="s">
        <v>23</v>
      </c>
      <c r="AK14" s="60" t="s">
        <v>21</v>
      </c>
      <c r="AN14" s="58" t="s">
        <v>1</v>
      </c>
      <c r="AR14" s="54"/>
      <c r="BS14" s="51" t="s">
        <v>5</v>
      </c>
    </row>
    <row r="15" spans="1:74" ht="6.95" customHeight="1">
      <c r="B15" s="54"/>
      <c r="AR15" s="54"/>
      <c r="BS15" s="51" t="s">
        <v>3</v>
      </c>
    </row>
    <row r="16" spans="1:74" ht="12" customHeight="1">
      <c r="B16" s="54"/>
      <c r="D16" s="60" t="s">
        <v>24</v>
      </c>
      <c r="AK16" s="60" t="s">
        <v>19</v>
      </c>
      <c r="AN16" s="58" t="s">
        <v>1</v>
      </c>
      <c r="AR16" s="54"/>
      <c r="BS16" s="51" t="s">
        <v>3</v>
      </c>
    </row>
    <row r="17" spans="2:71" ht="18.399999999999999" customHeight="1">
      <c r="B17" s="54"/>
      <c r="E17" s="58" t="s">
        <v>25</v>
      </c>
      <c r="AK17" s="60" t="s">
        <v>21</v>
      </c>
      <c r="AN17" s="58" t="s">
        <v>1</v>
      </c>
      <c r="AR17" s="54"/>
      <c r="BS17" s="51" t="s">
        <v>26</v>
      </c>
    </row>
    <row r="18" spans="2:71" ht="6.95" customHeight="1">
      <c r="B18" s="54"/>
      <c r="AR18" s="54"/>
      <c r="BS18" s="51" t="s">
        <v>5</v>
      </c>
    </row>
    <row r="19" spans="2:71" ht="12" customHeight="1">
      <c r="B19" s="54"/>
      <c r="D19" s="60" t="s">
        <v>27</v>
      </c>
      <c r="AK19" s="60" t="s">
        <v>19</v>
      </c>
      <c r="AN19" s="58" t="s">
        <v>1</v>
      </c>
      <c r="AR19" s="54"/>
      <c r="BS19" s="51" t="s">
        <v>5</v>
      </c>
    </row>
    <row r="20" spans="2:71" ht="18.399999999999999" customHeight="1">
      <c r="B20" s="54"/>
      <c r="E20" s="58" t="s">
        <v>28</v>
      </c>
      <c r="AK20" s="60" t="s">
        <v>21</v>
      </c>
      <c r="AN20" s="58" t="s">
        <v>1</v>
      </c>
      <c r="AR20" s="54"/>
      <c r="BS20" s="51" t="s">
        <v>26</v>
      </c>
    </row>
    <row r="21" spans="2:71" ht="6.95" customHeight="1">
      <c r="B21" s="54"/>
      <c r="AR21" s="54"/>
    </row>
    <row r="22" spans="2:71" ht="12" customHeight="1">
      <c r="B22" s="54"/>
      <c r="D22" s="60" t="s">
        <v>29</v>
      </c>
      <c r="AR22" s="54"/>
    </row>
    <row r="23" spans="2:71" ht="226.15" customHeight="1">
      <c r="B23" s="54"/>
      <c r="D23" s="1368" t="s">
        <v>30</v>
      </c>
      <c r="E23" s="1368"/>
      <c r="F23" s="1368"/>
      <c r="G23" s="1368"/>
      <c r="H23" s="1368"/>
      <c r="I23" s="1368"/>
      <c r="J23" s="1368"/>
      <c r="K23" s="1368"/>
      <c r="L23" s="1368"/>
      <c r="M23" s="1368"/>
      <c r="N23" s="1368"/>
      <c r="O23" s="1368"/>
      <c r="P23" s="1368"/>
      <c r="Q23" s="1368"/>
      <c r="R23" s="1368"/>
      <c r="S23" s="1368"/>
      <c r="T23" s="1368"/>
      <c r="U23" s="1368"/>
      <c r="V23" s="1368"/>
      <c r="W23" s="1368"/>
      <c r="X23" s="1368"/>
      <c r="Y23" s="1368"/>
      <c r="Z23" s="1368"/>
      <c r="AA23" s="1368"/>
      <c r="AB23" s="1368"/>
      <c r="AC23" s="1368"/>
      <c r="AD23" s="1368"/>
      <c r="AE23" s="1368"/>
      <c r="AF23" s="1368"/>
      <c r="AG23" s="1368"/>
      <c r="AH23" s="1368"/>
      <c r="AI23" s="1368"/>
      <c r="AJ23" s="1368"/>
      <c r="AK23" s="1368"/>
      <c r="AL23" s="1368"/>
      <c r="AM23" s="1368"/>
      <c r="AN23" s="1368"/>
      <c r="AO23" s="1368"/>
      <c r="AR23" s="54"/>
    </row>
    <row r="24" spans="2:71" ht="6.95" customHeight="1">
      <c r="B24" s="54"/>
      <c r="AR24" s="54"/>
    </row>
    <row r="25" spans="2:71" ht="6.95" customHeight="1">
      <c r="B25" s="54"/>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R25" s="54"/>
    </row>
    <row r="26" spans="2:71" s="1" customFormat="1" ht="25.9" customHeight="1">
      <c r="B26" s="64"/>
      <c r="D26" s="65" t="s">
        <v>31</v>
      </c>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1369">
        <f>ROUND(AG94,2)</f>
        <v>0</v>
      </c>
      <c r="AL26" s="1370"/>
      <c r="AM26" s="1370"/>
      <c r="AN26" s="1370"/>
      <c r="AO26" s="1370"/>
      <c r="AR26" s="64"/>
      <c r="BE26" s="67"/>
    </row>
    <row r="27" spans="2:71" s="1" customFormat="1" ht="6.95" customHeight="1">
      <c r="B27" s="64"/>
      <c r="AR27" s="64"/>
      <c r="BE27" s="67"/>
    </row>
    <row r="28" spans="2:71" s="1" customFormat="1">
      <c r="B28" s="64"/>
      <c r="L28" s="1371" t="s">
        <v>32</v>
      </c>
      <c r="M28" s="1371"/>
      <c r="N28" s="1371"/>
      <c r="O28" s="1371"/>
      <c r="P28" s="1371"/>
      <c r="W28" s="1371" t="s">
        <v>33</v>
      </c>
      <c r="X28" s="1371"/>
      <c r="Y28" s="1371"/>
      <c r="Z28" s="1371"/>
      <c r="AA28" s="1371"/>
      <c r="AB28" s="1371"/>
      <c r="AC28" s="1371"/>
      <c r="AD28" s="1371"/>
      <c r="AE28" s="1371"/>
      <c r="AK28" s="1371" t="s">
        <v>34</v>
      </c>
      <c r="AL28" s="1371"/>
      <c r="AM28" s="1371"/>
      <c r="AN28" s="1371"/>
      <c r="AO28" s="1371"/>
      <c r="AR28" s="64"/>
      <c r="BE28" s="67"/>
    </row>
    <row r="29" spans="2:71" s="2" customFormat="1" ht="14.45" customHeight="1">
      <c r="B29" s="69"/>
      <c r="D29" s="60" t="s">
        <v>35</v>
      </c>
      <c r="F29" s="70" t="s">
        <v>36</v>
      </c>
      <c r="L29" s="1353"/>
      <c r="M29" s="1352"/>
      <c r="N29" s="1352"/>
      <c r="O29" s="1352"/>
      <c r="P29" s="1352"/>
      <c r="Q29" s="71"/>
      <c r="R29" s="71"/>
      <c r="S29" s="71"/>
      <c r="T29" s="71"/>
      <c r="U29" s="71"/>
      <c r="V29" s="71"/>
      <c r="W29" s="1351"/>
      <c r="X29" s="1352"/>
      <c r="Y29" s="1352"/>
      <c r="Z29" s="1352"/>
      <c r="AA29" s="1352"/>
      <c r="AB29" s="1352"/>
      <c r="AC29" s="1352"/>
      <c r="AD29" s="1352"/>
      <c r="AE29" s="1352"/>
      <c r="AF29" s="71"/>
      <c r="AG29" s="71"/>
      <c r="AH29" s="71"/>
      <c r="AI29" s="71"/>
      <c r="AJ29" s="71"/>
      <c r="AK29" s="1351"/>
      <c r="AL29" s="1352"/>
      <c r="AM29" s="1352"/>
      <c r="AN29" s="1352"/>
      <c r="AO29" s="1352"/>
      <c r="AP29" s="71"/>
      <c r="AQ29" s="71"/>
      <c r="AR29" s="72"/>
      <c r="AS29" s="71"/>
      <c r="AT29" s="71"/>
      <c r="AU29" s="71"/>
      <c r="AV29" s="71"/>
      <c r="AW29" s="71"/>
      <c r="AX29" s="71"/>
      <c r="AY29" s="71"/>
      <c r="AZ29" s="71"/>
      <c r="BE29" s="73"/>
    </row>
    <row r="30" spans="2:71" s="2" customFormat="1" ht="14.45" customHeight="1">
      <c r="B30" s="69"/>
      <c r="F30" s="70" t="s">
        <v>37</v>
      </c>
      <c r="L30" s="1372">
        <v>0.23</v>
      </c>
      <c r="M30" s="1350"/>
      <c r="N30" s="1350"/>
      <c r="O30" s="1350"/>
      <c r="P30" s="1350"/>
      <c r="W30" s="1349">
        <f>AK26</f>
        <v>0</v>
      </c>
      <c r="X30" s="1350"/>
      <c r="Y30" s="1350"/>
      <c r="Z30" s="1350"/>
      <c r="AA30" s="1350"/>
      <c r="AB30" s="1350"/>
      <c r="AC30" s="1350"/>
      <c r="AD30" s="1350"/>
      <c r="AE30" s="1350"/>
      <c r="AK30" s="1349">
        <f>ROUND(L30*W30,2)</f>
        <v>0</v>
      </c>
      <c r="AL30" s="1350"/>
      <c r="AM30" s="1350"/>
      <c r="AN30" s="1350"/>
      <c r="AO30" s="1350"/>
      <c r="AR30" s="69"/>
      <c r="BE30" s="73"/>
    </row>
    <row r="31" spans="2:71" s="2" customFormat="1" ht="14.45" hidden="1" customHeight="1">
      <c r="B31" s="69"/>
      <c r="F31" s="60" t="s">
        <v>38</v>
      </c>
      <c r="L31" s="1372">
        <v>0.23</v>
      </c>
      <c r="M31" s="1350"/>
      <c r="N31" s="1350"/>
      <c r="O31" s="1350"/>
      <c r="P31" s="1350"/>
      <c r="W31" s="1349" t="e">
        <f>ROUND(BB94, 2)</f>
        <v>#REF!</v>
      </c>
      <c r="X31" s="1350"/>
      <c r="Y31" s="1350"/>
      <c r="Z31" s="1350"/>
      <c r="AA31" s="1350"/>
      <c r="AB31" s="1350"/>
      <c r="AC31" s="1350"/>
      <c r="AD31" s="1350"/>
      <c r="AE31" s="1350"/>
      <c r="AK31" s="1349">
        <v>0</v>
      </c>
      <c r="AL31" s="1350"/>
      <c r="AM31" s="1350"/>
      <c r="AN31" s="1350"/>
      <c r="AO31" s="1350"/>
      <c r="AR31" s="69"/>
      <c r="BE31" s="73"/>
    </row>
    <row r="32" spans="2:71" s="2" customFormat="1" ht="14.45" hidden="1" customHeight="1">
      <c r="B32" s="69"/>
      <c r="F32" s="60" t="s">
        <v>39</v>
      </c>
      <c r="L32" s="1372">
        <v>0.23</v>
      </c>
      <c r="M32" s="1350"/>
      <c r="N32" s="1350"/>
      <c r="O32" s="1350"/>
      <c r="P32" s="1350"/>
      <c r="W32" s="1349" t="e">
        <f>ROUND(BC94, 2)</f>
        <v>#REF!</v>
      </c>
      <c r="X32" s="1350"/>
      <c r="Y32" s="1350"/>
      <c r="Z32" s="1350"/>
      <c r="AA32" s="1350"/>
      <c r="AB32" s="1350"/>
      <c r="AC32" s="1350"/>
      <c r="AD32" s="1350"/>
      <c r="AE32" s="1350"/>
      <c r="AK32" s="1349">
        <v>0</v>
      </c>
      <c r="AL32" s="1350"/>
      <c r="AM32" s="1350"/>
      <c r="AN32" s="1350"/>
      <c r="AO32" s="1350"/>
      <c r="AR32" s="69"/>
      <c r="BE32" s="73"/>
    </row>
    <row r="33" spans="2:57" s="2" customFormat="1" ht="14.45" hidden="1" customHeight="1">
      <c r="B33" s="69"/>
      <c r="F33" s="70" t="s">
        <v>40</v>
      </c>
      <c r="L33" s="1353">
        <v>0</v>
      </c>
      <c r="M33" s="1352"/>
      <c r="N33" s="1352"/>
      <c r="O33" s="1352"/>
      <c r="P33" s="1352"/>
      <c r="Q33" s="71"/>
      <c r="R33" s="71"/>
      <c r="S33" s="71"/>
      <c r="T33" s="71"/>
      <c r="U33" s="71"/>
      <c r="V33" s="71"/>
      <c r="W33" s="1351" t="e">
        <f>ROUND(BD94, 2)</f>
        <v>#REF!</v>
      </c>
      <c r="X33" s="1352"/>
      <c r="Y33" s="1352"/>
      <c r="Z33" s="1352"/>
      <c r="AA33" s="1352"/>
      <c r="AB33" s="1352"/>
      <c r="AC33" s="1352"/>
      <c r="AD33" s="1352"/>
      <c r="AE33" s="1352"/>
      <c r="AF33" s="71"/>
      <c r="AG33" s="71"/>
      <c r="AH33" s="71"/>
      <c r="AI33" s="71"/>
      <c r="AJ33" s="71"/>
      <c r="AK33" s="1351">
        <v>0</v>
      </c>
      <c r="AL33" s="1352"/>
      <c r="AM33" s="1352"/>
      <c r="AN33" s="1352"/>
      <c r="AO33" s="1352"/>
      <c r="AP33" s="71"/>
      <c r="AQ33" s="71"/>
      <c r="AR33" s="72"/>
      <c r="AS33" s="71"/>
      <c r="AT33" s="71"/>
      <c r="AU33" s="71"/>
      <c r="AV33" s="71"/>
      <c r="AW33" s="71"/>
      <c r="AX33" s="71"/>
      <c r="AY33" s="71"/>
      <c r="AZ33" s="71"/>
      <c r="BE33" s="73"/>
    </row>
    <row r="34" spans="2:57" s="1" customFormat="1" ht="6.95" customHeight="1">
      <c r="B34" s="64"/>
      <c r="AR34" s="64"/>
      <c r="BE34" s="67"/>
    </row>
    <row r="35" spans="2:57" s="1" customFormat="1" ht="25.9" customHeight="1">
      <c r="B35" s="64"/>
      <c r="C35" s="74"/>
      <c r="D35" s="75" t="s">
        <v>41</v>
      </c>
      <c r="E35" s="76"/>
      <c r="F35" s="76"/>
      <c r="G35" s="76"/>
      <c r="H35" s="76"/>
      <c r="I35" s="76"/>
      <c r="J35" s="76"/>
      <c r="K35" s="76"/>
      <c r="L35" s="76"/>
      <c r="M35" s="76"/>
      <c r="N35" s="76"/>
      <c r="O35" s="76"/>
      <c r="P35" s="76"/>
      <c r="Q35" s="76"/>
      <c r="R35" s="76"/>
      <c r="S35" s="76"/>
      <c r="T35" s="77" t="s">
        <v>42</v>
      </c>
      <c r="U35" s="76"/>
      <c r="V35" s="76"/>
      <c r="W35" s="76"/>
      <c r="X35" s="1354" t="s">
        <v>43</v>
      </c>
      <c r="Y35" s="1355"/>
      <c r="Z35" s="1355"/>
      <c r="AA35" s="1355"/>
      <c r="AB35" s="1355"/>
      <c r="AC35" s="76"/>
      <c r="AD35" s="76"/>
      <c r="AE35" s="76"/>
      <c r="AF35" s="76"/>
      <c r="AG35" s="76"/>
      <c r="AH35" s="76"/>
      <c r="AI35" s="76"/>
      <c r="AJ35" s="76"/>
      <c r="AK35" s="1356">
        <f>SUM(AK26:AK33)</f>
        <v>0</v>
      </c>
      <c r="AL35" s="1355"/>
      <c r="AM35" s="1355"/>
      <c r="AN35" s="1355"/>
      <c r="AO35" s="1357"/>
      <c r="AP35" s="74"/>
      <c r="AQ35" s="74"/>
      <c r="AR35" s="64"/>
      <c r="BE35" s="67"/>
    </row>
    <row r="36" spans="2:57" s="1" customFormat="1" ht="6.95" customHeight="1">
      <c r="B36" s="64"/>
      <c r="AR36" s="64"/>
      <c r="BE36" s="67"/>
    </row>
    <row r="37" spans="2:57" s="1" customFormat="1" ht="14.45" customHeight="1">
      <c r="B37" s="64"/>
      <c r="AR37" s="64"/>
      <c r="BE37" s="67"/>
    </row>
    <row r="38" spans="2:57" ht="14.45" customHeight="1">
      <c r="B38" s="54"/>
      <c r="AR38" s="54"/>
    </row>
    <row r="39" spans="2:57" ht="14.45" customHeight="1">
      <c r="B39" s="54"/>
      <c r="AR39" s="54"/>
    </row>
    <row r="40" spans="2:57" ht="14.45" customHeight="1">
      <c r="B40" s="54"/>
      <c r="AR40" s="54"/>
    </row>
    <row r="41" spans="2:57" ht="14.45" customHeight="1">
      <c r="B41" s="54"/>
      <c r="AR41" s="54"/>
    </row>
    <row r="42" spans="2:57" ht="14.45" customHeight="1">
      <c r="B42" s="54"/>
      <c r="AR42" s="54"/>
    </row>
    <row r="43" spans="2:57" ht="14.45" customHeight="1">
      <c r="B43" s="54"/>
      <c r="AR43" s="54"/>
    </row>
    <row r="44" spans="2:57" ht="14.45" customHeight="1">
      <c r="B44" s="54"/>
      <c r="AR44" s="54"/>
    </row>
    <row r="45" spans="2:57" ht="14.45" customHeight="1">
      <c r="B45" s="54"/>
      <c r="AR45" s="54"/>
    </row>
    <row r="46" spans="2:57" ht="14.45" customHeight="1">
      <c r="B46" s="54"/>
      <c r="AR46" s="54"/>
    </row>
    <row r="47" spans="2:57" ht="14.45" customHeight="1">
      <c r="B47" s="54"/>
      <c r="AR47" s="54"/>
    </row>
    <row r="48" spans="2:57" ht="14.45" customHeight="1">
      <c r="B48" s="54"/>
      <c r="AR48" s="54"/>
    </row>
    <row r="49" spans="2:57" s="1" customFormat="1" ht="14.45" customHeight="1">
      <c r="B49" s="64"/>
      <c r="D49" s="78" t="s">
        <v>44</v>
      </c>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8" t="s">
        <v>45</v>
      </c>
      <c r="AI49" s="79"/>
      <c r="AJ49" s="79"/>
      <c r="AK49" s="79"/>
      <c r="AL49" s="79"/>
      <c r="AM49" s="79"/>
      <c r="AN49" s="79"/>
      <c r="AO49" s="79"/>
      <c r="AR49" s="64"/>
      <c r="BE49" s="67"/>
    </row>
    <row r="50" spans="2:57">
      <c r="B50" s="54"/>
      <c r="AR50" s="54"/>
    </row>
    <row r="51" spans="2:57">
      <c r="B51" s="54"/>
      <c r="AR51" s="54"/>
    </row>
    <row r="52" spans="2:57">
      <c r="B52" s="54"/>
      <c r="AR52" s="54"/>
    </row>
    <row r="53" spans="2:57">
      <c r="B53" s="54"/>
      <c r="AR53" s="54"/>
    </row>
    <row r="54" spans="2:57">
      <c r="B54" s="54"/>
      <c r="AR54" s="54"/>
    </row>
    <row r="55" spans="2:57">
      <c r="B55" s="54"/>
      <c r="AR55" s="54"/>
    </row>
    <row r="56" spans="2:57">
      <c r="B56" s="54"/>
      <c r="AR56" s="54"/>
    </row>
    <row r="57" spans="2:57">
      <c r="B57" s="54"/>
      <c r="AR57" s="54"/>
    </row>
    <row r="58" spans="2:57">
      <c r="B58" s="54"/>
      <c r="AR58" s="54"/>
    </row>
    <row r="59" spans="2:57">
      <c r="B59" s="54"/>
      <c r="AR59" s="54"/>
    </row>
    <row r="60" spans="2:57" s="1" customFormat="1">
      <c r="B60" s="64"/>
      <c r="D60" s="80" t="s">
        <v>46</v>
      </c>
      <c r="E60" s="66"/>
      <c r="F60" s="66"/>
      <c r="G60" s="66"/>
      <c r="H60" s="66"/>
      <c r="I60" s="66"/>
      <c r="J60" s="66"/>
      <c r="K60" s="66"/>
      <c r="L60" s="66"/>
      <c r="M60" s="66"/>
      <c r="N60" s="66"/>
      <c r="O60" s="66"/>
      <c r="P60" s="66"/>
      <c r="Q60" s="66"/>
      <c r="R60" s="66"/>
      <c r="S60" s="66"/>
      <c r="T60" s="66"/>
      <c r="U60" s="66"/>
      <c r="V60" s="80" t="s">
        <v>47</v>
      </c>
      <c r="W60" s="66"/>
      <c r="X60" s="66"/>
      <c r="Y60" s="66"/>
      <c r="Z60" s="66"/>
      <c r="AA60" s="66"/>
      <c r="AB60" s="66"/>
      <c r="AC60" s="66"/>
      <c r="AD60" s="66"/>
      <c r="AE60" s="66"/>
      <c r="AF60" s="66"/>
      <c r="AG60" s="66"/>
      <c r="AH60" s="80" t="s">
        <v>46</v>
      </c>
      <c r="AI60" s="66"/>
      <c r="AJ60" s="66"/>
      <c r="AK60" s="66"/>
      <c r="AL60" s="66"/>
      <c r="AM60" s="80" t="s">
        <v>47</v>
      </c>
      <c r="AN60" s="66"/>
      <c r="AO60" s="66"/>
      <c r="AR60" s="64"/>
      <c r="BE60" s="67"/>
    </row>
    <row r="61" spans="2:57">
      <c r="B61" s="54"/>
      <c r="AR61" s="54"/>
    </row>
    <row r="62" spans="2:57">
      <c r="B62" s="54"/>
      <c r="AR62" s="54"/>
    </row>
    <row r="63" spans="2:57">
      <c r="B63" s="54"/>
      <c r="AR63" s="54"/>
    </row>
    <row r="64" spans="2:57" s="1" customFormat="1">
      <c r="B64" s="64"/>
      <c r="D64" s="78" t="s">
        <v>48</v>
      </c>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8" t="s">
        <v>49</v>
      </c>
      <c r="AI64" s="79"/>
      <c r="AJ64" s="79"/>
      <c r="AK64" s="79"/>
      <c r="AL64" s="79"/>
      <c r="AM64" s="79"/>
      <c r="AN64" s="79"/>
      <c r="AO64" s="79"/>
      <c r="AR64" s="64"/>
      <c r="BE64" s="67"/>
    </row>
    <row r="65" spans="2:57">
      <c r="B65" s="54"/>
      <c r="AR65" s="54"/>
    </row>
    <row r="66" spans="2:57">
      <c r="B66" s="54"/>
      <c r="AR66" s="54"/>
    </row>
    <row r="67" spans="2:57">
      <c r="B67" s="54"/>
      <c r="AR67" s="54"/>
    </row>
    <row r="68" spans="2:57">
      <c r="B68" s="54"/>
      <c r="AR68" s="54"/>
    </row>
    <row r="69" spans="2:57">
      <c r="B69" s="54"/>
      <c r="AR69" s="54"/>
    </row>
    <row r="70" spans="2:57">
      <c r="B70" s="54"/>
      <c r="AR70" s="54"/>
    </row>
    <row r="71" spans="2:57">
      <c r="B71" s="54"/>
      <c r="AR71" s="54"/>
    </row>
    <row r="72" spans="2:57">
      <c r="B72" s="54"/>
      <c r="AR72" s="54"/>
    </row>
    <row r="73" spans="2:57">
      <c r="B73" s="54"/>
      <c r="AR73" s="54"/>
    </row>
    <row r="74" spans="2:57">
      <c r="B74" s="54"/>
      <c r="AR74" s="54"/>
    </row>
    <row r="75" spans="2:57" s="1" customFormat="1">
      <c r="B75" s="64"/>
      <c r="D75" s="80" t="s">
        <v>46</v>
      </c>
      <c r="E75" s="66"/>
      <c r="F75" s="66"/>
      <c r="G75" s="66"/>
      <c r="H75" s="66"/>
      <c r="I75" s="66"/>
      <c r="J75" s="66"/>
      <c r="K75" s="66"/>
      <c r="L75" s="66"/>
      <c r="M75" s="66"/>
      <c r="N75" s="66"/>
      <c r="O75" s="66"/>
      <c r="P75" s="66"/>
      <c r="Q75" s="66"/>
      <c r="R75" s="66"/>
      <c r="S75" s="66"/>
      <c r="T75" s="66"/>
      <c r="U75" s="66"/>
      <c r="V75" s="80" t="s">
        <v>47</v>
      </c>
      <c r="W75" s="66"/>
      <c r="X75" s="66"/>
      <c r="Y75" s="66"/>
      <c r="Z75" s="66"/>
      <c r="AA75" s="66"/>
      <c r="AB75" s="66"/>
      <c r="AC75" s="66"/>
      <c r="AD75" s="66"/>
      <c r="AE75" s="66"/>
      <c r="AF75" s="66"/>
      <c r="AG75" s="66"/>
      <c r="AH75" s="80" t="s">
        <v>46</v>
      </c>
      <c r="AI75" s="66"/>
      <c r="AJ75" s="66"/>
      <c r="AK75" s="66"/>
      <c r="AL75" s="66"/>
      <c r="AM75" s="80" t="s">
        <v>47</v>
      </c>
      <c r="AN75" s="66"/>
      <c r="AO75" s="66"/>
      <c r="AR75" s="64"/>
      <c r="BE75" s="67"/>
    </row>
    <row r="76" spans="2:57" s="1" customFormat="1">
      <c r="B76" s="64"/>
      <c r="AR76" s="64"/>
      <c r="BE76" s="67"/>
    </row>
    <row r="77" spans="2:57" s="1" customFormat="1" ht="6.95" customHeight="1">
      <c r="B77" s="81"/>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64"/>
      <c r="BE77" s="67"/>
    </row>
    <row r="81" spans="1:91" s="1" customFormat="1" ht="6.95" customHeight="1">
      <c r="B81" s="83"/>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64"/>
      <c r="BE81" s="67"/>
    </row>
    <row r="82" spans="1:91" s="1" customFormat="1" ht="24.95" customHeight="1">
      <c r="B82" s="64"/>
      <c r="C82" s="55" t="s">
        <v>50</v>
      </c>
      <c r="AR82" s="64"/>
      <c r="BE82" s="67"/>
    </row>
    <row r="83" spans="1:91" s="1" customFormat="1" ht="6.95" customHeight="1">
      <c r="B83" s="64"/>
      <c r="AR83" s="64"/>
      <c r="BE83" s="67"/>
    </row>
    <row r="84" spans="1:91" s="3" customFormat="1" ht="12" customHeight="1">
      <c r="B84" s="85"/>
      <c r="C84" s="60" t="s">
        <v>10</v>
      </c>
      <c r="AR84" s="85"/>
      <c r="BE84" s="86"/>
    </row>
    <row r="85" spans="1:91" s="4" customFormat="1" ht="36.950000000000003" customHeight="1">
      <c r="B85" s="87"/>
      <c r="C85" s="88" t="s">
        <v>11</v>
      </c>
      <c r="L85" s="1358" t="str">
        <f>K6</f>
        <v>Dobudovanie univerzitného campusu TnUAD</v>
      </c>
      <c r="M85" s="1359"/>
      <c r="N85" s="1359"/>
      <c r="O85" s="1359"/>
      <c r="P85" s="1359"/>
      <c r="Q85" s="1359"/>
      <c r="R85" s="1359"/>
      <c r="S85" s="1359"/>
      <c r="T85" s="1359"/>
      <c r="U85" s="1359"/>
      <c r="V85" s="1359"/>
      <c r="W85" s="1359"/>
      <c r="X85" s="1359"/>
      <c r="Y85" s="1359"/>
      <c r="Z85" s="1359"/>
      <c r="AA85" s="1359"/>
      <c r="AB85" s="1359"/>
      <c r="AC85" s="1359"/>
      <c r="AD85" s="1359"/>
      <c r="AE85" s="1359"/>
      <c r="AF85" s="1359"/>
      <c r="AG85" s="1359"/>
      <c r="AH85" s="1359"/>
      <c r="AI85" s="1359"/>
      <c r="AJ85" s="1359"/>
      <c r="AK85" s="1359"/>
      <c r="AL85" s="1359"/>
      <c r="AM85" s="1359"/>
      <c r="AN85" s="1359"/>
      <c r="AO85" s="1359"/>
      <c r="AR85" s="87"/>
      <c r="BE85" s="89"/>
    </row>
    <row r="86" spans="1:91" s="1" customFormat="1" ht="6.95" customHeight="1">
      <c r="B86" s="64"/>
      <c r="AR86" s="64"/>
      <c r="BE86" s="67"/>
    </row>
    <row r="87" spans="1:91" s="1" customFormat="1" ht="12" customHeight="1">
      <c r="B87" s="64"/>
      <c r="C87" s="60" t="s">
        <v>15</v>
      </c>
      <c r="L87" s="90" t="str">
        <f>IF(K8="","",K8)</f>
        <v/>
      </c>
      <c r="AI87" s="60" t="s">
        <v>17</v>
      </c>
      <c r="AM87" s="1360">
        <f>IF(AN8= "","",AN8)</f>
        <v>45939</v>
      </c>
      <c r="AN87" s="1360"/>
      <c r="AR87" s="64"/>
      <c r="BE87" s="67"/>
    </row>
    <row r="88" spans="1:91" s="1" customFormat="1" ht="6.95" customHeight="1">
      <c r="B88" s="64"/>
      <c r="AR88" s="64"/>
      <c r="BE88" s="67"/>
    </row>
    <row r="89" spans="1:91" s="1" customFormat="1" ht="15.2" customHeight="1">
      <c r="B89" s="64"/>
      <c r="C89" s="60" t="s">
        <v>18</v>
      </c>
      <c r="L89" s="3" t="str">
        <f>IF(E11= "","",E11)</f>
        <v>Trenčianska univerzita Alexandra Dubčeka v Trenčín</v>
      </c>
      <c r="AI89" s="60" t="s">
        <v>24</v>
      </c>
      <c r="AM89" s="1363" t="str">
        <f>IF(E17="","",E17)</f>
        <v>PROMA s.r.o.</v>
      </c>
      <c r="AN89" s="1364"/>
      <c r="AO89" s="1364"/>
      <c r="AP89" s="1364"/>
      <c r="AR89" s="64"/>
      <c r="AS89" s="1343" t="s">
        <v>51</v>
      </c>
      <c r="AT89" s="1344"/>
      <c r="AU89" s="92"/>
      <c r="AV89" s="92"/>
      <c r="AW89" s="92"/>
      <c r="AX89" s="92"/>
      <c r="AY89" s="92"/>
      <c r="AZ89" s="92"/>
      <c r="BA89" s="92"/>
      <c r="BB89" s="92"/>
      <c r="BC89" s="92"/>
      <c r="BD89" s="93"/>
      <c r="BE89" s="67"/>
    </row>
    <row r="90" spans="1:91" s="1" customFormat="1" ht="15.2" customHeight="1">
      <c r="B90" s="64"/>
      <c r="C90" s="60" t="s">
        <v>22</v>
      </c>
      <c r="L90" s="3" t="str">
        <f>IF(E14="","",E14)</f>
        <v xml:space="preserve"> </v>
      </c>
      <c r="AI90" s="60" t="s">
        <v>27</v>
      </c>
      <c r="AM90" s="1363" t="str">
        <f>IF(E20="","",E20)</f>
        <v>BUILD-COST s.r.o.</v>
      </c>
      <c r="AN90" s="1364"/>
      <c r="AO90" s="1364"/>
      <c r="AP90" s="1364"/>
      <c r="AR90" s="64"/>
      <c r="AS90" s="1345"/>
      <c r="AT90" s="1346"/>
      <c r="BD90" s="95"/>
      <c r="BE90" s="67"/>
    </row>
    <row r="91" spans="1:91" s="1" customFormat="1" ht="10.9" customHeight="1">
      <c r="B91" s="64"/>
      <c r="AR91" s="64"/>
      <c r="AS91" s="1345"/>
      <c r="AT91" s="1346"/>
      <c r="BD91" s="95"/>
      <c r="BE91" s="67"/>
    </row>
    <row r="92" spans="1:91" s="1" customFormat="1" ht="29.25" customHeight="1">
      <c r="B92" s="64"/>
      <c r="C92" s="1373" t="s">
        <v>52</v>
      </c>
      <c r="D92" s="1340"/>
      <c r="E92" s="1340"/>
      <c r="F92" s="1340"/>
      <c r="G92" s="1340"/>
      <c r="H92" s="96"/>
      <c r="I92" s="1339" t="s">
        <v>53</v>
      </c>
      <c r="J92" s="1340"/>
      <c r="K92" s="1340"/>
      <c r="L92" s="1340"/>
      <c r="M92" s="1340"/>
      <c r="N92" s="1340"/>
      <c r="O92" s="1340"/>
      <c r="P92" s="1340"/>
      <c r="Q92" s="1340"/>
      <c r="R92" s="1340"/>
      <c r="S92" s="1340"/>
      <c r="T92" s="1340"/>
      <c r="U92" s="1340"/>
      <c r="V92" s="1340"/>
      <c r="W92" s="1340"/>
      <c r="X92" s="1340"/>
      <c r="Y92" s="1340"/>
      <c r="Z92" s="1340"/>
      <c r="AA92" s="1340"/>
      <c r="AB92" s="1340"/>
      <c r="AC92" s="1340"/>
      <c r="AD92" s="1340"/>
      <c r="AE92" s="1340"/>
      <c r="AF92" s="1340"/>
      <c r="AG92" s="1362" t="s">
        <v>54</v>
      </c>
      <c r="AH92" s="1340"/>
      <c r="AI92" s="1340"/>
      <c r="AJ92" s="1340"/>
      <c r="AK92" s="1340"/>
      <c r="AL92" s="1340"/>
      <c r="AM92" s="1340"/>
      <c r="AN92" s="1339"/>
      <c r="AO92" s="1340"/>
      <c r="AP92" s="1341"/>
      <c r="AQ92" s="97" t="s">
        <v>55</v>
      </c>
      <c r="AR92" s="64"/>
      <c r="AS92" s="98" t="s">
        <v>56</v>
      </c>
      <c r="AT92" s="99" t="s">
        <v>57</v>
      </c>
      <c r="AU92" s="99" t="s">
        <v>58</v>
      </c>
      <c r="AV92" s="99" t="s">
        <v>59</v>
      </c>
      <c r="AW92" s="99" t="s">
        <v>60</v>
      </c>
      <c r="AX92" s="99" t="s">
        <v>61</v>
      </c>
      <c r="AY92" s="99" t="s">
        <v>62</v>
      </c>
      <c r="AZ92" s="99" t="s">
        <v>63</v>
      </c>
      <c r="BA92" s="99" t="s">
        <v>64</v>
      </c>
      <c r="BB92" s="99" t="s">
        <v>65</v>
      </c>
      <c r="BC92" s="99" t="s">
        <v>66</v>
      </c>
      <c r="BD92" s="100" t="s">
        <v>67</v>
      </c>
      <c r="BE92" s="67"/>
    </row>
    <row r="93" spans="1:91" s="1" customFormat="1" ht="10.9" customHeight="1">
      <c r="B93" s="64"/>
      <c r="AR93" s="64"/>
      <c r="AS93" s="101"/>
      <c r="AT93" s="92"/>
      <c r="AU93" s="92"/>
      <c r="AV93" s="92"/>
      <c r="AW93" s="92"/>
      <c r="AX93" s="92"/>
      <c r="AY93" s="92"/>
      <c r="AZ93" s="92"/>
      <c r="BA93" s="92"/>
      <c r="BB93" s="92"/>
      <c r="BC93" s="92"/>
      <c r="BD93" s="93"/>
      <c r="BE93" s="67"/>
    </row>
    <row r="94" spans="1:91" s="5" customFormat="1" ht="32.450000000000003" customHeight="1">
      <c r="B94" s="102"/>
      <c r="C94" s="103" t="s">
        <v>68</v>
      </c>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361">
        <f>ROUND(AG95+AG106+SUM(AG111:AG122),2)</f>
        <v>0</v>
      </c>
      <c r="AH94" s="1361"/>
      <c r="AI94" s="1361"/>
      <c r="AJ94" s="1361"/>
      <c r="AK94" s="1361"/>
      <c r="AL94" s="1361"/>
      <c r="AM94" s="1361"/>
      <c r="AN94" s="1342"/>
      <c r="AO94" s="1342"/>
      <c r="AP94" s="1342"/>
      <c r="AQ94" s="106" t="s">
        <v>1</v>
      </c>
      <c r="AR94" s="102"/>
      <c r="AS94" s="107">
        <f>ROUND(AS95+AS106+SUM(AS111:AS122),2)</f>
        <v>0</v>
      </c>
      <c r="AT94" s="108" t="e">
        <f t="shared" ref="AT94:AT123" si="0">ROUND(SUM(AV94:AW94),2)</f>
        <v>#REF!</v>
      </c>
      <c r="AU94" s="109" t="e">
        <f>ROUND(AU95+AU106+SUM(AU111:AU122),5)</f>
        <v>#REF!</v>
      </c>
      <c r="AV94" s="108" t="e">
        <f>ROUND(AZ94*L29,2)</f>
        <v>#REF!</v>
      </c>
      <c r="AW94" s="108" t="e">
        <f>ROUND(BA94*L30,2)</f>
        <v>#REF!</v>
      </c>
      <c r="AX94" s="108" t="e">
        <f>ROUND(BB94*L29,2)</f>
        <v>#REF!</v>
      </c>
      <c r="AY94" s="108" t="e">
        <f>ROUND(BC94*L30,2)</f>
        <v>#REF!</v>
      </c>
      <c r="AZ94" s="108" t="e">
        <f>ROUND(AZ95+AZ106+SUM(AZ111:AZ122),2)</f>
        <v>#REF!</v>
      </c>
      <c r="BA94" s="108" t="e">
        <f>ROUND(BA95+BA106+SUM(BA111:BA122),2)</f>
        <v>#REF!</v>
      </c>
      <c r="BB94" s="108" t="e">
        <f>ROUND(BB95+BB106+SUM(BB111:BB122),2)</f>
        <v>#REF!</v>
      </c>
      <c r="BC94" s="108" t="e">
        <f>ROUND(BC95+BC106+SUM(BC111:BC122),2)</f>
        <v>#REF!</v>
      </c>
      <c r="BD94" s="110" t="e">
        <f>ROUND(BD95+BD106+SUM(BD111:BD122),2)</f>
        <v>#REF!</v>
      </c>
      <c r="BE94" s="67"/>
      <c r="BF94" s="1"/>
      <c r="BG94" s="1"/>
      <c r="BS94" s="111" t="s">
        <v>69</v>
      </c>
      <c r="BT94" s="111" t="s">
        <v>70</v>
      </c>
      <c r="BU94" s="112" t="s">
        <v>71</v>
      </c>
      <c r="BV94" s="111" t="s">
        <v>72</v>
      </c>
      <c r="BW94" s="111" t="s">
        <v>4</v>
      </c>
      <c r="BX94" s="111" t="s">
        <v>73</v>
      </c>
      <c r="CL94" s="111" t="s">
        <v>1</v>
      </c>
    </row>
    <row r="95" spans="1:91" s="6" customFormat="1" ht="15">
      <c r="B95" s="113"/>
      <c r="C95" s="114"/>
      <c r="D95" s="1347" t="s">
        <v>74</v>
      </c>
      <c r="E95" s="1347"/>
      <c r="F95" s="1347"/>
      <c r="G95" s="1347"/>
      <c r="H95" s="1347"/>
      <c r="I95" s="115"/>
      <c r="J95" s="1347" t="s">
        <v>75</v>
      </c>
      <c r="K95" s="1347"/>
      <c r="L95" s="1347"/>
      <c r="M95" s="1347"/>
      <c r="N95" s="1347"/>
      <c r="O95" s="1347"/>
      <c r="P95" s="1347"/>
      <c r="Q95" s="1347"/>
      <c r="R95" s="1347"/>
      <c r="S95" s="1347"/>
      <c r="T95" s="1347"/>
      <c r="U95" s="1347"/>
      <c r="V95" s="1347"/>
      <c r="W95" s="1347"/>
      <c r="X95" s="1347"/>
      <c r="Y95" s="1347"/>
      <c r="Z95" s="1347"/>
      <c r="AA95" s="1347"/>
      <c r="AB95" s="1347"/>
      <c r="AC95" s="1347"/>
      <c r="AD95" s="1347"/>
      <c r="AE95" s="1347"/>
      <c r="AF95" s="1347"/>
      <c r="AG95" s="1334">
        <f>ROUND(SUM(AG96:AG105),2)</f>
        <v>0</v>
      </c>
      <c r="AH95" s="1335"/>
      <c r="AI95" s="1335"/>
      <c r="AJ95" s="1335"/>
      <c r="AK95" s="1335"/>
      <c r="AL95" s="1335"/>
      <c r="AM95" s="1335"/>
      <c r="AN95" s="1336"/>
      <c r="AO95" s="1335"/>
      <c r="AP95" s="1335"/>
      <c r="AQ95" s="116" t="s">
        <v>76</v>
      </c>
      <c r="AR95" s="113"/>
      <c r="AS95" s="117">
        <f>ROUND(SUM(AS96:AS105),2)</f>
        <v>0</v>
      </c>
      <c r="AT95" s="118" t="e">
        <f t="shared" si="0"/>
        <v>#REF!</v>
      </c>
      <c r="AU95" s="119" t="e">
        <f>ROUND(SUM(AU96:AU105),5)</f>
        <v>#REF!</v>
      </c>
      <c r="AV95" s="118" t="e">
        <f>ROUND(AZ95*L29,2)</f>
        <v>#REF!</v>
      </c>
      <c r="AW95" s="118" t="e">
        <f>ROUND(BA95*L30,2)</f>
        <v>#REF!</v>
      </c>
      <c r="AX95" s="118" t="e">
        <f>ROUND(BB95*L29,2)</f>
        <v>#REF!</v>
      </c>
      <c r="AY95" s="118" t="e">
        <f>ROUND(BC95*L30,2)</f>
        <v>#REF!</v>
      </c>
      <c r="AZ95" s="118" t="e">
        <f>ROUND(SUM(AZ96:AZ105),2)</f>
        <v>#REF!</v>
      </c>
      <c r="BA95" s="118" t="e">
        <f>ROUND(SUM(BA96:BA105),2)</f>
        <v>#REF!</v>
      </c>
      <c r="BB95" s="118" t="e">
        <f>ROUND(SUM(BB96:BB105),2)</f>
        <v>#REF!</v>
      </c>
      <c r="BC95" s="118" t="e">
        <f>ROUND(SUM(BC96:BC105),2)</f>
        <v>#REF!</v>
      </c>
      <c r="BD95" s="120" t="e">
        <f>ROUND(SUM(BD96:BD105),2)</f>
        <v>#REF!</v>
      </c>
      <c r="BE95" s="67"/>
      <c r="BF95" s="1"/>
      <c r="BG95" s="1"/>
      <c r="BS95" s="121" t="s">
        <v>69</v>
      </c>
      <c r="BT95" s="121" t="s">
        <v>77</v>
      </c>
      <c r="BU95" s="121" t="s">
        <v>71</v>
      </c>
      <c r="BV95" s="121" t="s">
        <v>72</v>
      </c>
      <c r="BW95" s="121" t="s">
        <v>78</v>
      </c>
      <c r="BX95" s="121" t="s">
        <v>4</v>
      </c>
      <c r="CL95" s="121" t="s">
        <v>1</v>
      </c>
      <c r="CM95" s="121" t="s">
        <v>70</v>
      </c>
    </row>
    <row r="96" spans="1:91" s="3" customFormat="1" ht="22.5">
      <c r="A96" s="122" t="s">
        <v>79</v>
      </c>
      <c r="B96" s="85"/>
      <c r="C96" s="9"/>
      <c r="D96" s="9"/>
      <c r="E96" s="1365" t="s">
        <v>80</v>
      </c>
      <c r="F96" s="1365"/>
      <c r="G96" s="1365"/>
      <c r="H96" s="1365"/>
      <c r="I96" s="1365"/>
      <c r="J96" s="9"/>
      <c r="K96" s="1365" t="s">
        <v>81</v>
      </c>
      <c r="L96" s="1365"/>
      <c r="M96" s="1365"/>
      <c r="N96" s="1365"/>
      <c r="O96" s="1365"/>
      <c r="P96" s="1365"/>
      <c r="Q96" s="1365"/>
      <c r="R96" s="1365"/>
      <c r="S96" s="1365"/>
      <c r="T96" s="1365"/>
      <c r="U96" s="1365"/>
      <c r="V96" s="1365"/>
      <c r="W96" s="1365"/>
      <c r="X96" s="1365"/>
      <c r="Y96" s="1365"/>
      <c r="Z96" s="1365"/>
      <c r="AA96" s="1365"/>
      <c r="AB96" s="1365"/>
      <c r="AC96" s="1365"/>
      <c r="AD96" s="1365"/>
      <c r="AE96" s="1365"/>
      <c r="AF96" s="1365"/>
      <c r="AG96" s="1337">
        <f>'SO 101.1._ASR - Architekt...'!J146</f>
        <v>0</v>
      </c>
      <c r="AH96" s="1338"/>
      <c r="AI96" s="1338"/>
      <c r="AJ96" s="1338"/>
      <c r="AK96" s="1338"/>
      <c r="AL96" s="1338"/>
      <c r="AM96" s="1338"/>
      <c r="AN96" s="1337"/>
      <c r="AO96" s="1338"/>
      <c r="AP96" s="1338"/>
      <c r="AQ96" s="123" t="s">
        <v>82</v>
      </c>
      <c r="AR96" s="85"/>
      <c r="AS96" s="124">
        <v>0</v>
      </c>
      <c r="AT96" s="125" t="e">
        <f t="shared" si="0"/>
        <v>#REF!</v>
      </c>
      <c r="AU96" s="126" t="e">
        <f>#REF!</f>
        <v>#REF!</v>
      </c>
      <c r="AV96" s="125" t="e">
        <f>#REF!</f>
        <v>#REF!</v>
      </c>
      <c r="AW96" s="125" t="e">
        <f>#REF!</f>
        <v>#REF!</v>
      </c>
      <c r="AX96" s="125" t="e">
        <f>#REF!</f>
        <v>#REF!</v>
      </c>
      <c r="AY96" s="125" t="e">
        <f>#REF!</f>
        <v>#REF!</v>
      </c>
      <c r="AZ96" s="125" t="e">
        <f>#REF!</f>
        <v>#REF!</v>
      </c>
      <c r="BA96" s="125" t="e">
        <f>#REF!</f>
        <v>#REF!</v>
      </c>
      <c r="BB96" s="125" t="e">
        <f>#REF!</f>
        <v>#REF!</v>
      </c>
      <c r="BC96" s="125" t="e">
        <f>#REF!</f>
        <v>#REF!</v>
      </c>
      <c r="BD96" s="127" t="e">
        <f>#REF!</f>
        <v>#REF!</v>
      </c>
      <c r="BE96" s="67"/>
      <c r="BF96" s="1"/>
      <c r="BG96" s="1"/>
      <c r="BT96" s="58" t="s">
        <v>83</v>
      </c>
      <c r="BV96" s="58" t="s">
        <v>72</v>
      </c>
      <c r="BW96" s="58" t="s">
        <v>84</v>
      </c>
      <c r="BX96" s="58" t="s">
        <v>78</v>
      </c>
      <c r="CL96" s="58" t="s">
        <v>1</v>
      </c>
    </row>
    <row r="97" spans="1:91" s="3" customFormat="1" ht="22.5">
      <c r="A97" s="122" t="s">
        <v>79</v>
      </c>
      <c r="B97" s="85"/>
      <c r="C97" s="9"/>
      <c r="D97" s="9"/>
      <c r="E97" s="1365" t="s">
        <v>85</v>
      </c>
      <c r="F97" s="1365"/>
      <c r="G97" s="1365"/>
      <c r="H97" s="1365"/>
      <c r="I97" s="1365"/>
      <c r="J97" s="9"/>
      <c r="K97" s="1365" t="s">
        <v>86</v>
      </c>
      <c r="L97" s="1365"/>
      <c r="M97" s="1365"/>
      <c r="N97" s="1365"/>
      <c r="O97" s="1365"/>
      <c r="P97" s="1365"/>
      <c r="Q97" s="1365"/>
      <c r="R97" s="1365"/>
      <c r="S97" s="1365"/>
      <c r="T97" s="1365"/>
      <c r="U97" s="1365"/>
      <c r="V97" s="1365"/>
      <c r="W97" s="1365"/>
      <c r="X97" s="1365"/>
      <c r="Y97" s="1365"/>
      <c r="Z97" s="1365"/>
      <c r="AA97" s="1365"/>
      <c r="AB97" s="1365"/>
      <c r="AC97" s="1365"/>
      <c r="AD97" s="1365"/>
      <c r="AE97" s="1365"/>
      <c r="AF97" s="1365"/>
      <c r="AG97" s="1337">
        <f>'SO 101.1_STA - Statika'!J130</f>
        <v>0</v>
      </c>
      <c r="AH97" s="1338"/>
      <c r="AI97" s="1338"/>
      <c r="AJ97" s="1338"/>
      <c r="AK97" s="1338"/>
      <c r="AL97" s="1338"/>
      <c r="AM97" s="1338"/>
      <c r="AN97" s="1337"/>
      <c r="AO97" s="1338"/>
      <c r="AP97" s="1338"/>
      <c r="AQ97" s="123" t="s">
        <v>82</v>
      </c>
      <c r="AR97" s="85"/>
      <c r="AS97" s="124">
        <v>0</v>
      </c>
      <c r="AT97" s="125" t="e">
        <f t="shared" si="0"/>
        <v>#REF!</v>
      </c>
      <c r="AU97" s="126" t="e">
        <f>#REF!</f>
        <v>#REF!</v>
      </c>
      <c r="AV97" s="125" t="e">
        <f>#REF!</f>
        <v>#REF!</v>
      </c>
      <c r="AW97" s="125" t="e">
        <f>#REF!</f>
        <v>#REF!</v>
      </c>
      <c r="AX97" s="125" t="e">
        <f>#REF!</f>
        <v>#REF!</v>
      </c>
      <c r="AY97" s="125" t="e">
        <f>#REF!</f>
        <v>#REF!</v>
      </c>
      <c r="AZ97" s="125" t="e">
        <f>#REF!</f>
        <v>#REF!</v>
      </c>
      <c r="BA97" s="125" t="e">
        <f>#REF!</f>
        <v>#REF!</v>
      </c>
      <c r="BB97" s="125" t="e">
        <f>#REF!</f>
        <v>#REF!</v>
      </c>
      <c r="BC97" s="125" t="e">
        <f>#REF!</f>
        <v>#REF!</v>
      </c>
      <c r="BD97" s="127" t="e">
        <f>#REF!</f>
        <v>#REF!</v>
      </c>
      <c r="BE97" s="67"/>
      <c r="BF97" s="1"/>
      <c r="BG97" s="1"/>
      <c r="BT97" s="58" t="s">
        <v>83</v>
      </c>
      <c r="BV97" s="58" t="s">
        <v>72</v>
      </c>
      <c r="BW97" s="58" t="s">
        <v>87</v>
      </c>
      <c r="BX97" s="58" t="s">
        <v>78</v>
      </c>
      <c r="CL97" s="58" t="s">
        <v>1</v>
      </c>
    </row>
    <row r="98" spans="1:91" s="3" customFormat="1" ht="22.5">
      <c r="A98" s="122" t="s">
        <v>79</v>
      </c>
      <c r="B98" s="85"/>
      <c r="C98" s="9"/>
      <c r="D98" s="9"/>
      <c r="E98" s="1365" t="s">
        <v>88</v>
      </c>
      <c r="F98" s="1365"/>
      <c r="G98" s="1365"/>
      <c r="H98" s="1365"/>
      <c r="I98" s="1365"/>
      <c r="J98" s="9"/>
      <c r="K98" s="1365" t="s">
        <v>89</v>
      </c>
      <c r="L98" s="1365"/>
      <c r="M98" s="1365"/>
      <c r="N98" s="1365"/>
      <c r="O98" s="1365"/>
      <c r="P98" s="1365"/>
      <c r="Q98" s="1365"/>
      <c r="R98" s="1365"/>
      <c r="S98" s="1365"/>
      <c r="T98" s="1365"/>
      <c r="U98" s="1365"/>
      <c r="V98" s="1365"/>
      <c r="W98" s="1365"/>
      <c r="X98" s="1365"/>
      <c r="Y98" s="1365"/>
      <c r="Z98" s="1365"/>
      <c r="AA98" s="1365"/>
      <c r="AB98" s="1365"/>
      <c r="AC98" s="1365"/>
      <c r="AD98" s="1365"/>
      <c r="AE98" s="1365"/>
      <c r="AF98" s="1365"/>
      <c r="AG98" s="1337">
        <f>'SO 101.1, SO 101.2_ZTI'!J96</f>
        <v>0</v>
      </c>
      <c r="AH98" s="1338"/>
      <c r="AI98" s="1338"/>
      <c r="AJ98" s="1338"/>
      <c r="AK98" s="1338"/>
      <c r="AL98" s="1338"/>
      <c r="AM98" s="1338"/>
      <c r="AN98" s="1337"/>
      <c r="AO98" s="1338"/>
      <c r="AP98" s="1338"/>
      <c r="AQ98" s="123" t="s">
        <v>82</v>
      </c>
      <c r="AR98" s="85"/>
      <c r="AS98" s="124">
        <v>0</v>
      </c>
      <c r="AT98" s="125" t="e">
        <f t="shared" si="0"/>
        <v>#REF!</v>
      </c>
      <c r="AU98" s="126" t="e">
        <f>#REF!</f>
        <v>#REF!</v>
      </c>
      <c r="AV98" s="125" t="e">
        <f>#REF!</f>
        <v>#REF!</v>
      </c>
      <c r="AW98" s="125" t="e">
        <f>#REF!</f>
        <v>#REF!</v>
      </c>
      <c r="AX98" s="125" t="e">
        <f>#REF!</f>
        <v>#REF!</v>
      </c>
      <c r="AY98" s="125" t="e">
        <f>#REF!</f>
        <v>#REF!</v>
      </c>
      <c r="AZ98" s="125" t="e">
        <f>#REF!</f>
        <v>#REF!</v>
      </c>
      <c r="BA98" s="125" t="e">
        <f>#REF!</f>
        <v>#REF!</v>
      </c>
      <c r="BB98" s="125" t="e">
        <f>#REF!</f>
        <v>#REF!</v>
      </c>
      <c r="BC98" s="125" t="e">
        <f>#REF!</f>
        <v>#REF!</v>
      </c>
      <c r="BD98" s="127" t="e">
        <f>#REF!</f>
        <v>#REF!</v>
      </c>
      <c r="BE98" s="67"/>
      <c r="BF98" s="1"/>
      <c r="BG98" s="1"/>
      <c r="BT98" s="58" t="s">
        <v>83</v>
      </c>
      <c r="BV98" s="58" t="s">
        <v>72</v>
      </c>
      <c r="BW98" s="58" t="s">
        <v>90</v>
      </c>
      <c r="BX98" s="58" t="s">
        <v>78</v>
      </c>
      <c r="CL98" s="58" t="s">
        <v>1</v>
      </c>
    </row>
    <row r="99" spans="1:91" s="3" customFormat="1" ht="22.5">
      <c r="A99" s="122" t="s">
        <v>79</v>
      </c>
      <c r="B99" s="85"/>
      <c r="C99" s="9"/>
      <c r="D99" s="9"/>
      <c r="E99" s="1365" t="s">
        <v>91</v>
      </c>
      <c r="F99" s="1365"/>
      <c r="G99" s="1365"/>
      <c r="H99" s="1365"/>
      <c r="I99" s="1365"/>
      <c r="J99" s="9"/>
      <c r="K99" s="1365" t="s">
        <v>92</v>
      </c>
      <c r="L99" s="1365"/>
      <c r="M99" s="1365"/>
      <c r="N99" s="1365"/>
      <c r="O99" s="1365"/>
      <c r="P99" s="1365"/>
      <c r="Q99" s="1365"/>
      <c r="R99" s="1365"/>
      <c r="S99" s="1365"/>
      <c r="T99" s="1365"/>
      <c r="U99" s="1365"/>
      <c r="V99" s="1365"/>
      <c r="W99" s="1365"/>
      <c r="X99" s="1365"/>
      <c r="Y99" s="1365"/>
      <c r="Z99" s="1365"/>
      <c r="AA99" s="1365"/>
      <c r="AB99" s="1365"/>
      <c r="AC99" s="1365"/>
      <c r="AD99" s="1365"/>
      <c r="AE99" s="1365"/>
      <c r="AF99" s="1365"/>
      <c r="AG99" s="1337">
        <f>'SO 101.1_UK,CHL - Vykurov...'!F104</f>
        <v>0</v>
      </c>
      <c r="AH99" s="1338"/>
      <c r="AI99" s="1338"/>
      <c r="AJ99" s="1338"/>
      <c r="AK99" s="1338"/>
      <c r="AL99" s="1338"/>
      <c r="AM99" s="1338"/>
      <c r="AN99" s="1337"/>
      <c r="AO99" s="1338"/>
      <c r="AP99" s="1338"/>
      <c r="AQ99" s="123" t="s">
        <v>82</v>
      </c>
      <c r="AR99" s="85"/>
      <c r="AS99" s="124">
        <v>0</v>
      </c>
      <c r="AT99" s="125" t="e">
        <f t="shared" si="0"/>
        <v>#REF!</v>
      </c>
      <c r="AU99" s="126" t="e">
        <f>#REF!</f>
        <v>#REF!</v>
      </c>
      <c r="AV99" s="125" t="e">
        <f>#REF!</f>
        <v>#REF!</v>
      </c>
      <c r="AW99" s="125" t="e">
        <f>#REF!</f>
        <v>#REF!</v>
      </c>
      <c r="AX99" s="125" t="e">
        <f>#REF!</f>
        <v>#REF!</v>
      </c>
      <c r="AY99" s="125" t="e">
        <f>#REF!</f>
        <v>#REF!</v>
      </c>
      <c r="AZ99" s="125" t="e">
        <f>#REF!</f>
        <v>#REF!</v>
      </c>
      <c r="BA99" s="125" t="e">
        <f>#REF!</f>
        <v>#REF!</v>
      </c>
      <c r="BB99" s="125" t="e">
        <f>#REF!</f>
        <v>#REF!</v>
      </c>
      <c r="BC99" s="125" t="e">
        <f>#REF!</f>
        <v>#REF!</v>
      </c>
      <c r="BD99" s="127" t="e">
        <f>#REF!</f>
        <v>#REF!</v>
      </c>
      <c r="BE99" s="67"/>
      <c r="BF99" s="1"/>
      <c r="BG99" s="1"/>
      <c r="BT99" s="58" t="s">
        <v>83</v>
      </c>
      <c r="BV99" s="58" t="s">
        <v>72</v>
      </c>
      <c r="BW99" s="58" t="s">
        <v>93</v>
      </c>
      <c r="BX99" s="58" t="s">
        <v>78</v>
      </c>
      <c r="CL99" s="58" t="s">
        <v>1</v>
      </c>
    </row>
    <row r="100" spans="1:91" s="3" customFormat="1" ht="22.5">
      <c r="A100" s="122" t="s">
        <v>79</v>
      </c>
      <c r="B100" s="85"/>
      <c r="C100" s="9"/>
      <c r="D100" s="9"/>
      <c r="E100" s="1365" t="s">
        <v>94</v>
      </c>
      <c r="F100" s="1365"/>
      <c r="G100" s="1365"/>
      <c r="H100" s="1365"/>
      <c r="I100" s="1365"/>
      <c r="J100" s="9"/>
      <c r="K100" s="1365" t="s">
        <v>95</v>
      </c>
      <c r="L100" s="1365"/>
      <c r="M100" s="1365"/>
      <c r="N100" s="1365"/>
      <c r="O100" s="1365"/>
      <c r="P100" s="1365"/>
      <c r="Q100" s="1365"/>
      <c r="R100" s="1365"/>
      <c r="S100" s="1365"/>
      <c r="T100" s="1365"/>
      <c r="U100" s="1365"/>
      <c r="V100" s="1365"/>
      <c r="W100" s="1365"/>
      <c r="X100" s="1365"/>
      <c r="Y100" s="1365"/>
      <c r="Z100" s="1365"/>
      <c r="AA100" s="1365"/>
      <c r="AB100" s="1365"/>
      <c r="AC100" s="1365"/>
      <c r="AD100" s="1365"/>
      <c r="AE100" s="1365"/>
      <c r="AF100" s="1365"/>
      <c r="AG100" s="1337">
        <f>'SO 101.1, SO 101.2_VZT'!I744</f>
        <v>0</v>
      </c>
      <c r="AH100" s="1338"/>
      <c r="AI100" s="1338"/>
      <c r="AJ100" s="1338"/>
      <c r="AK100" s="1338"/>
      <c r="AL100" s="1338"/>
      <c r="AM100" s="1338"/>
      <c r="AN100" s="1337"/>
      <c r="AO100" s="1338"/>
      <c r="AP100" s="1338"/>
      <c r="AQ100" s="123" t="s">
        <v>82</v>
      </c>
      <c r="AR100" s="85"/>
      <c r="AS100" s="124">
        <v>0</v>
      </c>
      <c r="AT100" s="125" t="e">
        <f t="shared" si="0"/>
        <v>#REF!</v>
      </c>
      <c r="AU100" s="126" t="e">
        <f>#REF!</f>
        <v>#REF!</v>
      </c>
      <c r="AV100" s="125" t="e">
        <f>#REF!</f>
        <v>#REF!</v>
      </c>
      <c r="AW100" s="125" t="e">
        <f>#REF!</f>
        <v>#REF!</v>
      </c>
      <c r="AX100" s="125" t="e">
        <f>#REF!</f>
        <v>#REF!</v>
      </c>
      <c r="AY100" s="125" t="e">
        <f>#REF!</f>
        <v>#REF!</v>
      </c>
      <c r="AZ100" s="125" t="e">
        <f>#REF!</f>
        <v>#REF!</v>
      </c>
      <c r="BA100" s="125" t="e">
        <f>#REF!</f>
        <v>#REF!</v>
      </c>
      <c r="BB100" s="125" t="e">
        <f>#REF!</f>
        <v>#REF!</v>
      </c>
      <c r="BC100" s="125" t="e">
        <f>#REF!</f>
        <v>#REF!</v>
      </c>
      <c r="BD100" s="127" t="e">
        <f>#REF!</f>
        <v>#REF!</v>
      </c>
      <c r="BE100" s="67"/>
      <c r="BF100" s="1"/>
      <c r="BG100" s="1"/>
      <c r="BT100" s="58" t="s">
        <v>83</v>
      </c>
      <c r="BV100" s="58" t="s">
        <v>72</v>
      </c>
      <c r="BW100" s="58" t="s">
        <v>96</v>
      </c>
      <c r="BX100" s="58" t="s">
        <v>78</v>
      </c>
      <c r="CL100" s="58" t="s">
        <v>1</v>
      </c>
    </row>
    <row r="101" spans="1:91" s="3" customFormat="1" ht="22.5">
      <c r="A101" s="122" t="s">
        <v>79</v>
      </c>
      <c r="B101" s="85"/>
      <c r="C101" s="9"/>
      <c r="D101" s="9"/>
      <c r="E101" s="1365" t="s">
        <v>97</v>
      </c>
      <c r="F101" s="1365"/>
      <c r="G101" s="1365"/>
      <c r="H101" s="1365"/>
      <c r="I101" s="1365"/>
      <c r="J101" s="9"/>
      <c r="K101" s="1365" t="s">
        <v>98</v>
      </c>
      <c r="L101" s="1365"/>
      <c r="M101" s="1365"/>
      <c r="N101" s="1365"/>
      <c r="O101" s="1365"/>
      <c r="P101" s="1365"/>
      <c r="Q101" s="1365"/>
      <c r="R101" s="1365"/>
      <c r="S101" s="1365"/>
      <c r="T101" s="1365"/>
      <c r="U101" s="1365"/>
      <c r="V101" s="1365"/>
      <c r="W101" s="1365"/>
      <c r="X101" s="1365"/>
      <c r="Y101" s="1365"/>
      <c r="Z101" s="1365"/>
      <c r="AA101" s="1365"/>
      <c r="AB101" s="1365"/>
      <c r="AC101" s="1365"/>
      <c r="AD101" s="1365"/>
      <c r="AE101" s="1365"/>
      <c r="AF101" s="1365"/>
      <c r="AG101" s="1337">
        <f>'SO 101.1, SO 101.2_ELI'!J32</f>
        <v>0</v>
      </c>
      <c r="AH101" s="1338"/>
      <c r="AI101" s="1338"/>
      <c r="AJ101" s="1338"/>
      <c r="AK101" s="1338"/>
      <c r="AL101" s="1338"/>
      <c r="AM101" s="1338"/>
      <c r="AN101" s="1337"/>
      <c r="AO101" s="1338"/>
      <c r="AP101" s="1338"/>
      <c r="AQ101" s="123" t="s">
        <v>82</v>
      </c>
      <c r="AR101" s="85"/>
      <c r="AS101" s="124">
        <v>0</v>
      </c>
      <c r="AT101" s="125">
        <f t="shared" si="0"/>
        <v>0</v>
      </c>
      <c r="AU101" s="126">
        <f>'SO 101.1, SO 101.2_ELI'!P126</f>
        <v>0</v>
      </c>
      <c r="AV101" s="125">
        <f>'SO 101.1, SO 101.2_ELI'!J35</f>
        <v>0</v>
      </c>
      <c r="AW101" s="125">
        <f>'SO 101.1, SO 101.2_ELI'!J36</f>
        <v>0</v>
      </c>
      <c r="AX101" s="125">
        <f>'SO 101.1, SO 101.2_ELI'!J37</f>
        <v>0</v>
      </c>
      <c r="AY101" s="125">
        <f>'SO 101.1, SO 101.2_ELI'!J38</f>
        <v>0</v>
      </c>
      <c r="AZ101" s="125">
        <f>'SO 101.1, SO 101.2_ELI'!F35</f>
        <v>0</v>
      </c>
      <c r="BA101" s="125">
        <f>'SO 101.1, SO 101.2_ELI'!F36</f>
        <v>0</v>
      </c>
      <c r="BB101" s="125">
        <f>'SO 101.1, SO 101.2_ELI'!F37</f>
        <v>0</v>
      </c>
      <c r="BC101" s="125">
        <f>'SO 101.1, SO 101.2_ELI'!F38</f>
        <v>0</v>
      </c>
      <c r="BD101" s="127">
        <f>'SO 101.1, SO 101.2_ELI'!F39</f>
        <v>0</v>
      </c>
      <c r="BE101" s="67"/>
      <c r="BF101" s="1"/>
      <c r="BG101" s="1"/>
      <c r="BT101" s="58" t="s">
        <v>83</v>
      </c>
      <c r="BV101" s="58" t="s">
        <v>72</v>
      </c>
      <c r="BW101" s="58" t="s">
        <v>99</v>
      </c>
      <c r="BX101" s="58" t="s">
        <v>78</v>
      </c>
      <c r="CL101" s="58" t="s">
        <v>1</v>
      </c>
    </row>
    <row r="102" spans="1:91" s="3" customFormat="1" ht="22.15" customHeight="1">
      <c r="A102" s="122" t="s">
        <v>79</v>
      </c>
      <c r="B102" s="85"/>
      <c r="C102" s="9"/>
      <c r="D102" s="9"/>
      <c r="E102" s="1365" t="s">
        <v>100</v>
      </c>
      <c r="F102" s="1365"/>
      <c r="G102" s="1365"/>
      <c r="H102" s="1365"/>
      <c r="I102" s="1365"/>
      <c r="J102" s="9"/>
      <c r="K102" s="1365" t="s">
        <v>101</v>
      </c>
      <c r="L102" s="1365"/>
      <c r="M102" s="1365"/>
      <c r="N102" s="1365"/>
      <c r="O102" s="1365"/>
      <c r="P102" s="1365"/>
      <c r="Q102" s="1365"/>
      <c r="R102" s="1365"/>
      <c r="S102" s="1365"/>
      <c r="T102" s="1365"/>
      <c r="U102" s="1365"/>
      <c r="V102" s="1365"/>
      <c r="W102" s="1365"/>
      <c r="X102" s="1365"/>
      <c r="Y102" s="1365"/>
      <c r="Z102" s="1365"/>
      <c r="AA102" s="1365"/>
      <c r="AB102" s="1365"/>
      <c r="AC102" s="1365"/>
      <c r="AD102" s="1365"/>
      <c r="AE102" s="1365"/>
      <c r="AF102" s="1365"/>
      <c r="AG102" s="1337">
        <f>'SO 101.1, SO 101.2_SLP'!I301</f>
        <v>0</v>
      </c>
      <c r="AH102" s="1338"/>
      <c r="AI102" s="1338"/>
      <c r="AJ102" s="1338"/>
      <c r="AK102" s="1338"/>
      <c r="AL102" s="1338"/>
      <c r="AM102" s="1338"/>
      <c r="AN102" s="1337"/>
      <c r="AO102" s="1338"/>
      <c r="AP102" s="1338"/>
      <c r="AQ102" s="123" t="s">
        <v>82</v>
      </c>
      <c r="AR102" s="85"/>
      <c r="AS102" s="124">
        <v>0</v>
      </c>
      <c r="AT102" s="125" t="e">
        <f t="shared" si="0"/>
        <v>#REF!</v>
      </c>
      <c r="AU102" s="126" t="e">
        <f>#REF!</f>
        <v>#REF!</v>
      </c>
      <c r="AV102" s="125" t="e">
        <f>#REF!</f>
        <v>#REF!</v>
      </c>
      <c r="AW102" s="125" t="e">
        <f>#REF!</f>
        <v>#REF!</v>
      </c>
      <c r="AX102" s="125" t="e">
        <f>#REF!</f>
        <v>#REF!</v>
      </c>
      <c r="AY102" s="125" t="e">
        <f>#REF!</f>
        <v>#REF!</v>
      </c>
      <c r="AZ102" s="125" t="e">
        <f>#REF!</f>
        <v>#REF!</v>
      </c>
      <c r="BA102" s="125" t="e">
        <f>#REF!</f>
        <v>#REF!</v>
      </c>
      <c r="BB102" s="125" t="e">
        <f>#REF!</f>
        <v>#REF!</v>
      </c>
      <c r="BC102" s="125" t="e">
        <f>#REF!</f>
        <v>#REF!</v>
      </c>
      <c r="BD102" s="127" t="e">
        <f>#REF!</f>
        <v>#REF!</v>
      </c>
      <c r="BE102" s="67"/>
      <c r="BF102" s="1"/>
      <c r="BG102" s="1"/>
      <c r="BT102" s="58" t="s">
        <v>83</v>
      </c>
      <c r="BV102" s="58" t="s">
        <v>72</v>
      </c>
      <c r="BW102" s="58" t="s">
        <v>102</v>
      </c>
      <c r="BX102" s="58" t="s">
        <v>78</v>
      </c>
      <c r="CL102" s="58" t="s">
        <v>1</v>
      </c>
    </row>
    <row r="103" spans="1:91" s="3" customFormat="1" ht="22.5">
      <c r="A103" s="122" t="s">
        <v>79</v>
      </c>
      <c r="B103" s="85"/>
      <c r="C103" s="9"/>
      <c r="D103" s="9"/>
      <c r="E103" s="1365" t="s">
        <v>103</v>
      </c>
      <c r="F103" s="1365"/>
      <c r="G103" s="1365"/>
      <c r="H103" s="1365"/>
      <c r="I103" s="1365"/>
      <c r="J103" s="9"/>
      <c r="K103" s="1365" t="s">
        <v>104</v>
      </c>
      <c r="L103" s="1365"/>
      <c r="M103" s="1365"/>
      <c r="N103" s="1365"/>
      <c r="O103" s="1365"/>
      <c r="P103" s="1365"/>
      <c r="Q103" s="1365"/>
      <c r="R103" s="1365"/>
      <c r="S103" s="1365"/>
      <c r="T103" s="1365"/>
      <c r="U103" s="1365"/>
      <c r="V103" s="1365"/>
      <c r="W103" s="1365"/>
      <c r="X103" s="1365"/>
      <c r="Y103" s="1365"/>
      <c r="Z103" s="1365"/>
      <c r="AA103" s="1365"/>
      <c r="AB103" s="1365"/>
      <c r="AC103" s="1365"/>
      <c r="AD103" s="1365"/>
      <c r="AE103" s="1365"/>
      <c r="AF103" s="1365"/>
      <c r="AG103" s="1337">
        <f>'SO 101.1, SO 101.2_EPS'!J54</f>
        <v>0</v>
      </c>
      <c r="AH103" s="1338"/>
      <c r="AI103" s="1338"/>
      <c r="AJ103" s="1338"/>
      <c r="AK103" s="1338"/>
      <c r="AL103" s="1338"/>
      <c r="AM103" s="1338"/>
      <c r="AN103" s="1337"/>
      <c r="AO103" s="1338"/>
      <c r="AP103" s="1338"/>
      <c r="AQ103" s="123" t="s">
        <v>82</v>
      </c>
      <c r="AR103" s="85"/>
      <c r="AS103" s="124">
        <v>0</v>
      </c>
      <c r="AT103" s="125" t="e">
        <f t="shared" si="0"/>
        <v>#REF!</v>
      </c>
      <c r="AU103" s="126" t="e">
        <f>#REF!</f>
        <v>#REF!</v>
      </c>
      <c r="AV103" s="125" t="e">
        <f>#REF!</f>
        <v>#REF!</v>
      </c>
      <c r="AW103" s="125" t="e">
        <f>#REF!</f>
        <v>#REF!</v>
      </c>
      <c r="AX103" s="125" t="e">
        <f>#REF!</f>
        <v>#REF!</v>
      </c>
      <c r="AY103" s="125" t="e">
        <f>#REF!</f>
        <v>#REF!</v>
      </c>
      <c r="AZ103" s="125" t="e">
        <f>#REF!</f>
        <v>#REF!</v>
      </c>
      <c r="BA103" s="125" t="e">
        <f>#REF!</f>
        <v>#REF!</v>
      </c>
      <c r="BB103" s="125" t="e">
        <f>#REF!</f>
        <v>#REF!</v>
      </c>
      <c r="BC103" s="125" t="e">
        <f>#REF!</f>
        <v>#REF!</v>
      </c>
      <c r="BD103" s="127" t="e">
        <f>#REF!</f>
        <v>#REF!</v>
      </c>
      <c r="BE103" s="67"/>
      <c r="BF103" s="1"/>
      <c r="BG103" s="1"/>
      <c r="BT103" s="58" t="s">
        <v>83</v>
      </c>
      <c r="BV103" s="58" t="s">
        <v>72</v>
      </c>
      <c r="BW103" s="58" t="s">
        <v>105</v>
      </c>
      <c r="BX103" s="58" t="s">
        <v>78</v>
      </c>
      <c r="CL103" s="58" t="s">
        <v>1</v>
      </c>
    </row>
    <row r="104" spans="1:91" s="3" customFormat="1" ht="22.5">
      <c r="A104" s="122" t="s">
        <v>79</v>
      </c>
      <c r="B104" s="85"/>
      <c r="C104" s="9"/>
      <c r="D104" s="9"/>
      <c r="E104" s="1365" t="s">
        <v>106</v>
      </c>
      <c r="F104" s="1365"/>
      <c r="G104" s="1365"/>
      <c r="H104" s="1365"/>
      <c r="I104" s="1365"/>
      <c r="J104" s="9"/>
      <c r="K104" s="1365" t="s">
        <v>107</v>
      </c>
      <c r="L104" s="1365"/>
      <c r="M104" s="1365"/>
      <c r="N104" s="1365"/>
      <c r="O104" s="1365"/>
      <c r="P104" s="1365"/>
      <c r="Q104" s="1365"/>
      <c r="R104" s="1365"/>
      <c r="S104" s="1365"/>
      <c r="T104" s="1365"/>
      <c r="U104" s="1365"/>
      <c r="V104" s="1365"/>
      <c r="W104" s="1365"/>
      <c r="X104" s="1365"/>
      <c r="Y104" s="1365"/>
      <c r="Z104" s="1365"/>
      <c r="AA104" s="1365"/>
      <c r="AB104" s="1365"/>
      <c r="AC104" s="1365"/>
      <c r="AD104" s="1365"/>
      <c r="AE104" s="1365"/>
      <c r="AF104" s="1365"/>
      <c r="AG104" s="1337">
        <f>'SO 101.1, SO 101.2_HSP'!J52</f>
        <v>0</v>
      </c>
      <c r="AH104" s="1338"/>
      <c r="AI104" s="1338"/>
      <c r="AJ104" s="1338"/>
      <c r="AK104" s="1338"/>
      <c r="AL104" s="1338"/>
      <c r="AM104" s="1338"/>
      <c r="AN104" s="1337"/>
      <c r="AO104" s="1338"/>
      <c r="AP104" s="1338"/>
      <c r="AQ104" s="123" t="s">
        <v>82</v>
      </c>
      <c r="AR104" s="85"/>
      <c r="AS104" s="124">
        <v>0</v>
      </c>
      <c r="AT104" s="125" t="e">
        <f t="shared" ref="AT104" si="1">ROUND(SUM(AV104:AW104),2)</f>
        <v>#REF!</v>
      </c>
      <c r="AU104" s="126" t="e">
        <f>#REF!</f>
        <v>#REF!</v>
      </c>
      <c r="AV104" s="125" t="e">
        <f>#REF!</f>
        <v>#REF!</v>
      </c>
      <c r="AW104" s="125" t="e">
        <f>#REF!</f>
        <v>#REF!</v>
      </c>
      <c r="AX104" s="125" t="e">
        <f>#REF!</f>
        <v>#REF!</v>
      </c>
      <c r="AY104" s="125" t="e">
        <f>#REF!</f>
        <v>#REF!</v>
      </c>
      <c r="AZ104" s="125" t="e">
        <f>#REF!</f>
        <v>#REF!</v>
      </c>
      <c r="BA104" s="125" t="e">
        <f>#REF!</f>
        <v>#REF!</v>
      </c>
      <c r="BB104" s="125" t="e">
        <f>#REF!</f>
        <v>#REF!</v>
      </c>
      <c r="BC104" s="125" t="e">
        <f>#REF!</f>
        <v>#REF!</v>
      </c>
      <c r="BD104" s="127" t="e">
        <f>#REF!</f>
        <v>#REF!</v>
      </c>
      <c r="BE104" s="67"/>
      <c r="BF104" s="1"/>
      <c r="BG104" s="1"/>
      <c r="BT104" s="58" t="s">
        <v>83</v>
      </c>
      <c r="BV104" s="58" t="s">
        <v>72</v>
      </c>
      <c r="BW104" s="58" t="s">
        <v>105</v>
      </c>
      <c r="BX104" s="58" t="s">
        <v>78</v>
      </c>
      <c r="CL104" s="58" t="s">
        <v>1</v>
      </c>
    </row>
    <row r="105" spans="1:91" s="3" customFormat="1" ht="22.5">
      <c r="A105" s="122" t="s">
        <v>79</v>
      </c>
      <c r="B105" s="85"/>
      <c r="C105" s="9"/>
      <c r="D105" s="9"/>
      <c r="E105" s="1365" t="s">
        <v>108</v>
      </c>
      <c r="F105" s="1365"/>
      <c r="G105" s="1365"/>
      <c r="H105" s="1365"/>
      <c r="I105" s="1365"/>
      <c r="J105" s="9"/>
      <c r="K105" s="1365" t="s">
        <v>109</v>
      </c>
      <c r="L105" s="1365"/>
      <c r="M105" s="1365"/>
      <c r="N105" s="1365"/>
      <c r="O105" s="1365"/>
      <c r="P105" s="1365"/>
      <c r="Q105" s="1365"/>
      <c r="R105" s="1365"/>
      <c r="S105" s="1365"/>
      <c r="T105" s="1365"/>
      <c r="U105" s="1365"/>
      <c r="V105" s="1365"/>
      <c r="W105" s="1365"/>
      <c r="X105" s="1365"/>
      <c r="Y105" s="1365"/>
      <c r="Z105" s="1365"/>
      <c r="AA105" s="1365"/>
      <c r="AB105" s="1365"/>
      <c r="AC105" s="1365"/>
      <c r="AD105" s="1365"/>
      <c r="AE105" s="1365"/>
      <c r="AF105" s="1365"/>
      <c r="AG105" s="1337">
        <f t="array" ref="AG105">'MaR_101.1.DT1'!I93+'MaR_101.1.DT2'!I94+'MaR_101.1.DT3'!I94+'MaR_101.1.DT4'!I111+'MaR_101.1.DTZD'!I130+'MaR_101.2.DT1'!I150+'MaR_Priestorová regulácia'!I88+'MaR_Komunikácia Ethernet'!I18</f>
        <v>0</v>
      </c>
      <c r="AH105" s="1338"/>
      <c r="AI105" s="1338"/>
      <c r="AJ105" s="1338"/>
      <c r="AK105" s="1338"/>
      <c r="AL105" s="1338"/>
      <c r="AM105" s="1338"/>
      <c r="AN105" s="1337"/>
      <c r="AO105" s="1338"/>
      <c r="AP105" s="1338"/>
      <c r="AQ105" s="123" t="s">
        <v>82</v>
      </c>
      <c r="AR105" s="85"/>
      <c r="AS105" s="124">
        <v>0</v>
      </c>
      <c r="AT105" s="125" t="e">
        <f t="shared" si="0"/>
        <v>#REF!</v>
      </c>
      <c r="AU105" s="126" t="e">
        <f>#REF!</f>
        <v>#REF!</v>
      </c>
      <c r="AV105" s="125" t="e">
        <f>#REF!</f>
        <v>#REF!</v>
      </c>
      <c r="AW105" s="125" t="e">
        <f>#REF!</f>
        <v>#REF!</v>
      </c>
      <c r="AX105" s="125" t="e">
        <f>#REF!</f>
        <v>#REF!</v>
      </c>
      <c r="AY105" s="125" t="e">
        <f>#REF!</f>
        <v>#REF!</v>
      </c>
      <c r="AZ105" s="125" t="e">
        <f>#REF!</f>
        <v>#REF!</v>
      </c>
      <c r="BA105" s="125" t="e">
        <f>#REF!</f>
        <v>#REF!</v>
      </c>
      <c r="BB105" s="125" t="e">
        <f>#REF!</f>
        <v>#REF!</v>
      </c>
      <c r="BC105" s="125" t="e">
        <f>#REF!</f>
        <v>#REF!</v>
      </c>
      <c r="BD105" s="127" t="e">
        <f>#REF!</f>
        <v>#REF!</v>
      </c>
      <c r="BE105" s="67"/>
      <c r="BF105" s="1"/>
      <c r="BG105" s="1"/>
      <c r="BT105" s="58" t="s">
        <v>83</v>
      </c>
      <c r="BV105" s="58" t="s">
        <v>72</v>
      </c>
      <c r="BW105" s="58" t="s">
        <v>110</v>
      </c>
      <c r="BX105" s="58" t="s">
        <v>78</v>
      </c>
      <c r="CL105" s="58" t="s">
        <v>1</v>
      </c>
    </row>
    <row r="106" spans="1:91" s="6" customFormat="1" ht="15">
      <c r="B106" s="113"/>
      <c r="C106" s="114"/>
      <c r="D106" s="1347" t="s">
        <v>111</v>
      </c>
      <c r="E106" s="1347"/>
      <c r="F106" s="1347"/>
      <c r="G106" s="1347"/>
      <c r="H106" s="1347"/>
      <c r="I106" s="115"/>
      <c r="J106" s="1347" t="s">
        <v>112</v>
      </c>
      <c r="K106" s="1347"/>
      <c r="L106" s="1347"/>
      <c r="M106" s="1347"/>
      <c r="N106" s="1347"/>
      <c r="O106" s="1347"/>
      <c r="P106" s="1347"/>
      <c r="Q106" s="1347"/>
      <c r="R106" s="1347"/>
      <c r="S106" s="1347"/>
      <c r="T106" s="1347"/>
      <c r="U106" s="1347"/>
      <c r="V106" s="1347"/>
      <c r="W106" s="1347"/>
      <c r="X106" s="1347"/>
      <c r="Y106" s="1347"/>
      <c r="Z106" s="1347"/>
      <c r="AA106" s="1347"/>
      <c r="AB106" s="1347"/>
      <c r="AC106" s="1347"/>
      <c r="AD106" s="1347"/>
      <c r="AE106" s="1347"/>
      <c r="AF106" s="1347"/>
      <c r="AG106" s="1334">
        <f>ROUND(SUM(AG107:AG110),2)</f>
        <v>0</v>
      </c>
      <c r="AH106" s="1335"/>
      <c r="AI106" s="1335"/>
      <c r="AJ106" s="1335"/>
      <c r="AK106" s="1335"/>
      <c r="AL106" s="1335"/>
      <c r="AM106" s="1335"/>
      <c r="AN106" s="1336"/>
      <c r="AO106" s="1335"/>
      <c r="AP106" s="1335"/>
      <c r="AQ106" s="116" t="s">
        <v>76</v>
      </c>
      <c r="AR106" s="113"/>
      <c r="AS106" s="117">
        <f>ROUND(SUM(AS107:AS110),2)</f>
        <v>0</v>
      </c>
      <c r="AT106" s="118" t="e">
        <f t="shared" si="0"/>
        <v>#REF!</v>
      </c>
      <c r="AU106" s="119" t="e">
        <f>ROUND(SUM(AU107:AU110),5)</f>
        <v>#REF!</v>
      </c>
      <c r="AV106" s="118" t="e">
        <f>ROUND(AZ106*L29,2)</f>
        <v>#REF!</v>
      </c>
      <c r="AW106" s="118" t="e">
        <f>ROUND(BA106*L30,2)</f>
        <v>#REF!</v>
      </c>
      <c r="AX106" s="118" t="e">
        <f>ROUND(BB106*L29,2)</f>
        <v>#REF!</v>
      </c>
      <c r="AY106" s="118" t="e">
        <f>ROUND(BC106*L30,2)</f>
        <v>#REF!</v>
      </c>
      <c r="AZ106" s="118" t="e">
        <f>ROUND(SUM(AZ107:AZ110),2)</f>
        <v>#REF!</v>
      </c>
      <c r="BA106" s="118" t="e">
        <f>ROUND(SUM(BA107:BA110),2)</f>
        <v>#REF!</v>
      </c>
      <c r="BB106" s="118" t="e">
        <f>ROUND(SUM(BB107:BB110),2)</f>
        <v>#REF!</v>
      </c>
      <c r="BC106" s="118" t="e">
        <f>ROUND(SUM(BC107:BC110),2)</f>
        <v>#REF!</v>
      </c>
      <c r="BD106" s="120" t="e">
        <f>ROUND(SUM(BD107:BD110),2)</f>
        <v>#REF!</v>
      </c>
      <c r="BE106" s="67"/>
      <c r="BF106" s="1"/>
      <c r="BG106" s="1"/>
      <c r="BS106" s="121" t="s">
        <v>69</v>
      </c>
      <c r="BT106" s="121" t="s">
        <v>77</v>
      </c>
      <c r="BU106" s="121" t="s">
        <v>71</v>
      </c>
      <c r="BV106" s="121" t="s">
        <v>72</v>
      </c>
      <c r="BW106" s="121" t="s">
        <v>113</v>
      </c>
      <c r="BX106" s="121" t="s">
        <v>4</v>
      </c>
      <c r="CL106" s="121" t="s">
        <v>1</v>
      </c>
      <c r="CM106" s="121" t="s">
        <v>70</v>
      </c>
    </row>
    <row r="107" spans="1:91" s="3" customFormat="1" ht="22.5">
      <c r="A107" s="122" t="s">
        <v>79</v>
      </c>
      <c r="B107" s="85"/>
      <c r="C107" s="9"/>
      <c r="D107" s="9"/>
      <c r="E107" s="1365" t="s">
        <v>114</v>
      </c>
      <c r="F107" s="1365"/>
      <c r="G107" s="1365"/>
      <c r="H107" s="1365"/>
      <c r="I107" s="1365"/>
      <c r="J107" s="9"/>
      <c r="K107" s="1365" t="s">
        <v>81</v>
      </c>
      <c r="L107" s="1365"/>
      <c r="M107" s="1365"/>
      <c r="N107" s="1365"/>
      <c r="O107" s="1365"/>
      <c r="P107" s="1365"/>
      <c r="Q107" s="1365"/>
      <c r="R107" s="1365"/>
      <c r="S107" s="1365"/>
      <c r="T107" s="1365"/>
      <c r="U107" s="1365"/>
      <c r="V107" s="1365"/>
      <c r="W107" s="1365"/>
      <c r="X107" s="1365"/>
      <c r="Y107" s="1365"/>
      <c r="Z107" s="1365"/>
      <c r="AA107" s="1365"/>
      <c r="AB107" s="1365"/>
      <c r="AC107" s="1365"/>
      <c r="AD107" s="1365"/>
      <c r="AE107" s="1365"/>
      <c r="AF107" s="1365"/>
      <c r="AG107" s="1337">
        <f>'SO 101.2_ASR - Architekto...'!J144</f>
        <v>0</v>
      </c>
      <c r="AH107" s="1338"/>
      <c r="AI107" s="1338"/>
      <c r="AJ107" s="1338"/>
      <c r="AK107" s="1338"/>
      <c r="AL107" s="1338"/>
      <c r="AM107" s="1338"/>
      <c r="AN107" s="1337"/>
      <c r="AO107" s="1338"/>
      <c r="AP107" s="1338"/>
      <c r="AQ107" s="123" t="s">
        <v>82</v>
      </c>
      <c r="AR107" s="85"/>
      <c r="AS107" s="124">
        <v>0</v>
      </c>
      <c r="AT107" s="125" t="e">
        <f t="shared" si="0"/>
        <v>#REF!</v>
      </c>
      <c r="AU107" s="126" t="e">
        <f>#REF!</f>
        <v>#REF!</v>
      </c>
      <c r="AV107" s="125" t="e">
        <f>#REF!</f>
        <v>#REF!</v>
      </c>
      <c r="AW107" s="125" t="e">
        <f>#REF!</f>
        <v>#REF!</v>
      </c>
      <c r="AX107" s="125" t="e">
        <f>#REF!</f>
        <v>#REF!</v>
      </c>
      <c r="AY107" s="125" t="e">
        <f>#REF!</f>
        <v>#REF!</v>
      </c>
      <c r="AZ107" s="125" t="e">
        <f>#REF!</f>
        <v>#REF!</v>
      </c>
      <c r="BA107" s="125" t="e">
        <f>#REF!</f>
        <v>#REF!</v>
      </c>
      <c r="BB107" s="125" t="e">
        <f>#REF!</f>
        <v>#REF!</v>
      </c>
      <c r="BC107" s="125" t="e">
        <f>#REF!</f>
        <v>#REF!</v>
      </c>
      <c r="BD107" s="127" t="e">
        <f>#REF!</f>
        <v>#REF!</v>
      </c>
      <c r="BE107" s="67"/>
      <c r="BF107" s="1"/>
      <c r="BG107" s="1"/>
      <c r="BT107" s="58" t="s">
        <v>83</v>
      </c>
      <c r="BV107" s="58" t="s">
        <v>72</v>
      </c>
      <c r="BW107" s="58" t="s">
        <v>115</v>
      </c>
      <c r="BX107" s="58" t="s">
        <v>113</v>
      </c>
      <c r="CL107" s="58" t="s">
        <v>1</v>
      </c>
    </row>
    <row r="108" spans="1:91" s="3" customFormat="1" ht="22.5">
      <c r="A108" s="122" t="s">
        <v>79</v>
      </c>
      <c r="B108" s="85"/>
      <c r="C108" s="9"/>
      <c r="D108" s="9"/>
      <c r="E108" s="1365" t="s">
        <v>116</v>
      </c>
      <c r="F108" s="1365"/>
      <c r="G108" s="1365"/>
      <c r="H108" s="1365"/>
      <c r="I108" s="1365"/>
      <c r="J108" s="9"/>
      <c r="K108" s="1365" t="s">
        <v>86</v>
      </c>
      <c r="L108" s="1365"/>
      <c r="M108" s="1365"/>
      <c r="N108" s="1365"/>
      <c r="O108" s="1365"/>
      <c r="P108" s="1365"/>
      <c r="Q108" s="1365"/>
      <c r="R108" s="1365"/>
      <c r="S108" s="1365"/>
      <c r="T108" s="1365"/>
      <c r="U108" s="1365"/>
      <c r="V108" s="1365"/>
      <c r="W108" s="1365"/>
      <c r="X108" s="1365"/>
      <c r="Y108" s="1365"/>
      <c r="Z108" s="1365"/>
      <c r="AA108" s="1365"/>
      <c r="AB108" s="1365"/>
      <c r="AC108" s="1365"/>
      <c r="AD108" s="1365"/>
      <c r="AE108" s="1365"/>
      <c r="AF108" s="1365"/>
      <c r="AG108" s="1337">
        <f>'SO 101.2_STA - Statika'!J126</f>
        <v>0</v>
      </c>
      <c r="AH108" s="1338"/>
      <c r="AI108" s="1338"/>
      <c r="AJ108" s="1338"/>
      <c r="AK108" s="1338"/>
      <c r="AL108" s="1338"/>
      <c r="AM108" s="1338"/>
      <c r="AN108" s="1337"/>
      <c r="AO108" s="1338"/>
      <c r="AP108" s="1338"/>
      <c r="AQ108" s="123" t="s">
        <v>82</v>
      </c>
      <c r="AR108" s="85"/>
      <c r="AS108" s="124">
        <v>0</v>
      </c>
      <c r="AT108" s="125" t="e">
        <f t="shared" si="0"/>
        <v>#REF!</v>
      </c>
      <c r="AU108" s="126" t="e">
        <f>#REF!</f>
        <v>#REF!</v>
      </c>
      <c r="AV108" s="125" t="e">
        <f>#REF!</f>
        <v>#REF!</v>
      </c>
      <c r="AW108" s="125" t="e">
        <f>#REF!</f>
        <v>#REF!</v>
      </c>
      <c r="AX108" s="125" t="e">
        <f>#REF!</f>
        <v>#REF!</v>
      </c>
      <c r="AY108" s="125" t="e">
        <f>#REF!</f>
        <v>#REF!</v>
      </c>
      <c r="AZ108" s="125" t="e">
        <f>#REF!</f>
        <v>#REF!</v>
      </c>
      <c r="BA108" s="125" t="e">
        <f>#REF!</f>
        <v>#REF!</v>
      </c>
      <c r="BB108" s="125" t="e">
        <f>#REF!</f>
        <v>#REF!</v>
      </c>
      <c r="BC108" s="125" t="e">
        <f>#REF!</f>
        <v>#REF!</v>
      </c>
      <c r="BD108" s="127" t="e">
        <f>#REF!</f>
        <v>#REF!</v>
      </c>
      <c r="BE108" s="67"/>
      <c r="BF108" s="1"/>
      <c r="BG108" s="1"/>
      <c r="BT108" s="58" t="s">
        <v>83</v>
      </c>
      <c r="BV108" s="58" t="s">
        <v>72</v>
      </c>
      <c r="BW108" s="58" t="s">
        <v>117</v>
      </c>
      <c r="BX108" s="58" t="s">
        <v>113</v>
      </c>
      <c r="CL108" s="58" t="s">
        <v>1</v>
      </c>
    </row>
    <row r="109" spans="1:91" s="3" customFormat="1" ht="22.5">
      <c r="A109" s="122" t="s">
        <v>79</v>
      </c>
      <c r="B109" s="85"/>
      <c r="C109" s="9"/>
      <c r="D109" s="9"/>
      <c r="E109" s="1365" t="s">
        <v>118</v>
      </c>
      <c r="F109" s="1365"/>
      <c r="G109" s="1365"/>
      <c r="H109" s="1365"/>
      <c r="I109" s="1365"/>
      <c r="J109" s="9"/>
      <c r="K109" s="1365" t="s">
        <v>92</v>
      </c>
      <c r="L109" s="1365"/>
      <c r="M109" s="1365"/>
      <c r="N109" s="1365"/>
      <c r="O109" s="1365"/>
      <c r="P109" s="1365"/>
      <c r="Q109" s="1365"/>
      <c r="R109" s="1365"/>
      <c r="S109" s="1365"/>
      <c r="T109" s="1365"/>
      <c r="U109" s="1365"/>
      <c r="V109" s="1365"/>
      <c r="W109" s="1365"/>
      <c r="X109" s="1365"/>
      <c r="Y109" s="1365"/>
      <c r="Z109" s="1365"/>
      <c r="AA109" s="1365"/>
      <c r="AB109" s="1365"/>
      <c r="AC109" s="1365"/>
      <c r="AD109" s="1365"/>
      <c r="AE109" s="1365"/>
      <c r="AF109" s="1365"/>
      <c r="AG109" s="1337">
        <f>'SO 101.2_UK,CHL - Vykurov...'!F48</f>
        <v>0</v>
      </c>
      <c r="AH109" s="1338"/>
      <c r="AI109" s="1338"/>
      <c r="AJ109" s="1338"/>
      <c r="AK109" s="1338"/>
      <c r="AL109" s="1338"/>
      <c r="AM109" s="1338"/>
      <c r="AN109" s="1337"/>
      <c r="AO109" s="1338"/>
      <c r="AP109" s="1338"/>
      <c r="AQ109" s="123" t="s">
        <v>82</v>
      </c>
      <c r="AR109" s="85"/>
      <c r="AS109" s="124">
        <v>0</v>
      </c>
      <c r="AT109" s="125" t="e">
        <f t="shared" si="0"/>
        <v>#REF!</v>
      </c>
      <c r="AU109" s="126" t="e">
        <f>#REF!</f>
        <v>#REF!</v>
      </c>
      <c r="AV109" s="125" t="e">
        <f>#REF!</f>
        <v>#REF!</v>
      </c>
      <c r="AW109" s="125" t="e">
        <f>#REF!</f>
        <v>#REF!</v>
      </c>
      <c r="AX109" s="125" t="e">
        <f>#REF!</f>
        <v>#REF!</v>
      </c>
      <c r="AY109" s="125" t="e">
        <f>#REF!</f>
        <v>#REF!</v>
      </c>
      <c r="AZ109" s="125" t="e">
        <f>#REF!</f>
        <v>#REF!</v>
      </c>
      <c r="BA109" s="125" t="e">
        <f>#REF!</f>
        <v>#REF!</v>
      </c>
      <c r="BB109" s="125" t="e">
        <f>#REF!</f>
        <v>#REF!</v>
      </c>
      <c r="BC109" s="125" t="e">
        <f>#REF!</f>
        <v>#REF!</v>
      </c>
      <c r="BD109" s="127" t="e">
        <f>#REF!</f>
        <v>#REF!</v>
      </c>
      <c r="BE109" s="67"/>
      <c r="BF109" s="1"/>
      <c r="BG109" s="1"/>
      <c r="BT109" s="58" t="s">
        <v>83</v>
      </c>
      <c r="BV109" s="58" t="s">
        <v>72</v>
      </c>
      <c r="BW109" s="58" t="s">
        <v>119</v>
      </c>
      <c r="BX109" s="58" t="s">
        <v>113</v>
      </c>
      <c r="CL109" s="58" t="s">
        <v>1</v>
      </c>
    </row>
    <row r="110" spans="1:91" s="3" customFormat="1" ht="22.5">
      <c r="A110" s="122" t="s">
        <v>79</v>
      </c>
      <c r="B110" s="85"/>
      <c r="C110" s="9"/>
      <c r="D110" s="9"/>
      <c r="E110" s="1365" t="s">
        <v>120</v>
      </c>
      <c r="F110" s="1365"/>
      <c r="G110" s="1365"/>
      <c r="H110" s="1365"/>
      <c r="I110" s="1365"/>
      <c r="J110" s="9"/>
      <c r="K110" s="1365" t="s">
        <v>121</v>
      </c>
      <c r="L110" s="1365"/>
      <c r="M110" s="1365"/>
      <c r="N110" s="1365"/>
      <c r="O110" s="1365"/>
      <c r="P110" s="1365"/>
      <c r="Q110" s="1365"/>
      <c r="R110" s="1365"/>
      <c r="S110" s="1365"/>
      <c r="T110" s="1365"/>
      <c r="U110" s="1365"/>
      <c r="V110" s="1365"/>
      <c r="W110" s="1365"/>
      <c r="X110" s="1365"/>
      <c r="Y110" s="1365"/>
      <c r="Z110" s="1365"/>
      <c r="AA110" s="1365"/>
      <c r="AB110" s="1365"/>
      <c r="AC110" s="1365"/>
      <c r="AD110" s="1365"/>
      <c r="AE110" s="1365"/>
      <c r="AF110" s="1365"/>
      <c r="AG110" s="1337">
        <f>'SO 101.2_ZOTaSH - Zariade...'!F12</f>
        <v>0</v>
      </c>
      <c r="AH110" s="1338"/>
      <c r="AI110" s="1338"/>
      <c r="AJ110" s="1338"/>
      <c r="AK110" s="1338"/>
      <c r="AL110" s="1338"/>
      <c r="AM110" s="1338"/>
      <c r="AN110" s="1337"/>
      <c r="AO110" s="1338"/>
      <c r="AP110" s="1338"/>
      <c r="AQ110" s="123" t="s">
        <v>82</v>
      </c>
      <c r="AR110" s="85"/>
      <c r="AS110" s="124">
        <v>0</v>
      </c>
      <c r="AT110" s="125" t="e">
        <f t="shared" si="0"/>
        <v>#REF!</v>
      </c>
      <c r="AU110" s="126" t="e">
        <f>#REF!</f>
        <v>#REF!</v>
      </c>
      <c r="AV110" s="125" t="e">
        <f>#REF!</f>
        <v>#REF!</v>
      </c>
      <c r="AW110" s="125" t="e">
        <f>#REF!</f>
        <v>#REF!</v>
      </c>
      <c r="AX110" s="125" t="e">
        <f>#REF!</f>
        <v>#REF!</v>
      </c>
      <c r="AY110" s="125" t="e">
        <f>#REF!</f>
        <v>#REF!</v>
      </c>
      <c r="AZ110" s="125" t="e">
        <f>#REF!</f>
        <v>#REF!</v>
      </c>
      <c r="BA110" s="125" t="e">
        <f>#REF!</f>
        <v>#REF!</v>
      </c>
      <c r="BB110" s="125" t="e">
        <f>#REF!</f>
        <v>#REF!</v>
      </c>
      <c r="BC110" s="125" t="e">
        <f>#REF!</f>
        <v>#REF!</v>
      </c>
      <c r="BD110" s="127" t="e">
        <f>#REF!</f>
        <v>#REF!</v>
      </c>
      <c r="BE110" s="67"/>
      <c r="BF110" s="1"/>
      <c r="BG110" s="1"/>
      <c r="BT110" s="58" t="s">
        <v>83</v>
      </c>
      <c r="BV110" s="58" t="s">
        <v>72</v>
      </c>
      <c r="BW110" s="58" t="s">
        <v>122</v>
      </c>
      <c r="BX110" s="58" t="s">
        <v>113</v>
      </c>
      <c r="CL110" s="58" t="s">
        <v>1</v>
      </c>
    </row>
    <row r="111" spans="1:91" s="6" customFormat="1" ht="16.5" customHeight="1">
      <c r="A111" s="122" t="s">
        <v>79</v>
      </c>
      <c r="B111" s="113"/>
      <c r="C111" s="114"/>
      <c r="D111" s="1347" t="s">
        <v>123</v>
      </c>
      <c r="E111" s="1347"/>
      <c r="F111" s="1347"/>
      <c r="G111" s="1347"/>
      <c r="H111" s="1347"/>
      <c r="I111" s="115"/>
      <c r="J111" s="1347" t="s">
        <v>124</v>
      </c>
      <c r="K111" s="1347"/>
      <c r="L111" s="1347"/>
      <c r="M111" s="1347"/>
      <c r="N111" s="1347"/>
      <c r="O111" s="1347"/>
      <c r="P111" s="1347"/>
      <c r="Q111" s="1347"/>
      <c r="R111" s="1347"/>
      <c r="S111" s="1347"/>
      <c r="T111" s="1347"/>
      <c r="U111" s="1347"/>
      <c r="V111" s="1347"/>
      <c r="W111" s="1347"/>
      <c r="X111" s="1347"/>
      <c r="Y111" s="1347"/>
      <c r="Z111" s="1347"/>
      <c r="AA111" s="1347"/>
      <c r="AB111" s="1347"/>
      <c r="AC111" s="1347"/>
      <c r="AD111" s="1347"/>
      <c r="AE111" s="1347"/>
      <c r="AF111" s="1347"/>
      <c r="AG111" s="1336">
        <f>'SO 200 - Príprava územia'!J123</f>
        <v>0</v>
      </c>
      <c r="AH111" s="1335"/>
      <c r="AI111" s="1335"/>
      <c r="AJ111" s="1335"/>
      <c r="AK111" s="1335"/>
      <c r="AL111" s="1335"/>
      <c r="AM111" s="1335"/>
      <c r="AN111" s="1336"/>
      <c r="AO111" s="1335"/>
      <c r="AP111" s="1335"/>
      <c r="AQ111" s="116" t="s">
        <v>76</v>
      </c>
      <c r="AR111" s="113"/>
      <c r="AS111" s="117">
        <v>0</v>
      </c>
      <c r="AT111" s="118" t="e">
        <f t="shared" si="0"/>
        <v>#REF!</v>
      </c>
      <c r="AU111" s="119" t="e">
        <f>#REF!</f>
        <v>#REF!</v>
      </c>
      <c r="AV111" s="118" t="e">
        <f>#REF!</f>
        <v>#REF!</v>
      </c>
      <c r="AW111" s="118" t="e">
        <f>#REF!</f>
        <v>#REF!</v>
      </c>
      <c r="AX111" s="118" t="e">
        <f>#REF!</f>
        <v>#REF!</v>
      </c>
      <c r="AY111" s="118" t="e">
        <f>#REF!</f>
        <v>#REF!</v>
      </c>
      <c r="AZ111" s="118" t="e">
        <f>#REF!</f>
        <v>#REF!</v>
      </c>
      <c r="BA111" s="118" t="e">
        <f>#REF!</f>
        <v>#REF!</v>
      </c>
      <c r="BB111" s="118" t="e">
        <f>#REF!</f>
        <v>#REF!</v>
      </c>
      <c r="BC111" s="118" t="e">
        <f>#REF!</f>
        <v>#REF!</v>
      </c>
      <c r="BD111" s="120" t="e">
        <f>#REF!</f>
        <v>#REF!</v>
      </c>
      <c r="BE111" s="67"/>
      <c r="BF111" s="1"/>
      <c r="BG111" s="1"/>
      <c r="BT111" s="121" t="s">
        <v>77</v>
      </c>
      <c r="BV111" s="121" t="s">
        <v>72</v>
      </c>
      <c r="BW111" s="121" t="s">
        <v>125</v>
      </c>
      <c r="BX111" s="121" t="s">
        <v>4</v>
      </c>
      <c r="CL111" s="121" t="s">
        <v>1</v>
      </c>
      <c r="CM111" s="121" t="s">
        <v>70</v>
      </c>
    </row>
    <row r="112" spans="1:91" s="6" customFormat="1" ht="16.5" customHeight="1">
      <c r="A112" s="122" t="s">
        <v>79</v>
      </c>
      <c r="B112" s="113"/>
      <c r="C112" s="114"/>
      <c r="D112" s="1347" t="s">
        <v>126</v>
      </c>
      <c r="E112" s="1347"/>
      <c r="F112" s="1347"/>
      <c r="G112" s="1347"/>
      <c r="H112" s="1347"/>
      <c r="I112" s="115"/>
      <c r="J112" s="1347" t="s">
        <v>127</v>
      </c>
      <c r="K112" s="1347"/>
      <c r="L112" s="1347"/>
      <c r="M112" s="1347"/>
      <c r="N112" s="1347"/>
      <c r="O112" s="1347"/>
      <c r="P112" s="1347"/>
      <c r="Q112" s="1347"/>
      <c r="R112" s="1347"/>
      <c r="S112" s="1347"/>
      <c r="T112" s="1347"/>
      <c r="U112" s="1347"/>
      <c r="V112" s="1347"/>
      <c r="W112" s="1347"/>
      <c r="X112" s="1347"/>
      <c r="Y112" s="1347"/>
      <c r="Z112" s="1347"/>
      <c r="AA112" s="1347"/>
      <c r="AB112" s="1347"/>
      <c r="AC112" s="1347"/>
      <c r="AD112" s="1347"/>
      <c r="AE112" s="1347"/>
      <c r="AF112" s="1347"/>
      <c r="AG112" s="1336">
        <f>'SO 311 - Rekonštrukcia vo...'!J123</f>
        <v>0</v>
      </c>
      <c r="AH112" s="1335"/>
      <c r="AI112" s="1335"/>
      <c r="AJ112" s="1335"/>
      <c r="AK112" s="1335"/>
      <c r="AL112" s="1335"/>
      <c r="AM112" s="1335"/>
      <c r="AN112" s="1336"/>
      <c r="AO112" s="1335"/>
      <c r="AP112" s="1335"/>
      <c r="AQ112" s="116" t="s">
        <v>76</v>
      </c>
      <c r="AR112" s="113"/>
      <c r="AS112" s="117">
        <v>0</v>
      </c>
      <c r="AT112" s="118" t="e">
        <f t="shared" si="0"/>
        <v>#REF!</v>
      </c>
      <c r="AU112" s="119" t="e">
        <f>#REF!</f>
        <v>#REF!</v>
      </c>
      <c r="AV112" s="118" t="e">
        <f>#REF!</f>
        <v>#REF!</v>
      </c>
      <c r="AW112" s="118" t="e">
        <f>#REF!</f>
        <v>#REF!</v>
      </c>
      <c r="AX112" s="118" t="e">
        <f>#REF!</f>
        <v>#REF!</v>
      </c>
      <c r="AY112" s="118" t="e">
        <f>#REF!</f>
        <v>#REF!</v>
      </c>
      <c r="AZ112" s="118" t="e">
        <f>#REF!</f>
        <v>#REF!</v>
      </c>
      <c r="BA112" s="118" t="e">
        <f>#REF!</f>
        <v>#REF!</v>
      </c>
      <c r="BB112" s="118" t="e">
        <f>#REF!</f>
        <v>#REF!</v>
      </c>
      <c r="BC112" s="118" t="e">
        <f>#REF!</f>
        <v>#REF!</v>
      </c>
      <c r="BD112" s="120" t="e">
        <f>#REF!</f>
        <v>#REF!</v>
      </c>
      <c r="BE112" s="67"/>
      <c r="BF112" s="1"/>
      <c r="BG112" s="1"/>
      <c r="BT112" s="121" t="s">
        <v>77</v>
      </c>
      <c r="BV112" s="121" t="s">
        <v>72</v>
      </c>
      <c r="BW112" s="121" t="s">
        <v>128</v>
      </c>
      <c r="BX112" s="121" t="s">
        <v>4</v>
      </c>
      <c r="CL112" s="121" t="s">
        <v>1</v>
      </c>
      <c r="CM112" s="121" t="s">
        <v>70</v>
      </c>
    </row>
    <row r="113" spans="1:91" s="6" customFormat="1" ht="16.5" customHeight="1">
      <c r="A113" s="122" t="s">
        <v>79</v>
      </c>
      <c r="B113" s="113"/>
      <c r="C113" s="114"/>
      <c r="D113" s="1347" t="s">
        <v>129</v>
      </c>
      <c r="E113" s="1347"/>
      <c r="F113" s="1347"/>
      <c r="G113" s="1347"/>
      <c r="H113" s="1347"/>
      <c r="I113" s="115"/>
      <c r="J113" s="1347" t="s">
        <v>130</v>
      </c>
      <c r="K113" s="1347"/>
      <c r="L113" s="1347"/>
      <c r="M113" s="1347"/>
      <c r="N113" s="1347"/>
      <c r="O113" s="1347"/>
      <c r="P113" s="1347"/>
      <c r="Q113" s="1347"/>
      <c r="R113" s="1347"/>
      <c r="S113" s="1347"/>
      <c r="T113" s="1347"/>
      <c r="U113" s="1347"/>
      <c r="V113" s="1347"/>
      <c r="W113" s="1347"/>
      <c r="X113" s="1347"/>
      <c r="Y113" s="1347"/>
      <c r="Z113" s="1347"/>
      <c r="AA113" s="1347"/>
      <c r="AB113" s="1347"/>
      <c r="AC113" s="1347"/>
      <c r="AD113" s="1347"/>
      <c r="AE113" s="1347"/>
      <c r="AF113" s="1347"/>
      <c r="AG113" s="1336">
        <f>'SO 321 - Preložka areálov...'!J121</f>
        <v>0</v>
      </c>
      <c r="AH113" s="1335"/>
      <c r="AI113" s="1335"/>
      <c r="AJ113" s="1335"/>
      <c r="AK113" s="1335"/>
      <c r="AL113" s="1335"/>
      <c r="AM113" s="1335"/>
      <c r="AN113" s="1336"/>
      <c r="AO113" s="1335"/>
      <c r="AP113" s="1335"/>
      <c r="AQ113" s="116" t="s">
        <v>76</v>
      </c>
      <c r="AR113" s="113"/>
      <c r="AS113" s="117">
        <v>0</v>
      </c>
      <c r="AT113" s="118" t="e">
        <f t="shared" si="0"/>
        <v>#REF!</v>
      </c>
      <c r="AU113" s="119" t="e">
        <f>#REF!</f>
        <v>#REF!</v>
      </c>
      <c r="AV113" s="118" t="e">
        <f>#REF!</f>
        <v>#REF!</v>
      </c>
      <c r="AW113" s="118" t="e">
        <f>#REF!</f>
        <v>#REF!</v>
      </c>
      <c r="AX113" s="118" t="e">
        <f>#REF!</f>
        <v>#REF!</v>
      </c>
      <c r="AY113" s="118" t="e">
        <f>#REF!</f>
        <v>#REF!</v>
      </c>
      <c r="AZ113" s="118" t="e">
        <f>#REF!</f>
        <v>#REF!</v>
      </c>
      <c r="BA113" s="118" t="e">
        <f>#REF!</f>
        <v>#REF!</v>
      </c>
      <c r="BB113" s="118" t="e">
        <f>#REF!</f>
        <v>#REF!</v>
      </c>
      <c r="BC113" s="118" t="e">
        <f>#REF!</f>
        <v>#REF!</v>
      </c>
      <c r="BD113" s="120" t="e">
        <f>#REF!</f>
        <v>#REF!</v>
      </c>
      <c r="BE113" s="67"/>
      <c r="BF113" s="1"/>
      <c r="BG113" s="1"/>
      <c r="BT113" s="121" t="s">
        <v>77</v>
      </c>
      <c r="BV113" s="121" t="s">
        <v>72</v>
      </c>
      <c r="BW113" s="121" t="s">
        <v>131</v>
      </c>
      <c r="BX113" s="121" t="s">
        <v>4</v>
      </c>
      <c r="CL113" s="121" t="s">
        <v>1</v>
      </c>
      <c r="CM113" s="121" t="s">
        <v>70</v>
      </c>
    </row>
    <row r="114" spans="1:91" s="6" customFormat="1" ht="16.5" customHeight="1">
      <c r="A114" s="122" t="s">
        <v>79</v>
      </c>
      <c r="B114" s="113"/>
      <c r="C114" s="114"/>
      <c r="D114" s="1347" t="s">
        <v>132</v>
      </c>
      <c r="E114" s="1347"/>
      <c r="F114" s="1347"/>
      <c r="G114" s="1347"/>
      <c r="H114" s="1347"/>
      <c r="I114" s="115"/>
      <c r="J114" s="1347" t="s">
        <v>130</v>
      </c>
      <c r="K114" s="1347"/>
      <c r="L114" s="1347"/>
      <c r="M114" s="1347"/>
      <c r="N114" s="1347"/>
      <c r="O114" s="1347"/>
      <c r="P114" s="1347"/>
      <c r="Q114" s="1347"/>
      <c r="R114" s="1347"/>
      <c r="S114" s="1347"/>
      <c r="T114" s="1347"/>
      <c r="U114" s="1347"/>
      <c r="V114" s="1347"/>
      <c r="W114" s="1347"/>
      <c r="X114" s="1347"/>
      <c r="Y114" s="1347"/>
      <c r="Z114" s="1347"/>
      <c r="AA114" s="1347"/>
      <c r="AB114" s="1347"/>
      <c r="AC114" s="1347"/>
      <c r="AD114" s="1347"/>
      <c r="AE114" s="1347"/>
      <c r="AF114" s="1347"/>
      <c r="AG114" s="1336">
        <f>'SO 321 - Preložka areálov...'!J122</f>
        <v>0</v>
      </c>
      <c r="AH114" s="1335"/>
      <c r="AI114" s="1335"/>
      <c r="AJ114" s="1335"/>
      <c r="AK114" s="1335"/>
      <c r="AL114" s="1335"/>
      <c r="AM114" s="1335"/>
      <c r="AN114" s="1336"/>
      <c r="AO114" s="1335"/>
      <c r="AP114" s="1335"/>
      <c r="AQ114" s="116" t="s">
        <v>76</v>
      </c>
      <c r="AR114" s="113"/>
      <c r="AS114" s="117">
        <v>0</v>
      </c>
      <c r="AT114" s="118" t="e">
        <f t="shared" ref="AT114" si="2">ROUND(SUM(AV114:AW114),2)</f>
        <v>#REF!</v>
      </c>
      <c r="AU114" s="119" t="e">
        <f>#REF!</f>
        <v>#REF!</v>
      </c>
      <c r="AV114" s="118" t="e">
        <f>#REF!</f>
        <v>#REF!</v>
      </c>
      <c r="AW114" s="118" t="e">
        <f>#REF!</f>
        <v>#REF!</v>
      </c>
      <c r="AX114" s="118" t="e">
        <f>#REF!</f>
        <v>#REF!</v>
      </c>
      <c r="AY114" s="118" t="e">
        <f>#REF!</f>
        <v>#REF!</v>
      </c>
      <c r="AZ114" s="118" t="e">
        <f>#REF!</f>
        <v>#REF!</v>
      </c>
      <c r="BA114" s="118" t="e">
        <f>#REF!</f>
        <v>#REF!</v>
      </c>
      <c r="BB114" s="118" t="e">
        <f>#REF!</f>
        <v>#REF!</v>
      </c>
      <c r="BC114" s="118" t="e">
        <f>#REF!</f>
        <v>#REF!</v>
      </c>
      <c r="BD114" s="120" t="e">
        <f>#REF!</f>
        <v>#REF!</v>
      </c>
      <c r="BE114" s="67"/>
      <c r="BF114" s="1"/>
      <c r="BG114" s="1"/>
      <c r="BT114" s="121" t="s">
        <v>77</v>
      </c>
      <c r="BV114" s="121" t="s">
        <v>72</v>
      </c>
      <c r="BW114" s="121" t="s">
        <v>131</v>
      </c>
      <c r="BX114" s="121" t="s">
        <v>4</v>
      </c>
      <c r="CL114" s="121" t="s">
        <v>1</v>
      </c>
      <c r="CM114" s="121" t="s">
        <v>70</v>
      </c>
    </row>
    <row r="115" spans="1:91" s="6" customFormat="1" ht="24.75" customHeight="1">
      <c r="A115" s="122" t="s">
        <v>79</v>
      </c>
      <c r="B115" s="113"/>
      <c r="C115" s="114"/>
      <c r="D115" s="1347" t="s">
        <v>133</v>
      </c>
      <c r="E115" s="1347"/>
      <c r="F115" s="1347"/>
      <c r="G115" s="1347"/>
      <c r="H115" s="1347"/>
      <c r="I115" s="115"/>
      <c r="J115" s="1347" t="s">
        <v>134</v>
      </c>
      <c r="K115" s="1347"/>
      <c r="L115" s="1347"/>
      <c r="M115" s="1347"/>
      <c r="N115" s="1347"/>
      <c r="O115" s="1347"/>
      <c r="P115" s="1347"/>
      <c r="Q115" s="1347"/>
      <c r="R115" s="1347"/>
      <c r="S115" s="1347"/>
      <c r="T115" s="1347"/>
      <c r="U115" s="1347"/>
      <c r="V115" s="1347"/>
      <c r="W115" s="1347"/>
      <c r="X115" s="1347"/>
      <c r="Y115" s="1347"/>
      <c r="Z115" s="1347"/>
      <c r="AA115" s="1347"/>
      <c r="AB115" s="1347"/>
      <c r="AC115" s="1347"/>
      <c r="AD115" s="1347"/>
      <c r="AE115" s="1347"/>
      <c r="AF115" s="1347"/>
      <c r="AG115" s="1336">
        <f>'SO 322 Prípojka splaš...'!J96</f>
        <v>0</v>
      </c>
      <c r="AH115" s="1335"/>
      <c r="AI115" s="1335"/>
      <c r="AJ115" s="1335"/>
      <c r="AK115" s="1335"/>
      <c r="AL115" s="1335"/>
      <c r="AM115" s="1335"/>
      <c r="AN115" s="1336"/>
      <c r="AO115" s="1335"/>
      <c r="AP115" s="1335"/>
      <c r="AQ115" s="116" t="s">
        <v>76</v>
      </c>
      <c r="AR115" s="113"/>
      <c r="AS115" s="117">
        <v>0</v>
      </c>
      <c r="AT115" s="118" t="e">
        <f t="shared" si="0"/>
        <v>#REF!</v>
      </c>
      <c r="AU115" s="119" t="e">
        <f>#REF!</f>
        <v>#REF!</v>
      </c>
      <c r="AV115" s="118" t="e">
        <f>#REF!</f>
        <v>#REF!</v>
      </c>
      <c r="AW115" s="118" t="e">
        <f>#REF!</f>
        <v>#REF!</v>
      </c>
      <c r="AX115" s="118" t="e">
        <f>#REF!</f>
        <v>#REF!</v>
      </c>
      <c r="AY115" s="118" t="e">
        <f>#REF!</f>
        <v>#REF!</v>
      </c>
      <c r="AZ115" s="118" t="e">
        <f>#REF!</f>
        <v>#REF!</v>
      </c>
      <c r="BA115" s="118" t="e">
        <f>#REF!</f>
        <v>#REF!</v>
      </c>
      <c r="BB115" s="118" t="e">
        <f>#REF!</f>
        <v>#REF!</v>
      </c>
      <c r="BC115" s="118" t="e">
        <f>#REF!</f>
        <v>#REF!</v>
      </c>
      <c r="BD115" s="120" t="e">
        <f>#REF!</f>
        <v>#REF!</v>
      </c>
      <c r="BE115" s="67"/>
      <c r="BF115" s="1"/>
      <c r="BG115" s="1"/>
      <c r="BT115" s="121" t="s">
        <v>77</v>
      </c>
      <c r="BV115" s="121" t="s">
        <v>72</v>
      </c>
      <c r="BW115" s="121" t="s">
        <v>135</v>
      </c>
      <c r="BX115" s="121" t="s">
        <v>4</v>
      </c>
      <c r="CL115" s="121" t="s">
        <v>1</v>
      </c>
      <c r="CM115" s="121" t="s">
        <v>70</v>
      </c>
    </row>
    <row r="116" spans="1:91" s="6" customFormat="1" ht="16.5" customHeight="1">
      <c r="A116" s="122" t="s">
        <v>79</v>
      </c>
      <c r="B116" s="113"/>
      <c r="C116" s="114"/>
      <c r="D116" s="1347" t="s">
        <v>136</v>
      </c>
      <c r="E116" s="1347"/>
      <c r="F116" s="1347"/>
      <c r="G116" s="1347"/>
      <c r="H116" s="1347"/>
      <c r="I116" s="115"/>
      <c r="J116" s="1347" t="s">
        <v>137</v>
      </c>
      <c r="K116" s="1347"/>
      <c r="L116" s="1347"/>
      <c r="M116" s="1347"/>
      <c r="N116" s="1347"/>
      <c r="O116" s="1347"/>
      <c r="P116" s="1347"/>
      <c r="Q116" s="1347"/>
      <c r="R116" s="1347"/>
      <c r="S116" s="1347"/>
      <c r="T116" s="1347"/>
      <c r="U116" s="1347"/>
      <c r="V116" s="1347"/>
      <c r="W116" s="1347"/>
      <c r="X116" s="1347"/>
      <c r="Y116" s="1347"/>
      <c r="Z116" s="1347"/>
      <c r="AA116" s="1347"/>
      <c r="AB116" s="1347"/>
      <c r="AC116" s="1347"/>
      <c r="AD116" s="1347"/>
      <c r="AE116" s="1347"/>
      <c r="AF116" s="1347"/>
      <c r="AG116" s="1336">
        <f>'SO 412 - Prípojka NN'!J30</f>
        <v>0</v>
      </c>
      <c r="AH116" s="1335"/>
      <c r="AI116" s="1335"/>
      <c r="AJ116" s="1335"/>
      <c r="AK116" s="1335"/>
      <c r="AL116" s="1335"/>
      <c r="AM116" s="1335"/>
      <c r="AN116" s="1336"/>
      <c r="AO116" s="1335"/>
      <c r="AP116" s="1335"/>
      <c r="AQ116" s="116" t="s">
        <v>76</v>
      </c>
      <c r="AR116" s="113"/>
      <c r="AS116" s="117">
        <v>0</v>
      </c>
      <c r="AT116" s="118">
        <f t="shared" si="0"/>
        <v>0</v>
      </c>
      <c r="AU116" s="119" t="e">
        <f>'SO 412 - Prípojka NN'!P124</f>
        <v>#REF!</v>
      </c>
      <c r="AV116" s="118">
        <f>'SO 412 - Prípojka NN'!J33</f>
        <v>0</v>
      </c>
      <c r="AW116" s="118">
        <f>'SO 412 - Prípojka NN'!J34</f>
        <v>0</v>
      </c>
      <c r="AX116" s="118">
        <f>'SO 412 - Prípojka NN'!J35</f>
        <v>0</v>
      </c>
      <c r="AY116" s="118">
        <f>'SO 412 - Prípojka NN'!J36</f>
        <v>0</v>
      </c>
      <c r="AZ116" s="118">
        <f>'SO 412 - Prípojka NN'!F33</f>
        <v>0</v>
      </c>
      <c r="BA116" s="118">
        <f>'SO 412 - Prípojka NN'!F34</f>
        <v>0</v>
      </c>
      <c r="BB116" s="118">
        <f>'SO 412 - Prípojka NN'!F35</f>
        <v>0</v>
      </c>
      <c r="BC116" s="118">
        <f>'SO 412 - Prípojka NN'!F36</f>
        <v>0</v>
      </c>
      <c r="BD116" s="120">
        <f>'SO 412 - Prípojka NN'!F37</f>
        <v>0</v>
      </c>
      <c r="BE116" s="67"/>
      <c r="BF116" s="1"/>
      <c r="BG116" s="1"/>
      <c r="BT116" s="121" t="s">
        <v>77</v>
      </c>
      <c r="BV116" s="121" t="s">
        <v>72</v>
      </c>
      <c r="BW116" s="121" t="s">
        <v>138</v>
      </c>
      <c r="BX116" s="121" t="s">
        <v>4</v>
      </c>
      <c r="CL116" s="121" t="s">
        <v>1</v>
      </c>
      <c r="CM116" s="121" t="s">
        <v>70</v>
      </c>
    </row>
    <row r="117" spans="1:91" s="6" customFormat="1" ht="16.5" customHeight="1">
      <c r="A117" s="122" t="s">
        <v>79</v>
      </c>
      <c r="B117" s="113"/>
      <c r="C117" s="114"/>
      <c r="D117" s="1347" t="s">
        <v>139</v>
      </c>
      <c r="E117" s="1347"/>
      <c r="F117" s="1347"/>
      <c r="G117" s="1347"/>
      <c r="H117" s="1347"/>
      <c r="I117" s="115"/>
      <c r="J117" s="1347" t="s">
        <v>140</v>
      </c>
      <c r="K117" s="1347"/>
      <c r="L117" s="1347"/>
      <c r="M117" s="1347"/>
      <c r="N117" s="1347"/>
      <c r="O117" s="1347"/>
      <c r="P117" s="1347"/>
      <c r="Q117" s="1347"/>
      <c r="R117" s="1347"/>
      <c r="S117" s="1347"/>
      <c r="T117" s="1347"/>
      <c r="U117" s="1347"/>
      <c r="V117" s="1347"/>
      <c r="W117" s="1347"/>
      <c r="X117" s="1347"/>
      <c r="Y117" s="1347"/>
      <c r="Z117" s="1347"/>
      <c r="AA117" s="1347"/>
      <c r="AB117" s="1347"/>
      <c r="AC117" s="1347"/>
      <c r="AD117" s="1347"/>
      <c r="AE117" s="1347"/>
      <c r="AF117" s="1347"/>
      <c r="AG117" s="1336">
        <f>'SO 413 - Vonkajšie osvetl...'!J30</f>
        <v>0</v>
      </c>
      <c r="AH117" s="1335"/>
      <c r="AI117" s="1335"/>
      <c r="AJ117" s="1335"/>
      <c r="AK117" s="1335"/>
      <c r="AL117" s="1335"/>
      <c r="AM117" s="1335"/>
      <c r="AN117" s="1336"/>
      <c r="AO117" s="1335"/>
      <c r="AP117" s="1335"/>
      <c r="AQ117" s="116" t="s">
        <v>76</v>
      </c>
      <c r="AR117" s="113"/>
      <c r="AS117" s="117">
        <v>0</v>
      </c>
      <c r="AT117" s="118">
        <f t="shared" si="0"/>
        <v>0</v>
      </c>
      <c r="AU117" s="119">
        <f>'SO 413 - Vonkajšie osvetl...'!P120</f>
        <v>0</v>
      </c>
      <c r="AV117" s="118">
        <f>'SO 413 - Vonkajšie osvetl...'!J33</f>
        <v>0</v>
      </c>
      <c r="AW117" s="118">
        <f>'SO 413 - Vonkajšie osvetl...'!J34</f>
        <v>0</v>
      </c>
      <c r="AX117" s="118">
        <f>'SO 413 - Vonkajšie osvetl...'!J35</f>
        <v>0</v>
      </c>
      <c r="AY117" s="118">
        <f>'SO 413 - Vonkajšie osvetl...'!J36</f>
        <v>0</v>
      </c>
      <c r="AZ117" s="118">
        <f>'SO 413 - Vonkajšie osvetl...'!F33</f>
        <v>0</v>
      </c>
      <c r="BA117" s="118">
        <f>'SO 413 - Vonkajšie osvetl...'!F34</f>
        <v>0</v>
      </c>
      <c r="BB117" s="118">
        <f>'SO 413 - Vonkajšie osvetl...'!F35</f>
        <v>0</v>
      </c>
      <c r="BC117" s="118">
        <f>'SO 413 - Vonkajšie osvetl...'!F36</f>
        <v>0</v>
      </c>
      <c r="BD117" s="120">
        <f>'SO 413 - Vonkajšie osvetl...'!F37</f>
        <v>0</v>
      </c>
      <c r="BE117" s="67"/>
      <c r="BF117" s="1"/>
      <c r="BG117" s="1"/>
      <c r="BT117" s="121" t="s">
        <v>77</v>
      </c>
      <c r="BV117" s="121" t="s">
        <v>72</v>
      </c>
      <c r="BW117" s="121" t="s">
        <v>141</v>
      </c>
      <c r="BX117" s="121" t="s">
        <v>4</v>
      </c>
      <c r="CL117" s="121" t="s">
        <v>1</v>
      </c>
      <c r="CM117" s="121" t="s">
        <v>70</v>
      </c>
    </row>
    <row r="118" spans="1:91" s="6" customFormat="1" ht="16.5" customHeight="1">
      <c r="A118" s="122" t="s">
        <v>79</v>
      </c>
      <c r="B118" s="113"/>
      <c r="C118" s="114"/>
      <c r="D118" s="1347" t="s">
        <v>142</v>
      </c>
      <c r="E118" s="1347"/>
      <c r="F118" s="1347"/>
      <c r="G118" s="1347"/>
      <c r="H118" s="1347"/>
      <c r="I118" s="115"/>
      <c r="J118" s="1347" t="s">
        <v>143</v>
      </c>
      <c r="K118" s="1347"/>
      <c r="L118" s="1347"/>
      <c r="M118" s="1347"/>
      <c r="N118" s="1347"/>
      <c r="O118" s="1347"/>
      <c r="P118" s="1347"/>
      <c r="Q118" s="1347"/>
      <c r="R118" s="1347"/>
      <c r="S118" s="1347"/>
      <c r="T118" s="1347"/>
      <c r="U118" s="1347"/>
      <c r="V118" s="1347"/>
      <c r="W118" s="1347"/>
      <c r="X118" s="1347"/>
      <c r="Y118" s="1347"/>
      <c r="Z118" s="1347"/>
      <c r="AA118" s="1347"/>
      <c r="AB118" s="1347"/>
      <c r="AC118" s="1347"/>
      <c r="AD118" s="1347"/>
      <c r="AE118" s="1347"/>
      <c r="AF118" s="1347"/>
      <c r="AG118" s="1336">
        <f>'SO 421 - Prípojka slaboprúdu'!I79</f>
        <v>0</v>
      </c>
      <c r="AH118" s="1335"/>
      <c r="AI118" s="1335"/>
      <c r="AJ118" s="1335"/>
      <c r="AK118" s="1335"/>
      <c r="AL118" s="1335"/>
      <c r="AM118" s="1335"/>
      <c r="AN118" s="1336"/>
      <c r="AO118" s="1335"/>
      <c r="AP118" s="1335"/>
      <c r="AQ118" s="116" t="s">
        <v>76</v>
      </c>
      <c r="AR118" s="113"/>
      <c r="AS118" s="117">
        <v>0</v>
      </c>
      <c r="AT118" s="118" t="e">
        <f t="shared" si="0"/>
        <v>#REF!</v>
      </c>
      <c r="AU118" s="119" t="e">
        <f>#REF!</f>
        <v>#REF!</v>
      </c>
      <c r="AV118" s="118" t="e">
        <f>#REF!</f>
        <v>#REF!</v>
      </c>
      <c r="AW118" s="118" t="e">
        <f>#REF!</f>
        <v>#REF!</v>
      </c>
      <c r="AX118" s="118" t="e">
        <f>#REF!</f>
        <v>#REF!</v>
      </c>
      <c r="AY118" s="118" t="e">
        <f>#REF!</f>
        <v>#REF!</v>
      </c>
      <c r="AZ118" s="118" t="e">
        <f>#REF!</f>
        <v>#REF!</v>
      </c>
      <c r="BA118" s="118" t="e">
        <f>#REF!</f>
        <v>#REF!</v>
      </c>
      <c r="BB118" s="118" t="e">
        <f>#REF!</f>
        <v>#REF!</v>
      </c>
      <c r="BC118" s="118" t="e">
        <f>#REF!</f>
        <v>#REF!</v>
      </c>
      <c r="BD118" s="120" t="e">
        <f>#REF!</f>
        <v>#REF!</v>
      </c>
      <c r="BE118" s="67"/>
      <c r="BF118" s="1"/>
      <c r="BG118" s="1"/>
      <c r="BT118" s="121" t="s">
        <v>77</v>
      </c>
      <c r="BV118" s="121" t="s">
        <v>72</v>
      </c>
      <c r="BW118" s="121" t="s">
        <v>144</v>
      </c>
      <c r="BX118" s="121" t="s">
        <v>4</v>
      </c>
      <c r="CL118" s="121" t="s">
        <v>1</v>
      </c>
      <c r="CM118" s="121" t="s">
        <v>70</v>
      </c>
    </row>
    <row r="119" spans="1:91" s="6" customFormat="1" ht="24.75" customHeight="1">
      <c r="A119" s="122" t="s">
        <v>79</v>
      </c>
      <c r="B119" s="113"/>
      <c r="C119" s="114"/>
      <c r="D119" s="1347" t="s">
        <v>145</v>
      </c>
      <c r="E119" s="1347"/>
      <c r="F119" s="1347"/>
      <c r="G119" s="1347"/>
      <c r="H119" s="1347"/>
      <c r="I119" s="115"/>
      <c r="J119" s="1347" t="s">
        <v>146</v>
      </c>
      <c r="K119" s="1347"/>
      <c r="L119" s="1347"/>
      <c r="M119" s="1347"/>
      <c r="N119" s="1347"/>
      <c r="O119" s="1347"/>
      <c r="P119" s="1347"/>
      <c r="Q119" s="1347"/>
      <c r="R119" s="1347"/>
      <c r="S119" s="1347"/>
      <c r="T119" s="1347"/>
      <c r="U119" s="1347"/>
      <c r="V119" s="1347"/>
      <c r="W119" s="1347"/>
      <c r="X119" s="1347"/>
      <c r="Y119" s="1347"/>
      <c r="Z119" s="1347"/>
      <c r="AA119" s="1347"/>
      <c r="AB119" s="1347"/>
      <c r="AC119" s="1347"/>
      <c r="AD119" s="1347"/>
      <c r="AE119" s="1347"/>
      <c r="AF119" s="1347"/>
      <c r="AG119" s="1336">
        <f>'SO 501 - Komunikácie, par...'!J96</f>
        <v>0</v>
      </c>
      <c r="AH119" s="1335"/>
      <c r="AI119" s="1335"/>
      <c r="AJ119" s="1335"/>
      <c r="AK119" s="1335"/>
      <c r="AL119" s="1335"/>
      <c r="AM119" s="1335"/>
      <c r="AN119" s="1336"/>
      <c r="AO119" s="1335"/>
      <c r="AP119" s="1335"/>
      <c r="AQ119" s="116" t="s">
        <v>76</v>
      </c>
      <c r="AR119" s="113"/>
      <c r="AS119" s="117">
        <v>0</v>
      </c>
      <c r="AT119" s="118" t="e">
        <f t="shared" si="0"/>
        <v>#REF!</v>
      </c>
      <c r="AU119" s="119" t="e">
        <f>#REF!</f>
        <v>#REF!</v>
      </c>
      <c r="AV119" s="118" t="e">
        <f>#REF!</f>
        <v>#REF!</v>
      </c>
      <c r="AW119" s="118" t="e">
        <f>#REF!</f>
        <v>#REF!</v>
      </c>
      <c r="AX119" s="118" t="e">
        <f>#REF!</f>
        <v>#REF!</v>
      </c>
      <c r="AY119" s="118" t="e">
        <f>#REF!</f>
        <v>#REF!</v>
      </c>
      <c r="AZ119" s="118" t="e">
        <f>#REF!</f>
        <v>#REF!</v>
      </c>
      <c r="BA119" s="118" t="e">
        <f>#REF!</f>
        <v>#REF!</v>
      </c>
      <c r="BB119" s="118" t="e">
        <f>#REF!</f>
        <v>#REF!</v>
      </c>
      <c r="BC119" s="118" t="e">
        <f>#REF!</f>
        <v>#REF!</v>
      </c>
      <c r="BD119" s="120" t="e">
        <f>#REF!</f>
        <v>#REF!</v>
      </c>
      <c r="BE119" s="67"/>
      <c r="BF119" s="1"/>
      <c r="BG119" s="1"/>
      <c r="BT119" s="121" t="s">
        <v>77</v>
      </c>
      <c r="BV119" s="121" t="s">
        <v>72</v>
      </c>
      <c r="BW119" s="121" t="s">
        <v>147</v>
      </c>
      <c r="BX119" s="121" t="s">
        <v>4</v>
      </c>
      <c r="CL119" s="121" t="s">
        <v>1</v>
      </c>
      <c r="CM119" s="121" t="s">
        <v>70</v>
      </c>
    </row>
    <row r="120" spans="1:91" s="6" customFormat="1" ht="16.5" customHeight="1">
      <c r="A120" s="122" t="s">
        <v>79</v>
      </c>
      <c r="B120" s="113"/>
      <c r="C120" s="114"/>
      <c r="D120" s="1347" t="s">
        <v>148</v>
      </c>
      <c r="E120" s="1347"/>
      <c r="F120" s="1347"/>
      <c r="G120" s="1347"/>
      <c r="H120" s="1347"/>
      <c r="I120" s="115"/>
      <c r="J120" s="1347" t="s">
        <v>149</v>
      </c>
      <c r="K120" s="1347"/>
      <c r="L120" s="1347"/>
      <c r="M120" s="1347"/>
      <c r="N120" s="1347"/>
      <c r="O120" s="1347"/>
      <c r="P120" s="1347"/>
      <c r="Q120" s="1347"/>
      <c r="R120" s="1347"/>
      <c r="S120" s="1347"/>
      <c r="T120" s="1347"/>
      <c r="U120" s="1347"/>
      <c r="V120" s="1347"/>
      <c r="W120" s="1347"/>
      <c r="X120" s="1347"/>
      <c r="Y120" s="1347"/>
      <c r="Z120" s="1347"/>
      <c r="AA120" s="1347"/>
      <c r="AB120" s="1347"/>
      <c r="AC120" s="1347"/>
      <c r="AD120" s="1347"/>
      <c r="AE120" s="1347"/>
      <c r="AF120" s="1347"/>
      <c r="AG120" s="1336">
        <f>'SO 601 - Úprava oplotenia...'!J122</f>
        <v>0</v>
      </c>
      <c r="AH120" s="1335"/>
      <c r="AI120" s="1335"/>
      <c r="AJ120" s="1335"/>
      <c r="AK120" s="1335"/>
      <c r="AL120" s="1335"/>
      <c r="AM120" s="1335"/>
      <c r="AN120" s="1336"/>
      <c r="AO120" s="1335"/>
      <c r="AP120" s="1335"/>
      <c r="AQ120" s="116" t="s">
        <v>76</v>
      </c>
      <c r="AR120" s="113"/>
      <c r="AS120" s="117">
        <v>0</v>
      </c>
      <c r="AT120" s="118" t="e">
        <f t="shared" si="0"/>
        <v>#REF!</v>
      </c>
      <c r="AU120" s="119" t="e">
        <f>#REF!</f>
        <v>#REF!</v>
      </c>
      <c r="AV120" s="118" t="e">
        <f>#REF!</f>
        <v>#REF!</v>
      </c>
      <c r="AW120" s="118" t="e">
        <f>#REF!</f>
        <v>#REF!</v>
      </c>
      <c r="AX120" s="118" t="e">
        <f>#REF!</f>
        <v>#REF!</v>
      </c>
      <c r="AY120" s="118" t="e">
        <f>#REF!</f>
        <v>#REF!</v>
      </c>
      <c r="AZ120" s="118" t="e">
        <f>#REF!</f>
        <v>#REF!</v>
      </c>
      <c r="BA120" s="118" t="e">
        <f>#REF!</f>
        <v>#REF!</v>
      </c>
      <c r="BB120" s="118" t="e">
        <f>#REF!</f>
        <v>#REF!</v>
      </c>
      <c r="BC120" s="118" t="e">
        <f>#REF!</f>
        <v>#REF!</v>
      </c>
      <c r="BD120" s="120" t="e">
        <f>#REF!</f>
        <v>#REF!</v>
      </c>
      <c r="BE120" s="67"/>
      <c r="BF120" s="1"/>
      <c r="BG120" s="1"/>
      <c r="BT120" s="121" t="s">
        <v>77</v>
      </c>
      <c r="BV120" s="121" t="s">
        <v>72</v>
      </c>
      <c r="BW120" s="121" t="s">
        <v>150</v>
      </c>
      <c r="BX120" s="121" t="s">
        <v>4</v>
      </c>
      <c r="CL120" s="121" t="s">
        <v>1</v>
      </c>
      <c r="CM120" s="121" t="s">
        <v>70</v>
      </c>
    </row>
    <row r="121" spans="1:91" s="6" customFormat="1" ht="16.5" customHeight="1">
      <c r="A121" s="122" t="s">
        <v>79</v>
      </c>
      <c r="B121" s="113"/>
      <c r="C121" s="114"/>
      <c r="D121" s="1347" t="s">
        <v>151</v>
      </c>
      <c r="E121" s="1347"/>
      <c r="F121" s="1347"/>
      <c r="G121" s="1347"/>
      <c r="H121" s="1347"/>
      <c r="I121" s="115"/>
      <c r="J121" s="1347" t="s">
        <v>152</v>
      </c>
      <c r="K121" s="1347"/>
      <c r="L121" s="1347"/>
      <c r="M121" s="1347"/>
      <c r="N121" s="1347"/>
      <c r="O121" s="1347"/>
      <c r="P121" s="1347"/>
      <c r="Q121" s="1347"/>
      <c r="R121" s="1347"/>
      <c r="S121" s="1347"/>
      <c r="T121" s="1347"/>
      <c r="U121" s="1347"/>
      <c r="V121" s="1347"/>
      <c r="W121" s="1347"/>
      <c r="X121" s="1347"/>
      <c r="Y121" s="1347"/>
      <c r="Z121" s="1347"/>
      <c r="AA121" s="1347"/>
      <c r="AB121" s="1347"/>
      <c r="AC121" s="1347"/>
      <c r="AD121" s="1347"/>
      <c r="AE121" s="1347"/>
      <c r="AF121" s="1347"/>
      <c r="AG121" s="1336">
        <f>'SO 701 - Sadovnícke úpravy'!J30</f>
        <v>0</v>
      </c>
      <c r="AH121" s="1335"/>
      <c r="AI121" s="1335"/>
      <c r="AJ121" s="1335"/>
      <c r="AK121" s="1335"/>
      <c r="AL121" s="1335"/>
      <c r="AM121" s="1335"/>
      <c r="AN121" s="1336"/>
      <c r="AO121" s="1335"/>
      <c r="AP121" s="1335"/>
      <c r="AQ121" s="116" t="s">
        <v>76</v>
      </c>
      <c r="AR121" s="113"/>
      <c r="AS121" s="117">
        <v>0</v>
      </c>
      <c r="AT121" s="118">
        <f t="shared" si="0"/>
        <v>0</v>
      </c>
      <c r="AU121" s="119" t="e">
        <f>'SO 701 - Sadovnícke úpravy'!P120</f>
        <v>#REF!</v>
      </c>
      <c r="AV121" s="118">
        <f>'SO 701 - Sadovnícke úpravy'!J33</f>
        <v>0</v>
      </c>
      <c r="AW121" s="118">
        <f>'SO 701 - Sadovnícke úpravy'!J34</f>
        <v>0</v>
      </c>
      <c r="AX121" s="118">
        <f>'SO 701 - Sadovnícke úpravy'!J35</f>
        <v>0</v>
      </c>
      <c r="AY121" s="118">
        <f>'SO 701 - Sadovnícke úpravy'!J36</f>
        <v>0</v>
      </c>
      <c r="AZ121" s="118">
        <f>'SO 701 - Sadovnícke úpravy'!F33</f>
        <v>0</v>
      </c>
      <c r="BA121" s="118">
        <f>'SO 701 - Sadovnícke úpravy'!F34</f>
        <v>0</v>
      </c>
      <c r="BB121" s="118">
        <f>'SO 701 - Sadovnícke úpravy'!F35</f>
        <v>0</v>
      </c>
      <c r="BC121" s="118">
        <f>'SO 701 - Sadovnícke úpravy'!F36</f>
        <v>0</v>
      </c>
      <c r="BD121" s="120">
        <f>'SO 701 - Sadovnícke úpravy'!F37</f>
        <v>0</v>
      </c>
      <c r="BE121" s="67"/>
      <c r="BF121" s="1"/>
      <c r="BG121" s="1"/>
      <c r="BT121" s="121" t="s">
        <v>77</v>
      </c>
      <c r="BV121" s="121" t="s">
        <v>72</v>
      </c>
      <c r="BW121" s="121" t="s">
        <v>153</v>
      </c>
      <c r="BX121" s="121" t="s">
        <v>4</v>
      </c>
      <c r="CL121" s="121" t="s">
        <v>1</v>
      </c>
      <c r="CM121" s="121" t="s">
        <v>70</v>
      </c>
    </row>
    <row r="122" spans="1:91" s="6" customFormat="1" ht="16.5" customHeight="1">
      <c r="B122" s="113"/>
      <c r="C122" s="114"/>
      <c r="D122" s="1347" t="s">
        <v>154</v>
      </c>
      <c r="E122" s="1347"/>
      <c r="F122" s="1347"/>
      <c r="G122" s="1347"/>
      <c r="H122" s="1347"/>
      <c r="I122" s="115"/>
      <c r="J122" s="1347" t="s">
        <v>155</v>
      </c>
      <c r="K122" s="1347"/>
      <c r="L122" s="1347"/>
      <c r="M122" s="1347"/>
      <c r="N122" s="1347"/>
      <c r="O122" s="1347"/>
      <c r="P122" s="1347"/>
      <c r="Q122" s="1347"/>
      <c r="R122" s="1347"/>
      <c r="S122" s="1347"/>
      <c r="T122" s="1347"/>
      <c r="U122" s="1347"/>
      <c r="V122" s="1347"/>
      <c r="W122" s="1347"/>
      <c r="X122" s="1347"/>
      <c r="Y122" s="1347"/>
      <c r="Z122" s="1347"/>
      <c r="AA122" s="1347"/>
      <c r="AB122" s="1347"/>
      <c r="AC122" s="1347"/>
      <c r="AD122" s="1347"/>
      <c r="AE122" s="1347"/>
      <c r="AF122" s="1347"/>
      <c r="AG122" s="1334">
        <f>ROUND(SUM(AG123),2)</f>
        <v>0</v>
      </c>
      <c r="AH122" s="1335"/>
      <c r="AI122" s="1335"/>
      <c r="AJ122" s="1335"/>
      <c r="AK122" s="1335"/>
      <c r="AL122" s="1335"/>
      <c r="AM122" s="1335"/>
      <c r="AN122" s="1336"/>
      <c r="AO122" s="1335"/>
      <c r="AP122" s="1335"/>
      <c r="AQ122" s="116" t="s">
        <v>76</v>
      </c>
      <c r="AR122" s="113"/>
      <c r="AS122" s="117">
        <f>ROUND(SUM(AS123),2)</f>
        <v>0</v>
      </c>
      <c r="AT122" s="118">
        <f t="shared" si="0"/>
        <v>0</v>
      </c>
      <c r="AU122" s="119">
        <f>ROUND(SUM(AU123),5)</f>
        <v>3355.056</v>
      </c>
      <c r="AV122" s="118">
        <f>ROUND(AZ122*L29,2)</f>
        <v>0</v>
      </c>
      <c r="AW122" s="118">
        <f>ROUND(BA122*L30,2)</f>
        <v>0</v>
      </c>
      <c r="AX122" s="118">
        <f>ROUND(BB122*L29,2)</f>
        <v>0</v>
      </c>
      <c r="AY122" s="118">
        <f>ROUND(BC122*L30,2)</f>
        <v>0</v>
      </c>
      <c r="AZ122" s="118">
        <f>ROUND(SUM(AZ123),2)</f>
        <v>0</v>
      </c>
      <c r="BA122" s="118">
        <f>ROUND(SUM(BA123),2)</f>
        <v>0</v>
      </c>
      <c r="BB122" s="118">
        <f>ROUND(SUM(BB123),2)</f>
        <v>0</v>
      </c>
      <c r="BC122" s="118">
        <f>ROUND(SUM(BC123),2)</f>
        <v>0</v>
      </c>
      <c r="BD122" s="120">
        <f>ROUND(SUM(BD123),2)</f>
        <v>0</v>
      </c>
      <c r="BE122" s="67"/>
      <c r="BF122" s="1"/>
      <c r="BG122" s="1"/>
      <c r="BS122" s="121" t="s">
        <v>69</v>
      </c>
      <c r="BT122" s="121" t="s">
        <v>77</v>
      </c>
      <c r="BU122" s="121" t="s">
        <v>71</v>
      </c>
      <c r="BV122" s="121" t="s">
        <v>72</v>
      </c>
      <c r="BW122" s="121" t="s">
        <v>156</v>
      </c>
      <c r="BX122" s="121" t="s">
        <v>4</v>
      </c>
      <c r="CL122" s="121" t="s">
        <v>1</v>
      </c>
      <c r="CM122" s="121" t="s">
        <v>70</v>
      </c>
    </row>
    <row r="123" spans="1:91" s="3" customFormat="1" ht="16.5" customHeight="1">
      <c r="A123" s="122" t="s">
        <v>79</v>
      </c>
      <c r="B123" s="85"/>
      <c r="C123" s="9"/>
      <c r="D123" s="9"/>
      <c r="E123" s="1348" t="s">
        <v>157</v>
      </c>
      <c r="F123" s="1348"/>
      <c r="G123" s="1348"/>
      <c r="H123" s="1348"/>
      <c r="I123" s="1348"/>
      <c r="J123" s="9"/>
      <c r="K123" s="1348" t="s">
        <v>158</v>
      </c>
      <c r="L123" s="1348"/>
      <c r="M123" s="1348"/>
      <c r="N123" s="1348"/>
      <c r="O123" s="1348"/>
      <c r="P123" s="1348"/>
      <c r="Q123" s="1348"/>
      <c r="R123" s="1348"/>
      <c r="S123" s="1348"/>
      <c r="T123" s="1348"/>
      <c r="U123" s="1348"/>
      <c r="V123" s="1348"/>
      <c r="W123" s="1348"/>
      <c r="X123" s="1348"/>
      <c r="Y123" s="1348"/>
      <c r="Z123" s="1348"/>
      <c r="AA123" s="1348"/>
      <c r="AB123" s="1348"/>
      <c r="AC123" s="1348"/>
      <c r="AD123" s="1348"/>
      <c r="AE123" s="1348"/>
      <c r="AF123" s="1348"/>
      <c r="AG123" s="1337">
        <f>'PS 02 - Výťahy'!J32</f>
        <v>0</v>
      </c>
      <c r="AH123" s="1338"/>
      <c r="AI123" s="1338"/>
      <c r="AJ123" s="1338"/>
      <c r="AK123" s="1338"/>
      <c r="AL123" s="1338"/>
      <c r="AM123" s="1338"/>
      <c r="AN123" s="1337"/>
      <c r="AO123" s="1338"/>
      <c r="AP123" s="1338"/>
      <c r="AQ123" s="123" t="s">
        <v>82</v>
      </c>
      <c r="AR123" s="85"/>
      <c r="AS123" s="128">
        <v>0</v>
      </c>
      <c r="AT123" s="129">
        <f t="shared" si="0"/>
        <v>0</v>
      </c>
      <c r="AU123" s="130">
        <f>'PS 02 - Výťahy'!P122</f>
        <v>3355.056</v>
      </c>
      <c r="AV123" s="129">
        <f>'PS 02 - Výťahy'!J35</f>
        <v>0</v>
      </c>
      <c r="AW123" s="129">
        <f>'PS 02 - Výťahy'!J36</f>
        <v>0</v>
      </c>
      <c r="AX123" s="129">
        <f>'PS 02 - Výťahy'!J37</f>
        <v>0</v>
      </c>
      <c r="AY123" s="129">
        <f>'PS 02 - Výťahy'!J38</f>
        <v>0</v>
      </c>
      <c r="AZ123" s="129">
        <f>'PS 02 - Výťahy'!F35</f>
        <v>0</v>
      </c>
      <c r="BA123" s="129">
        <f>'PS 02 - Výťahy'!F36</f>
        <v>0</v>
      </c>
      <c r="BB123" s="129">
        <f>'PS 02 - Výťahy'!F37</f>
        <v>0</v>
      </c>
      <c r="BC123" s="129">
        <f>'PS 02 - Výťahy'!F38</f>
        <v>0</v>
      </c>
      <c r="BD123" s="131">
        <f>'PS 02 - Výťahy'!F39</f>
        <v>0</v>
      </c>
      <c r="BE123" s="67"/>
      <c r="BF123" s="1"/>
      <c r="BG123" s="1"/>
      <c r="BT123" s="58" t="s">
        <v>83</v>
      </c>
      <c r="BV123" s="58" t="s">
        <v>72</v>
      </c>
      <c r="BW123" s="58" t="s">
        <v>159</v>
      </c>
      <c r="BX123" s="58" t="s">
        <v>156</v>
      </c>
      <c r="CL123" s="58" t="s">
        <v>1</v>
      </c>
    </row>
    <row r="124" spans="1:91" s="1" customFormat="1" ht="30" customHeight="1">
      <c r="B124" s="64"/>
      <c r="AR124" s="64"/>
      <c r="BE124" s="67"/>
    </row>
    <row r="125" spans="1:91" s="1" customFormat="1" ht="6.95" customHeight="1">
      <c r="B125" s="81"/>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64"/>
      <c r="BE125" s="67"/>
    </row>
  </sheetData>
  <mergeCells count="151">
    <mergeCell ref="C92:G92"/>
    <mergeCell ref="D113:H113"/>
    <mergeCell ref="D111:H111"/>
    <mergeCell ref="D95:H95"/>
    <mergeCell ref="E103:I103"/>
    <mergeCell ref="E109:I109"/>
    <mergeCell ref="E97:I97"/>
    <mergeCell ref="E96:I96"/>
    <mergeCell ref="E99:I99"/>
    <mergeCell ref="E110:I110"/>
    <mergeCell ref="E107:I107"/>
    <mergeCell ref="E100:I100"/>
    <mergeCell ref="E98:I98"/>
    <mergeCell ref="E108:I108"/>
    <mergeCell ref="I92:AF92"/>
    <mergeCell ref="J95:AF95"/>
    <mergeCell ref="J111:AF111"/>
    <mergeCell ref="J113:AF113"/>
    <mergeCell ref="K100:AF100"/>
    <mergeCell ref="K107:AF107"/>
    <mergeCell ref="K101:AF101"/>
    <mergeCell ref="K96:AF96"/>
    <mergeCell ref="K97:AF97"/>
    <mergeCell ref="K103:AF103"/>
    <mergeCell ref="K109:AF109"/>
    <mergeCell ref="K110:AF110"/>
    <mergeCell ref="K108:AF108"/>
    <mergeCell ref="K99:AF99"/>
    <mergeCell ref="K98:AF98"/>
    <mergeCell ref="E104:I104"/>
    <mergeCell ref="K104:AF104"/>
    <mergeCell ref="E101:I101"/>
    <mergeCell ref="K102:AF102"/>
    <mergeCell ref="E102:I102"/>
    <mergeCell ref="D112:H112"/>
    <mergeCell ref="J112:AF112"/>
    <mergeCell ref="E105:I105"/>
    <mergeCell ref="K105:AF105"/>
    <mergeCell ref="D106:H106"/>
    <mergeCell ref="J106:AF106"/>
    <mergeCell ref="K5:AO5"/>
    <mergeCell ref="K6:AO6"/>
    <mergeCell ref="D23:AO23"/>
    <mergeCell ref="AK26:AO26"/>
    <mergeCell ref="AK28:AO28"/>
    <mergeCell ref="L28:P28"/>
    <mergeCell ref="W28:AE28"/>
    <mergeCell ref="L29:P29"/>
    <mergeCell ref="AK29:AO29"/>
    <mergeCell ref="W29:AE29"/>
    <mergeCell ref="L30:P30"/>
    <mergeCell ref="AK30:AO30"/>
    <mergeCell ref="W30:AE30"/>
    <mergeCell ref="AK31:AO31"/>
    <mergeCell ref="W31:AE31"/>
    <mergeCell ref="L31:P31"/>
    <mergeCell ref="W32:AE32"/>
    <mergeCell ref="L32:P32"/>
    <mergeCell ref="AK32:AO32"/>
    <mergeCell ref="AK33:AO33"/>
    <mergeCell ref="L33:P33"/>
    <mergeCell ref="W33:AE33"/>
    <mergeCell ref="X35:AB35"/>
    <mergeCell ref="AK35:AO35"/>
    <mergeCell ref="L85:AO85"/>
    <mergeCell ref="AM87:AN87"/>
    <mergeCell ref="AG114:AM114"/>
    <mergeCell ref="AN114:AP114"/>
    <mergeCell ref="AG110:AM110"/>
    <mergeCell ref="AG111:AM111"/>
    <mergeCell ref="AG112:AM112"/>
    <mergeCell ref="AG113:AM113"/>
    <mergeCell ref="AG94:AM94"/>
    <mergeCell ref="AG98:AM98"/>
    <mergeCell ref="AG97:AM97"/>
    <mergeCell ref="AG96:AM96"/>
    <mergeCell ref="AG95:AM95"/>
    <mergeCell ref="AG103:AM103"/>
    <mergeCell ref="AG92:AM92"/>
    <mergeCell ref="AM89:AP89"/>
    <mergeCell ref="AM90:AP90"/>
    <mergeCell ref="AN112:AP112"/>
    <mergeCell ref="AN115:AP115"/>
    <mergeCell ref="AG115:AM115"/>
    <mergeCell ref="AN116:AP116"/>
    <mergeCell ref="AG116:AM116"/>
    <mergeCell ref="AG117:AM117"/>
    <mergeCell ref="AN117:AP117"/>
    <mergeCell ref="AG118:AM118"/>
    <mergeCell ref="AN118:AP118"/>
    <mergeCell ref="AG119:AM119"/>
    <mergeCell ref="AN119:AP119"/>
    <mergeCell ref="AG120:AM120"/>
    <mergeCell ref="AN120:AP120"/>
    <mergeCell ref="AG121:AM121"/>
    <mergeCell ref="AN121:AP121"/>
    <mergeCell ref="AN122:AP122"/>
    <mergeCell ref="AG122:AM122"/>
    <mergeCell ref="AG123:AM123"/>
    <mergeCell ref="AN123:AP123"/>
    <mergeCell ref="E123:I123"/>
    <mergeCell ref="K123:AF123"/>
    <mergeCell ref="D120:H120"/>
    <mergeCell ref="J120:AF120"/>
    <mergeCell ref="D114:H114"/>
    <mergeCell ref="J114:AF114"/>
    <mergeCell ref="D121:H121"/>
    <mergeCell ref="J121:AF121"/>
    <mergeCell ref="D122:H122"/>
    <mergeCell ref="J122:AF122"/>
    <mergeCell ref="J115:AF115"/>
    <mergeCell ref="D115:H115"/>
    <mergeCell ref="J116:AF116"/>
    <mergeCell ref="D116:H116"/>
    <mergeCell ref="J117:AF117"/>
    <mergeCell ref="D117:H117"/>
    <mergeCell ref="J118:AF118"/>
    <mergeCell ref="D118:H118"/>
    <mergeCell ref="D119:H119"/>
    <mergeCell ref="J119:AF119"/>
    <mergeCell ref="AN92:AP92"/>
    <mergeCell ref="AN113:AP113"/>
    <mergeCell ref="AN94:AP94"/>
    <mergeCell ref="AN95:AP95"/>
    <mergeCell ref="AN96:AP96"/>
    <mergeCell ref="AN97:AP97"/>
    <mergeCell ref="AN98:AP98"/>
    <mergeCell ref="AN111:AP111"/>
    <mergeCell ref="AS89:AT91"/>
    <mergeCell ref="AN99:AP99"/>
    <mergeCell ref="AN105:AP105"/>
    <mergeCell ref="AN110:AP110"/>
    <mergeCell ref="AG99:AM99"/>
    <mergeCell ref="AN100:AP100"/>
    <mergeCell ref="AG100:AM100"/>
    <mergeCell ref="AN101:AP101"/>
    <mergeCell ref="AN103:AP103"/>
    <mergeCell ref="AG101:AM101"/>
    <mergeCell ref="AG102:AM102"/>
    <mergeCell ref="AN102:AP102"/>
    <mergeCell ref="AG104:AM104"/>
    <mergeCell ref="AN104:AP104"/>
    <mergeCell ref="AG106:AM106"/>
    <mergeCell ref="AN106:AP106"/>
    <mergeCell ref="AG107:AM107"/>
    <mergeCell ref="AN107:AP107"/>
    <mergeCell ref="AG108:AM108"/>
    <mergeCell ref="AN108:AP108"/>
    <mergeCell ref="AG109:AM109"/>
    <mergeCell ref="AN109:AP109"/>
    <mergeCell ref="AG105:AM105"/>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3" location="'SO 101.1, SO 101.2_EPS'!A1" display="/" xr:uid="{00000000-0004-0000-0000-000007000000}"/>
    <hyperlink ref="A105" location="MaR_101.1.DT1!A1" display="/" xr:uid="{00000000-0004-0000-0000-000008000000}"/>
    <hyperlink ref="A107" location="'SO 101.2_ASR - Architekto...'!C2" display="/" xr:uid="{00000000-0004-0000-0000-000009000000}"/>
    <hyperlink ref="A108" location="'SO 101.2_STA - Statika'!C2" display="/" xr:uid="{00000000-0004-0000-0000-00000A000000}"/>
    <hyperlink ref="A109" location="'SO 101.2_UK,CHL - Vykurov...'!C2" display="/" xr:uid="{00000000-0004-0000-0000-00000B000000}"/>
    <hyperlink ref="A110" location="'SO 101.2_ZOTaSH - Zariade...'!C2" display="/" xr:uid="{00000000-0004-0000-0000-00000C000000}"/>
    <hyperlink ref="A111" location="'SO 200 - Príprava územia'!C2" display="/" xr:uid="{00000000-0004-0000-0000-00000D000000}"/>
    <hyperlink ref="A112" location="'SO 311 - Rekonštrukcia vo...'!C2" display="/" xr:uid="{00000000-0004-0000-0000-00000E000000}"/>
    <hyperlink ref="A113" location="'SO 321 - Preložka areálov...'!C2" display="/" xr:uid="{00000000-0004-0000-0000-00000F000000}"/>
    <hyperlink ref="A115" location="'SO 323 - Areálová dažďová...'!C2" display="/" xr:uid="{00000000-0004-0000-0000-000010000000}"/>
    <hyperlink ref="A116" location="'SO 412 - Prípojka NN'!C2" display="/" xr:uid="{00000000-0004-0000-0000-000011000000}"/>
    <hyperlink ref="A117" location="'SO 413 - Vonkajšie osvetl...'!C2" display="/" xr:uid="{00000000-0004-0000-0000-000012000000}"/>
    <hyperlink ref="A118" location="'SO 421 - Prípojka slaboprúdu'!C2" display="/" xr:uid="{00000000-0004-0000-0000-000013000000}"/>
    <hyperlink ref="A119" location="'SO 501 - Komunikácie, par...'!C2" display="/" xr:uid="{00000000-0004-0000-0000-000014000000}"/>
    <hyperlink ref="A120" location="'SO 601 - Úprava oplotenia...'!C2" display="/" xr:uid="{00000000-0004-0000-0000-000015000000}"/>
    <hyperlink ref="A121" location="'SO 701 - Sadovnícke úpravy'!C2" display="/" xr:uid="{00000000-0004-0000-0000-000016000000}"/>
    <hyperlink ref="A123" location="'PS 02 - Výťahy'!C2" display="/" xr:uid="{00000000-0004-0000-0000-000017000000}"/>
    <hyperlink ref="A104" location="'SO 101.1, SO 101.2_HSP'!A1" display="/" xr:uid="{00000000-0004-0000-0000-000018000000}"/>
    <hyperlink ref="A114" location="'SO 321 - Preložka areálov...'!C2" display="/" xr:uid="{00000000-0004-0000-0000-000019000000}"/>
  </hyperlinks>
  <pageMargins left="0.39374999999999999" right="0.39374999999999999" top="0.39374999999999999" bottom="0.39374999999999999"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I257"/>
  <sheetViews>
    <sheetView view="pageBreakPreview" zoomScaleNormal="100" zoomScaleSheetLayoutView="100" workbookViewId="0">
      <pane ySplit="3" topLeftCell="A18"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3000</v>
      </c>
      <c r="J1" s="735" t="s">
        <v>3001</v>
      </c>
    </row>
    <row r="2" spans="1:10" ht="6" customHeight="1">
      <c r="A2" s="1453" t="s">
        <v>3184</v>
      </c>
      <c r="B2" s="1454"/>
      <c r="C2" s="1454"/>
      <c r="D2" s="1454"/>
      <c r="E2" s="1454"/>
      <c r="F2" s="1454"/>
      <c r="G2" s="1454"/>
      <c r="H2" s="1454"/>
      <c r="I2" s="1454"/>
      <c r="J2" s="1455"/>
    </row>
    <row r="3" spans="1:10" ht="27" customHeight="1">
      <c r="A3" s="1456"/>
      <c r="B3" s="1454"/>
      <c r="C3" s="1454"/>
      <c r="D3" s="1454"/>
      <c r="E3" s="1454"/>
      <c r="F3" s="1454"/>
      <c r="G3" s="1454"/>
      <c r="H3" s="1454"/>
      <c r="I3" s="1454"/>
      <c r="J3" s="1455"/>
    </row>
    <row r="4" spans="1:10">
      <c r="A4" s="1457" t="s">
        <v>3005</v>
      </c>
      <c r="B4" s="1458"/>
      <c r="C4" s="1458"/>
      <c r="D4" s="736"/>
      <c r="E4" s="736"/>
      <c r="F4" s="736"/>
      <c r="G4" s="737"/>
      <c r="H4" s="737"/>
      <c r="I4" s="737"/>
      <c r="J4" s="738"/>
    </row>
    <row r="5" spans="1:10" ht="14.25">
      <c r="A5" s="739" t="s">
        <v>3006</v>
      </c>
      <c r="B5" s="1450" t="s">
        <v>3007</v>
      </c>
      <c r="C5" s="1451"/>
      <c r="D5" s="1451"/>
      <c r="E5" s="1451"/>
      <c r="F5" s="1451"/>
      <c r="G5" s="1451"/>
      <c r="H5" s="1451"/>
      <c r="I5" s="1451"/>
      <c r="J5" s="1452"/>
    </row>
    <row r="6" spans="1:10" ht="14.25">
      <c r="A6" s="739" t="s">
        <v>3008</v>
      </c>
      <c r="B6" s="1450" t="s">
        <v>3009</v>
      </c>
      <c r="C6" s="1451"/>
      <c r="D6" s="1451"/>
      <c r="E6" s="1451"/>
      <c r="F6" s="1451"/>
      <c r="G6" s="1451"/>
      <c r="H6" s="1451"/>
      <c r="I6" s="1451"/>
      <c r="J6" s="1452"/>
    </row>
    <row r="7" spans="1:10" ht="14.25">
      <c r="A7" s="739" t="s">
        <v>3010</v>
      </c>
      <c r="B7" s="1450" t="s">
        <v>3011</v>
      </c>
      <c r="C7" s="1451"/>
      <c r="D7" s="1451"/>
      <c r="E7" s="1451"/>
      <c r="F7" s="1451"/>
      <c r="G7" s="1451"/>
      <c r="H7" s="1451"/>
      <c r="I7" s="1451"/>
      <c r="J7" s="1452"/>
    </row>
    <row r="8" spans="1:10" ht="14.25">
      <c r="A8" s="739" t="s">
        <v>3012</v>
      </c>
      <c r="B8" s="1450" t="s">
        <v>3013</v>
      </c>
      <c r="C8" s="1451"/>
      <c r="D8" s="1451"/>
      <c r="E8" s="1451"/>
      <c r="F8" s="1451"/>
      <c r="G8" s="1451"/>
      <c r="H8" s="1451"/>
      <c r="I8" s="1451"/>
      <c r="J8" s="1452"/>
    </row>
    <row r="9" spans="1:10" ht="14.25">
      <c r="A9" s="739" t="s">
        <v>3014</v>
      </c>
      <c r="B9" s="1450" t="s">
        <v>3015</v>
      </c>
      <c r="C9" s="1451"/>
      <c r="D9" s="1451"/>
      <c r="E9" s="1451"/>
      <c r="F9" s="1451"/>
      <c r="G9" s="1451"/>
      <c r="H9" s="1451"/>
      <c r="I9" s="1451"/>
      <c r="J9" s="1452"/>
    </row>
    <row r="10" spans="1:10" ht="14.25">
      <c r="A10" s="1459" t="s">
        <v>3016</v>
      </c>
      <c r="B10" s="1450" t="s">
        <v>3017</v>
      </c>
      <c r="C10" s="1451"/>
      <c r="D10" s="1451"/>
      <c r="E10" s="1451"/>
      <c r="F10" s="1451"/>
      <c r="G10" s="1451"/>
      <c r="H10" s="1451"/>
      <c r="I10" s="1451"/>
      <c r="J10" s="1452"/>
    </row>
    <row r="11" spans="1:10" ht="14.25">
      <c r="A11" s="1459"/>
      <c r="B11" s="1450" t="s">
        <v>3018</v>
      </c>
      <c r="C11" s="1451"/>
      <c r="D11" s="1451"/>
      <c r="E11" s="1451"/>
      <c r="F11" s="1451"/>
      <c r="G11" s="1451"/>
      <c r="H11" s="1451"/>
      <c r="I11" s="1451"/>
      <c r="J11" s="1452"/>
    </row>
    <row r="12" spans="1:10" ht="14.25">
      <c r="A12" s="739" t="s">
        <v>3019</v>
      </c>
      <c r="B12" s="1450" t="s">
        <v>3020</v>
      </c>
      <c r="C12" s="1451"/>
      <c r="D12" s="1451"/>
      <c r="E12" s="1451"/>
      <c r="F12" s="1451"/>
      <c r="G12" s="1451"/>
      <c r="H12" s="1451"/>
      <c r="I12" s="1451"/>
      <c r="J12" s="1452"/>
    </row>
    <row r="13" spans="1:10" ht="14.25">
      <c r="A13" s="739" t="s">
        <v>3021</v>
      </c>
      <c r="B13" s="1450" t="s">
        <v>3022</v>
      </c>
      <c r="C13" s="1451"/>
      <c r="D13" s="1451"/>
      <c r="E13" s="1451"/>
      <c r="F13" s="1451"/>
      <c r="G13" s="1451"/>
      <c r="H13" s="1451"/>
      <c r="I13" s="1451"/>
      <c r="J13" s="1452"/>
    </row>
    <row r="14" spans="1:10" ht="30" customHeight="1">
      <c r="A14" s="739" t="s">
        <v>3023</v>
      </c>
      <c r="B14" s="1450" t="s">
        <v>3024</v>
      </c>
      <c r="C14" s="1451"/>
      <c r="D14" s="1451"/>
      <c r="E14" s="1451"/>
      <c r="F14" s="1451"/>
      <c r="G14" s="1451"/>
      <c r="H14" s="1451"/>
      <c r="I14" s="1451"/>
      <c r="J14" s="1452"/>
    </row>
    <row r="15" spans="1:10" ht="0.75" customHeight="1" thickBot="1">
      <c r="A15" s="740" t="s">
        <v>3025</v>
      </c>
      <c r="B15" s="1470" t="s">
        <v>3026</v>
      </c>
      <c r="C15" s="1471"/>
      <c r="D15" s="1471"/>
      <c r="E15" s="1471"/>
      <c r="F15" s="1471"/>
      <c r="G15" s="1471"/>
      <c r="H15" s="1471"/>
      <c r="I15" s="1471"/>
      <c r="J15" s="1472"/>
    </row>
    <row r="16" spans="1:10" s="31" customFormat="1" ht="15" customHeight="1">
      <c r="A16" s="1473" t="s">
        <v>3027</v>
      </c>
      <c r="B16" s="741"/>
      <c r="C16" s="1475" t="s">
        <v>3028</v>
      </c>
      <c r="D16" s="742"/>
      <c r="E16" s="1477" t="s">
        <v>3029</v>
      </c>
      <c r="F16" s="1477" t="s">
        <v>3185</v>
      </c>
      <c r="G16" s="1479" t="s">
        <v>3030</v>
      </c>
      <c r="H16" s="1479"/>
      <c r="I16" s="1479"/>
      <c r="J16" s="1480"/>
    </row>
    <row r="17" spans="1:243" s="31" customFormat="1" ht="24.75" customHeight="1">
      <c r="A17" s="1474"/>
      <c r="B17" s="744" t="s">
        <v>3031</v>
      </c>
      <c r="C17" s="1476"/>
      <c r="D17" s="746" t="s">
        <v>3032</v>
      </c>
      <c r="E17" s="1478"/>
      <c r="F17" s="1478"/>
      <c r="G17" s="1481" t="s">
        <v>3033</v>
      </c>
      <c r="H17" s="1481"/>
      <c r="I17" s="1481" t="s">
        <v>2279</v>
      </c>
      <c r="J17" s="1482"/>
    </row>
    <row r="18" spans="1:243" s="31" customFormat="1">
      <c r="A18" s="1474"/>
      <c r="B18" s="749"/>
      <c r="C18" s="1476"/>
      <c r="D18" s="746"/>
      <c r="E18" s="1478"/>
      <c r="F18" s="1478"/>
      <c r="G18" s="747" t="s">
        <v>3034</v>
      </c>
      <c r="H18" s="747" t="s">
        <v>3035</v>
      </c>
      <c r="I18" s="747" t="s">
        <v>3034</v>
      </c>
      <c r="J18" s="748" t="s">
        <v>3035</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60" t="s">
        <v>3048</v>
      </c>
      <c r="D20" s="1461"/>
      <c r="E20" s="1461"/>
      <c r="F20" s="1461"/>
      <c r="G20" s="1461"/>
      <c r="H20" s="1461"/>
      <c r="I20" s="1461"/>
      <c r="J20" s="1462"/>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t="s">
        <v>3186</v>
      </c>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1" customHeight="1">
      <c r="A23" s="779">
        <v>1</v>
      </c>
      <c r="B23" s="780"/>
      <c r="C23" s="781" t="s">
        <v>3187</v>
      </c>
      <c r="D23" s="782" t="s">
        <v>250</v>
      </c>
      <c r="E23" s="783">
        <v>1</v>
      </c>
      <c r="F23" s="783">
        <v>1</v>
      </c>
      <c r="G23" s="784"/>
      <c r="H23" s="785"/>
      <c r="I23" s="784">
        <f>E23*G23</f>
        <v>0</v>
      </c>
      <c r="J23" s="786">
        <f>F23*H23</f>
        <v>0</v>
      </c>
      <c r="K23" s="756"/>
      <c r="L23" s="758"/>
      <c r="M23" s="787"/>
      <c r="N23" s="728"/>
      <c r="O23" s="757"/>
      <c r="P23" s="728"/>
      <c r="Q23" s="35"/>
      <c r="R23" s="35"/>
      <c r="S23" s="35"/>
      <c r="T23" s="35"/>
      <c r="U23" s="756"/>
      <c r="V23" s="758"/>
      <c r="W23" s="758"/>
      <c r="X23" s="787"/>
      <c r="Y23" s="728"/>
      <c r="Z23" s="757"/>
      <c r="AA23" s="728"/>
      <c r="AB23" s="35"/>
      <c r="AC23" s="35"/>
      <c r="AD23" s="35"/>
      <c r="AE23" s="35"/>
      <c r="AF23" s="756"/>
      <c r="AG23" s="758"/>
      <c r="AH23" s="758"/>
      <c r="AI23" s="787"/>
      <c r="AJ23" s="728"/>
      <c r="AK23" s="757"/>
      <c r="AL23" s="728"/>
      <c r="AM23" s="35"/>
      <c r="AN23" s="35"/>
      <c r="AO23" s="35"/>
      <c r="AP23" s="35"/>
      <c r="AQ23" s="756"/>
      <c r="AR23" s="758"/>
      <c r="AS23" s="758"/>
      <c r="AT23" s="787"/>
      <c r="AU23" s="728"/>
      <c r="AV23" s="757"/>
      <c r="AW23" s="728"/>
      <c r="AX23" s="35"/>
      <c r="AY23" s="35"/>
      <c r="AZ23" s="35"/>
      <c r="BA23" s="35"/>
      <c r="BB23" s="756"/>
      <c r="BC23" s="758"/>
      <c r="BD23" s="758"/>
      <c r="BE23" s="787"/>
      <c r="BF23" s="728"/>
      <c r="BG23" s="757"/>
      <c r="BH23" s="728"/>
      <c r="BI23" s="35"/>
      <c r="BJ23" s="35"/>
      <c r="BK23" s="35"/>
      <c r="BL23" s="35"/>
      <c r="BM23" s="756"/>
      <c r="BN23" s="758"/>
      <c r="BO23" s="758"/>
      <c r="BP23" s="787"/>
      <c r="BQ23" s="728"/>
      <c r="BR23" s="757"/>
      <c r="BS23" s="728"/>
      <c r="BT23" s="35"/>
      <c r="BU23" s="35"/>
      <c r="BV23" s="35"/>
      <c r="BW23" s="35"/>
      <c r="BX23" s="756"/>
      <c r="BY23" s="758"/>
      <c r="BZ23" s="758"/>
      <c r="CA23" s="787"/>
      <c r="CB23" s="728"/>
      <c r="CC23" s="757"/>
      <c r="CD23" s="728"/>
      <c r="CE23" s="35"/>
      <c r="CF23" s="35"/>
      <c r="CG23" s="35"/>
      <c r="CH23" s="35"/>
      <c r="CI23" s="756"/>
      <c r="CJ23" s="758"/>
      <c r="CK23" s="758"/>
      <c r="CL23" s="787"/>
      <c r="CM23" s="728"/>
      <c r="CN23" s="757"/>
      <c r="CO23" s="728"/>
      <c r="CP23" s="35"/>
      <c r="CQ23" s="35"/>
      <c r="CR23" s="35"/>
      <c r="CS23" s="35"/>
      <c r="CT23" s="756"/>
      <c r="CU23" s="758"/>
      <c r="CV23" s="758"/>
      <c r="CW23" s="787"/>
      <c r="CX23" s="728"/>
      <c r="CY23" s="757"/>
      <c r="CZ23" s="728"/>
      <c r="DA23" s="35"/>
      <c r="DB23" s="35"/>
      <c r="DC23" s="35"/>
      <c r="DD23" s="35"/>
      <c r="DE23" s="756"/>
      <c r="DF23" s="758"/>
      <c r="DG23" s="758"/>
      <c r="DH23" s="787"/>
      <c r="DI23" s="728"/>
      <c r="DJ23" s="757"/>
      <c r="DK23" s="728"/>
      <c r="DL23" s="35"/>
      <c r="DM23" s="35"/>
      <c r="DN23" s="35"/>
      <c r="DO23" s="35"/>
      <c r="DP23" s="756"/>
      <c r="DQ23" s="758"/>
      <c r="DR23" s="758"/>
      <c r="DS23" s="787"/>
      <c r="DT23" s="728"/>
      <c r="DU23" s="757"/>
      <c r="DV23" s="728"/>
      <c r="DW23" s="35"/>
      <c r="DX23" s="35"/>
      <c r="DY23" s="35"/>
      <c r="DZ23" s="35"/>
      <c r="EA23" s="756"/>
      <c r="EB23" s="758"/>
      <c r="EC23" s="758"/>
      <c r="ED23" s="787"/>
      <c r="EE23" s="728"/>
      <c r="EF23" s="757"/>
      <c r="EG23" s="728"/>
      <c r="EH23" s="35"/>
      <c r="EI23" s="35"/>
      <c r="EJ23" s="35"/>
      <c r="EK23" s="35"/>
      <c r="EL23" s="756"/>
      <c r="EM23" s="758"/>
      <c r="EN23" s="758"/>
      <c r="EO23" s="787"/>
      <c r="EP23" s="728"/>
      <c r="EQ23" s="757"/>
      <c r="ER23" s="728"/>
      <c r="ES23" s="35"/>
      <c r="ET23" s="35"/>
      <c r="EU23" s="35"/>
      <c r="EV23" s="35"/>
      <c r="EW23" s="756"/>
      <c r="EX23" s="758"/>
      <c r="EY23" s="758"/>
      <c r="EZ23" s="787"/>
      <c r="FA23" s="728"/>
      <c r="FB23" s="757"/>
      <c r="FC23" s="728"/>
      <c r="FD23" s="35"/>
      <c r="FE23" s="35"/>
      <c r="FF23" s="35"/>
      <c r="FG23" s="35"/>
      <c r="FH23" s="756"/>
      <c r="FI23" s="758"/>
      <c r="FJ23" s="758"/>
      <c r="FK23" s="787"/>
      <c r="FL23" s="728"/>
      <c r="FM23" s="757"/>
      <c r="FN23" s="728"/>
      <c r="FO23" s="35"/>
      <c r="FP23" s="35"/>
      <c r="FQ23" s="35"/>
      <c r="FR23" s="35"/>
      <c r="FS23" s="756"/>
      <c r="FT23" s="758"/>
      <c r="FU23" s="758"/>
      <c r="FV23" s="787"/>
      <c r="FW23" s="728"/>
      <c r="FX23" s="757"/>
      <c r="FY23" s="728"/>
      <c r="FZ23" s="35"/>
      <c r="GA23" s="35"/>
      <c r="GB23" s="35"/>
      <c r="GC23" s="35"/>
      <c r="GD23" s="756"/>
      <c r="GE23" s="758"/>
      <c r="GF23" s="758"/>
      <c r="GG23" s="787"/>
      <c r="GH23" s="728"/>
      <c r="GI23" s="757"/>
      <c r="GJ23" s="728"/>
      <c r="GK23" s="35"/>
      <c r="GL23" s="35"/>
      <c r="GM23" s="35"/>
      <c r="GN23" s="35"/>
      <c r="GO23" s="756"/>
      <c r="GP23" s="758"/>
      <c r="GQ23" s="758"/>
      <c r="GR23" s="787"/>
      <c r="GS23" s="728"/>
      <c r="GT23" s="757"/>
      <c r="GU23" s="728"/>
      <c r="GV23" s="35"/>
      <c r="GW23" s="35"/>
      <c r="GX23" s="35"/>
      <c r="GY23" s="35"/>
      <c r="GZ23" s="756"/>
      <c r="HA23" s="758"/>
      <c r="HB23" s="758"/>
      <c r="HC23" s="787"/>
      <c r="HD23" s="728"/>
      <c r="HE23" s="757"/>
      <c r="HF23" s="728"/>
      <c r="HG23" s="35"/>
      <c r="HH23" s="35"/>
      <c r="HI23" s="35"/>
      <c r="HJ23" s="35"/>
      <c r="HK23" s="756"/>
      <c r="HL23" s="758"/>
      <c r="HM23" s="758"/>
      <c r="HN23" s="787"/>
      <c r="HO23" s="728"/>
      <c r="HP23" s="757"/>
      <c r="HQ23" s="728"/>
      <c r="HR23" s="35"/>
      <c r="HS23" s="35"/>
      <c r="HT23" s="35"/>
      <c r="HU23" s="35"/>
      <c r="HV23" s="756"/>
      <c r="HW23" s="758"/>
      <c r="HX23" s="758"/>
      <c r="HY23" s="787"/>
      <c r="HZ23" s="728"/>
      <c r="IA23" s="757"/>
      <c r="IB23" s="728"/>
      <c r="IC23" s="35"/>
      <c r="ID23" s="35"/>
      <c r="IE23" s="35"/>
      <c r="IF23" s="35"/>
      <c r="IG23" s="756"/>
      <c r="IH23" s="758"/>
      <c r="II23" s="758"/>
    </row>
    <row r="24" spans="1:243" ht="14.1" customHeight="1">
      <c r="A24" s="779">
        <v>2</v>
      </c>
      <c r="B24" s="780"/>
      <c r="C24" s="781" t="s">
        <v>3188</v>
      </c>
      <c r="D24" s="782" t="s">
        <v>250</v>
      </c>
      <c r="E24" s="783">
        <v>2</v>
      </c>
      <c r="F24" s="783">
        <v>2</v>
      </c>
      <c r="G24" s="784"/>
      <c r="H24" s="785"/>
      <c r="I24" s="784">
        <f t="shared" ref="I24:J48" si="0">E24*G24</f>
        <v>0</v>
      </c>
      <c r="J24" s="786">
        <f t="shared" si="0"/>
        <v>0</v>
      </c>
      <c r="K24" s="756"/>
      <c r="L24" s="788"/>
      <c r="M24" s="789"/>
      <c r="N24" s="789"/>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s="33" customFormat="1" ht="14.25">
      <c r="A25" s="779">
        <v>3</v>
      </c>
      <c r="B25" s="750"/>
      <c r="C25" s="781" t="s">
        <v>3189</v>
      </c>
      <c r="D25" s="782" t="s">
        <v>250</v>
      </c>
      <c r="E25" s="783">
        <f>58+73</f>
        <v>131</v>
      </c>
      <c r="F25" s="783">
        <v>131</v>
      </c>
      <c r="G25" s="784"/>
      <c r="H25" s="785"/>
      <c r="I25" s="784">
        <f t="shared" si="0"/>
        <v>0</v>
      </c>
      <c r="J25" s="786">
        <f t="shared" si="0"/>
        <v>0</v>
      </c>
      <c r="K25" s="790"/>
      <c r="L25" s="791"/>
      <c r="M25" s="792"/>
      <c r="N25" s="789"/>
      <c r="O25" s="793"/>
      <c r="P25" s="794"/>
      <c r="Q25" s="795"/>
      <c r="R25" s="795"/>
      <c r="S25" s="795"/>
      <c r="T25" s="795"/>
      <c r="U25" s="790"/>
      <c r="V25" s="796"/>
      <c r="W25" s="796"/>
      <c r="X25" s="792"/>
      <c r="Y25" s="794"/>
      <c r="Z25" s="793"/>
      <c r="AA25" s="794"/>
      <c r="AB25" s="795"/>
      <c r="AC25" s="795"/>
      <c r="AD25" s="795"/>
      <c r="AE25" s="795"/>
      <c r="AF25" s="790"/>
      <c r="AG25" s="796"/>
      <c r="AH25" s="796"/>
      <c r="AI25" s="792"/>
      <c r="AJ25" s="794"/>
      <c r="AK25" s="793"/>
      <c r="AL25" s="794"/>
      <c r="AM25" s="795"/>
      <c r="AN25" s="795"/>
      <c r="AO25" s="795"/>
      <c r="AP25" s="795"/>
      <c r="AQ25" s="790"/>
      <c r="AR25" s="796"/>
      <c r="AS25" s="796"/>
      <c r="AT25" s="792"/>
      <c r="AU25" s="794"/>
      <c r="AV25" s="793"/>
      <c r="AW25" s="794"/>
      <c r="AX25" s="795"/>
      <c r="AY25" s="795"/>
      <c r="AZ25" s="795"/>
      <c r="BA25" s="795"/>
      <c r="BB25" s="790"/>
      <c r="BC25" s="796"/>
      <c r="BD25" s="796"/>
      <c r="BE25" s="792"/>
      <c r="BF25" s="794"/>
      <c r="BG25" s="793"/>
      <c r="BH25" s="794"/>
      <c r="BI25" s="795"/>
      <c r="BJ25" s="795"/>
      <c r="BK25" s="795"/>
      <c r="BL25" s="795"/>
      <c r="BM25" s="790"/>
      <c r="BN25" s="796"/>
      <c r="BO25" s="796"/>
      <c r="BP25" s="792"/>
      <c r="BQ25" s="794"/>
      <c r="BR25" s="793"/>
      <c r="BS25" s="794"/>
      <c r="BT25" s="795"/>
      <c r="BU25" s="795"/>
      <c r="BV25" s="795"/>
      <c r="BW25" s="795"/>
      <c r="BX25" s="790"/>
      <c r="BY25" s="796"/>
      <c r="BZ25" s="796"/>
      <c r="CA25" s="792"/>
      <c r="CB25" s="794"/>
      <c r="CC25" s="793"/>
      <c r="CD25" s="794"/>
      <c r="CE25" s="795"/>
      <c r="CF25" s="795"/>
      <c r="CG25" s="795"/>
      <c r="CH25" s="795"/>
      <c r="CI25" s="790"/>
      <c r="CJ25" s="796"/>
      <c r="CK25" s="796"/>
      <c r="CL25" s="792"/>
      <c r="CM25" s="794"/>
      <c r="CN25" s="793"/>
      <c r="CO25" s="794"/>
      <c r="CP25" s="795"/>
      <c r="CQ25" s="795"/>
      <c r="CR25" s="795"/>
      <c r="CS25" s="795"/>
      <c r="CT25" s="790"/>
      <c r="CU25" s="796"/>
      <c r="CV25" s="796"/>
      <c r="CW25" s="792"/>
      <c r="CX25" s="794"/>
      <c r="CY25" s="793"/>
      <c r="CZ25" s="794"/>
      <c r="DA25" s="795"/>
      <c r="DB25" s="795"/>
      <c r="DC25" s="795"/>
      <c r="DD25" s="795"/>
      <c r="DE25" s="790"/>
      <c r="DF25" s="796"/>
      <c r="DG25" s="796"/>
      <c r="DH25" s="792"/>
      <c r="DI25" s="794"/>
      <c r="DJ25" s="793"/>
      <c r="DK25" s="794"/>
      <c r="DL25" s="795"/>
      <c r="DM25" s="795"/>
      <c r="DN25" s="795"/>
      <c r="DO25" s="795"/>
      <c r="DP25" s="790"/>
      <c r="DQ25" s="796"/>
      <c r="DR25" s="796"/>
      <c r="DS25" s="792"/>
      <c r="DT25" s="794"/>
      <c r="DU25" s="793"/>
      <c r="DV25" s="794"/>
      <c r="DW25" s="795"/>
      <c r="DX25" s="795"/>
      <c r="DY25" s="795"/>
      <c r="DZ25" s="795"/>
      <c r="EA25" s="790"/>
      <c r="EB25" s="796"/>
      <c r="EC25" s="796"/>
      <c r="ED25" s="792"/>
      <c r="EE25" s="794"/>
      <c r="EF25" s="793"/>
      <c r="EG25" s="794"/>
      <c r="EH25" s="795"/>
      <c r="EI25" s="795"/>
      <c r="EJ25" s="795"/>
      <c r="EK25" s="795"/>
      <c r="EL25" s="790"/>
      <c r="EM25" s="796"/>
      <c r="EN25" s="796"/>
      <c r="EO25" s="792"/>
      <c r="EP25" s="794"/>
      <c r="EQ25" s="793"/>
      <c r="ER25" s="794"/>
      <c r="ES25" s="795"/>
      <c r="ET25" s="795"/>
      <c r="EU25" s="795"/>
      <c r="EV25" s="795"/>
      <c r="EW25" s="790"/>
      <c r="EX25" s="796"/>
      <c r="EY25" s="796"/>
      <c r="EZ25" s="792"/>
      <c r="FA25" s="794"/>
      <c r="FB25" s="793"/>
      <c r="FC25" s="794"/>
      <c r="FD25" s="795"/>
      <c r="FE25" s="795"/>
      <c r="FF25" s="795"/>
      <c r="FG25" s="795"/>
      <c r="FH25" s="790"/>
      <c r="FI25" s="796"/>
      <c r="FJ25" s="796"/>
      <c r="FK25" s="792"/>
      <c r="FL25" s="794"/>
      <c r="FM25" s="793"/>
      <c r="FN25" s="794"/>
      <c r="FO25" s="795"/>
      <c r="FP25" s="795"/>
      <c r="FQ25" s="795"/>
      <c r="FR25" s="795"/>
      <c r="FS25" s="790"/>
      <c r="FT25" s="796"/>
      <c r="FU25" s="796"/>
      <c r="FV25" s="792"/>
      <c r="FW25" s="794"/>
      <c r="FX25" s="793"/>
      <c r="FY25" s="794"/>
      <c r="FZ25" s="795"/>
      <c r="GA25" s="795"/>
      <c r="GB25" s="795"/>
      <c r="GC25" s="795"/>
      <c r="GD25" s="790"/>
      <c r="GE25" s="796"/>
      <c r="GF25" s="796"/>
      <c r="GG25" s="792"/>
      <c r="GH25" s="794"/>
      <c r="GI25" s="793"/>
      <c r="GJ25" s="794"/>
      <c r="GK25" s="795"/>
      <c r="GL25" s="795"/>
      <c r="GM25" s="795"/>
      <c r="GN25" s="795"/>
      <c r="GO25" s="790"/>
      <c r="GP25" s="796"/>
      <c r="GQ25" s="796"/>
      <c r="GR25" s="792"/>
      <c r="GS25" s="794"/>
      <c r="GT25" s="793"/>
      <c r="GU25" s="794"/>
      <c r="GV25" s="795"/>
      <c r="GW25" s="795"/>
      <c r="GX25" s="795"/>
      <c r="GY25" s="795"/>
      <c r="GZ25" s="790"/>
      <c r="HA25" s="796"/>
      <c r="HB25" s="796"/>
      <c r="HC25" s="792"/>
      <c r="HD25" s="794"/>
      <c r="HE25" s="793"/>
      <c r="HF25" s="794"/>
      <c r="HG25" s="795"/>
      <c r="HH25" s="795"/>
      <c r="HI25" s="795"/>
      <c r="HJ25" s="795"/>
      <c r="HK25" s="790"/>
      <c r="HL25" s="796"/>
      <c r="HM25" s="796"/>
      <c r="HN25" s="792"/>
      <c r="HO25" s="794"/>
      <c r="HP25" s="793"/>
      <c r="HQ25" s="794"/>
      <c r="HR25" s="795"/>
      <c r="HS25" s="795"/>
      <c r="HT25" s="795"/>
      <c r="HU25" s="795"/>
      <c r="HV25" s="790"/>
      <c r="HW25" s="796"/>
      <c r="HX25" s="796"/>
      <c r="HY25" s="792"/>
      <c r="HZ25" s="794"/>
      <c r="IA25" s="793"/>
      <c r="IB25" s="794"/>
      <c r="IC25" s="795"/>
      <c r="ID25" s="795"/>
      <c r="IE25" s="795"/>
      <c r="IF25" s="795"/>
      <c r="IG25" s="790"/>
      <c r="IH25" s="796"/>
      <c r="II25" s="796"/>
    </row>
    <row r="26" spans="1:243" ht="14.1" customHeight="1">
      <c r="A26" s="779">
        <v>4</v>
      </c>
      <c r="B26" s="780"/>
      <c r="C26" s="781" t="s">
        <v>3190</v>
      </c>
      <c r="D26" s="782" t="s">
        <v>250</v>
      </c>
      <c r="E26" s="783">
        <v>123</v>
      </c>
      <c r="F26" s="783">
        <v>123</v>
      </c>
      <c r="G26" s="784"/>
      <c r="H26" s="785"/>
      <c r="I26" s="784">
        <f t="shared" si="0"/>
        <v>0</v>
      </c>
      <c r="J26" s="786">
        <f t="shared" si="0"/>
        <v>0</v>
      </c>
      <c r="K26" s="756"/>
      <c r="L26" s="788"/>
      <c r="M26" s="789"/>
      <c r="N26" s="789"/>
      <c r="O26" s="757"/>
      <c r="P26" s="728"/>
      <c r="Q26" s="35"/>
      <c r="R26" s="35"/>
      <c r="S26" s="35"/>
      <c r="T26" s="35"/>
      <c r="U26" s="756"/>
      <c r="V26" s="758"/>
      <c r="W26" s="758"/>
      <c r="X26" s="787"/>
      <c r="Y26" s="728"/>
      <c r="Z26" s="757"/>
      <c r="AA26" s="728"/>
      <c r="AB26" s="35"/>
      <c r="AC26" s="35"/>
      <c r="AD26" s="35"/>
      <c r="AE26" s="35"/>
      <c r="AF26" s="756"/>
      <c r="AG26" s="758"/>
      <c r="AH26" s="758"/>
      <c r="AI26" s="787"/>
      <c r="AJ26" s="728"/>
      <c r="AK26" s="757"/>
      <c r="AL26" s="728"/>
      <c r="AM26" s="35"/>
      <c r="AN26" s="35"/>
      <c r="AO26" s="35"/>
      <c r="AP26" s="35"/>
      <c r="AQ26" s="756"/>
      <c r="AR26" s="758"/>
      <c r="AS26" s="758"/>
      <c r="AT26" s="787"/>
      <c r="AU26" s="728"/>
      <c r="AV26" s="757"/>
      <c r="AW26" s="728"/>
      <c r="AX26" s="35"/>
      <c r="AY26" s="35"/>
      <c r="AZ26" s="35"/>
      <c r="BA26" s="35"/>
      <c r="BB26" s="756"/>
      <c r="BC26" s="758"/>
      <c r="BD26" s="758"/>
      <c r="BE26" s="787"/>
      <c r="BF26" s="728"/>
      <c r="BG26" s="757"/>
      <c r="BH26" s="728"/>
      <c r="BI26" s="35"/>
      <c r="BJ26" s="35"/>
      <c r="BK26" s="35"/>
      <c r="BL26" s="35"/>
      <c r="BM26" s="756"/>
      <c r="BN26" s="758"/>
      <c r="BO26" s="758"/>
      <c r="BP26" s="787"/>
      <c r="BQ26" s="728"/>
      <c r="BR26" s="757"/>
      <c r="BS26" s="728"/>
      <c r="BT26" s="35"/>
      <c r="BU26" s="35"/>
      <c r="BV26" s="35"/>
      <c r="BW26" s="35"/>
      <c r="BX26" s="756"/>
      <c r="BY26" s="758"/>
      <c r="BZ26" s="758"/>
      <c r="CA26" s="787"/>
      <c r="CB26" s="728"/>
      <c r="CC26" s="757"/>
      <c r="CD26" s="728"/>
      <c r="CE26" s="35"/>
      <c r="CF26" s="35"/>
      <c r="CG26" s="35"/>
      <c r="CH26" s="35"/>
      <c r="CI26" s="756"/>
      <c r="CJ26" s="758"/>
      <c r="CK26" s="758"/>
      <c r="CL26" s="787"/>
      <c r="CM26" s="728"/>
      <c r="CN26" s="757"/>
      <c r="CO26" s="728"/>
      <c r="CP26" s="35"/>
      <c r="CQ26" s="35"/>
      <c r="CR26" s="35"/>
      <c r="CS26" s="35"/>
      <c r="CT26" s="756"/>
      <c r="CU26" s="758"/>
      <c r="CV26" s="758"/>
      <c r="CW26" s="787"/>
      <c r="CX26" s="728"/>
      <c r="CY26" s="757"/>
      <c r="CZ26" s="728"/>
      <c r="DA26" s="35"/>
      <c r="DB26" s="35"/>
      <c r="DC26" s="35"/>
      <c r="DD26" s="35"/>
      <c r="DE26" s="756"/>
      <c r="DF26" s="758"/>
      <c r="DG26" s="758"/>
      <c r="DH26" s="787"/>
      <c r="DI26" s="728"/>
      <c r="DJ26" s="757"/>
      <c r="DK26" s="728"/>
      <c r="DL26" s="35"/>
      <c r="DM26" s="35"/>
      <c r="DN26" s="35"/>
      <c r="DO26" s="35"/>
      <c r="DP26" s="756"/>
      <c r="DQ26" s="758"/>
      <c r="DR26" s="758"/>
      <c r="DS26" s="787"/>
      <c r="DT26" s="728"/>
      <c r="DU26" s="757"/>
      <c r="DV26" s="728"/>
      <c r="DW26" s="35"/>
      <c r="DX26" s="35"/>
      <c r="DY26" s="35"/>
      <c r="DZ26" s="35"/>
      <c r="EA26" s="756"/>
      <c r="EB26" s="758"/>
      <c r="EC26" s="758"/>
      <c r="ED26" s="787"/>
      <c r="EE26" s="728"/>
      <c r="EF26" s="757"/>
      <c r="EG26" s="728"/>
      <c r="EH26" s="35"/>
      <c r="EI26" s="35"/>
      <c r="EJ26" s="35"/>
      <c r="EK26" s="35"/>
      <c r="EL26" s="756"/>
      <c r="EM26" s="758"/>
      <c r="EN26" s="758"/>
      <c r="EO26" s="787"/>
      <c r="EP26" s="728"/>
      <c r="EQ26" s="757"/>
      <c r="ER26" s="728"/>
      <c r="ES26" s="35"/>
      <c r="ET26" s="35"/>
      <c r="EU26" s="35"/>
      <c r="EV26" s="35"/>
      <c r="EW26" s="756"/>
      <c r="EX26" s="758"/>
      <c r="EY26" s="758"/>
      <c r="EZ26" s="787"/>
      <c r="FA26" s="728"/>
      <c r="FB26" s="757"/>
      <c r="FC26" s="728"/>
      <c r="FD26" s="35"/>
      <c r="FE26" s="35"/>
      <c r="FF26" s="35"/>
      <c r="FG26" s="35"/>
      <c r="FH26" s="756"/>
      <c r="FI26" s="758"/>
      <c r="FJ26" s="758"/>
      <c r="FK26" s="787"/>
      <c r="FL26" s="728"/>
      <c r="FM26" s="757"/>
      <c r="FN26" s="728"/>
      <c r="FO26" s="35"/>
      <c r="FP26" s="35"/>
      <c r="FQ26" s="35"/>
      <c r="FR26" s="35"/>
      <c r="FS26" s="756"/>
      <c r="FT26" s="758"/>
      <c r="FU26" s="758"/>
      <c r="FV26" s="787"/>
      <c r="FW26" s="728"/>
      <c r="FX26" s="757"/>
      <c r="FY26" s="728"/>
      <c r="FZ26" s="35"/>
      <c r="GA26" s="35"/>
      <c r="GB26" s="35"/>
      <c r="GC26" s="35"/>
      <c r="GD26" s="756"/>
      <c r="GE26" s="758"/>
      <c r="GF26" s="758"/>
      <c r="GG26" s="787"/>
      <c r="GH26" s="728"/>
      <c r="GI26" s="757"/>
      <c r="GJ26" s="728"/>
      <c r="GK26" s="35"/>
      <c r="GL26" s="35"/>
      <c r="GM26" s="35"/>
      <c r="GN26" s="35"/>
      <c r="GO26" s="756"/>
      <c r="GP26" s="758"/>
      <c r="GQ26" s="758"/>
      <c r="GR26" s="787"/>
      <c r="GS26" s="728"/>
      <c r="GT26" s="757"/>
      <c r="GU26" s="728"/>
      <c r="GV26" s="35"/>
      <c r="GW26" s="35"/>
      <c r="GX26" s="35"/>
      <c r="GY26" s="35"/>
      <c r="GZ26" s="756"/>
      <c r="HA26" s="758"/>
      <c r="HB26" s="758"/>
      <c r="HC26" s="787"/>
      <c r="HD26" s="728"/>
      <c r="HE26" s="757"/>
      <c r="HF26" s="728"/>
      <c r="HG26" s="35"/>
      <c r="HH26" s="35"/>
      <c r="HI26" s="35"/>
      <c r="HJ26" s="35"/>
      <c r="HK26" s="756"/>
      <c r="HL26" s="758"/>
      <c r="HM26" s="758"/>
      <c r="HN26" s="787"/>
      <c r="HO26" s="728"/>
      <c r="HP26" s="757"/>
      <c r="HQ26" s="728"/>
      <c r="HR26" s="35"/>
      <c r="HS26" s="35"/>
      <c r="HT26" s="35"/>
      <c r="HU26" s="35"/>
      <c r="HV26" s="756"/>
      <c r="HW26" s="758"/>
      <c r="HX26" s="758"/>
      <c r="HY26" s="787"/>
      <c r="HZ26" s="728"/>
      <c r="IA26" s="757"/>
      <c r="IB26" s="728"/>
      <c r="IC26" s="35"/>
      <c r="ID26" s="35"/>
      <c r="IE26" s="35"/>
      <c r="IF26" s="35"/>
      <c r="IG26" s="756"/>
      <c r="IH26" s="758"/>
      <c r="II26" s="758"/>
    </row>
    <row r="27" spans="1:243" ht="14.1" customHeight="1">
      <c r="A27" s="779">
        <v>5</v>
      </c>
      <c r="B27" s="780"/>
      <c r="C27" s="781" t="s">
        <v>3191</v>
      </c>
      <c r="D27" s="782" t="s">
        <v>250</v>
      </c>
      <c r="E27" s="783">
        <f>74+180</f>
        <v>254</v>
      </c>
      <c r="F27" s="783">
        <f>F25+F26</f>
        <v>254</v>
      </c>
      <c r="G27" s="784"/>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1" customHeight="1">
      <c r="A28" s="779">
        <v>6</v>
      </c>
      <c r="B28" s="780"/>
      <c r="C28" s="781" t="s">
        <v>3192</v>
      </c>
      <c r="D28" s="782" t="s">
        <v>250</v>
      </c>
      <c r="E28" s="783">
        <f>61+21</f>
        <v>82</v>
      </c>
      <c r="F28" s="783">
        <v>82</v>
      </c>
      <c r="G28" s="784"/>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14.1" customHeight="1">
      <c r="A29" s="779">
        <v>7</v>
      </c>
      <c r="B29" s="780"/>
      <c r="C29" s="781" t="s">
        <v>3193</v>
      </c>
      <c r="D29" s="782" t="s">
        <v>250</v>
      </c>
      <c r="E29" s="783">
        <v>2</v>
      </c>
      <c r="F29" s="783">
        <v>2</v>
      </c>
      <c r="G29" s="784"/>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1" customHeight="1">
      <c r="A30" s="779">
        <v>8</v>
      </c>
      <c r="B30" s="750"/>
      <c r="C30" s="781" t="s">
        <v>3194</v>
      </c>
      <c r="D30" s="782" t="s">
        <v>250</v>
      </c>
      <c r="E30" s="783">
        <v>25</v>
      </c>
      <c r="F30" s="783">
        <v>25</v>
      </c>
      <c r="G30" s="784"/>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1" customHeight="1">
      <c r="A31" s="779">
        <v>9</v>
      </c>
      <c r="B31" s="780"/>
      <c r="C31" s="781" t="s">
        <v>3195</v>
      </c>
      <c r="D31" s="782" t="s">
        <v>250</v>
      </c>
      <c r="E31" s="783">
        <v>2</v>
      </c>
      <c r="F31" s="783">
        <v>2</v>
      </c>
      <c r="G31" s="784"/>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1" customHeight="1">
      <c r="A32" s="779">
        <v>10</v>
      </c>
      <c r="B32" s="780"/>
      <c r="C32" s="781" t="s">
        <v>3196</v>
      </c>
      <c r="D32" s="782" t="s">
        <v>250</v>
      </c>
      <c r="E32" s="783">
        <v>4</v>
      </c>
      <c r="F32" s="783">
        <v>4</v>
      </c>
      <c r="G32" s="784"/>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1" customHeight="1">
      <c r="A33" s="779">
        <v>11</v>
      </c>
      <c r="B33" s="780"/>
      <c r="C33" s="781" t="s">
        <v>3197</v>
      </c>
      <c r="D33" s="782" t="s">
        <v>250</v>
      </c>
      <c r="E33" s="783">
        <f>12+13</f>
        <v>25</v>
      </c>
      <c r="F33" s="783">
        <v>25</v>
      </c>
      <c r="G33" s="784"/>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1" customHeight="1">
      <c r="A34" s="779">
        <v>12</v>
      </c>
      <c r="B34" s="750"/>
      <c r="C34" s="781" t="s">
        <v>3198</v>
      </c>
      <c r="D34" s="782" t="s">
        <v>389</v>
      </c>
      <c r="E34" s="783">
        <f>273+988</f>
        <v>1261</v>
      </c>
      <c r="F34" s="783">
        <v>1261</v>
      </c>
      <c r="G34" s="784"/>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3199</v>
      </c>
      <c r="D35" s="782" t="s">
        <v>389</v>
      </c>
      <c r="E35" s="783">
        <f>719+594</f>
        <v>1313</v>
      </c>
      <c r="F35" s="783">
        <v>1313</v>
      </c>
      <c r="G35" s="784"/>
      <c r="H35" s="785"/>
      <c r="I35" s="784">
        <f t="shared" si="0"/>
        <v>0</v>
      </c>
      <c r="J35" s="786">
        <f t="shared" si="0"/>
        <v>0</v>
      </c>
      <c r="K35" s="797"/>
      <c r="L35" s="788"/>
      <c r="M35" s="789"/>
      <c r="N35" s="789"/>
      <c r="O35" s="758"/>
      <c r="P35" s="798"/>
      <c r="Q35" s="728"/>
      <c r="R35" s="757"/>
      <c r="S35" s="728"/>
      <c r="T35" s="35"/>
      <c r="U35" s="35"/>
      <c r="V35" s="35"/>
      <c r="W35" s="35"/>
      <c r="X35" s="756"/>
      <c r="Y35" s="758"/>
      <c r="Z35" s="758"/>
      <c r="AA35" s="799"/>
      <c r="AB35" s="728"/>
      <c r="AC35" s="757"/>
      <c r="AD35" s="728"/>
      <c r="AE35" s="35"/>
      <c r="AF35" s="35"/>
      <c r="AG35" s="35"/>
      <c r="AH35" s="35"/>
      <c r="AI35" s="756"/>
      <c r="AJ35" s="758"/>
      <c r="AK35" s="758"/>
      <c r="AL35" s="799"/>
      <c r="AM35" s="728"/>
      <c r="AN35" s="757"/>
      <c r="AO35" s="728"/>
      <c r="AP35" s="35"/>
      <c r="AQ35" s="35"/>
      <c r="AR35" s="35"/>
      <c r="AS35" s="35"/>
      <c r="AT35" s="756"/>
      <c r="AU35" s="758"/>
      <c r="AV35" s="758"/>
      <c r="AW35" s="799"/>
      <c r="AX35" s="728"/>
      <c r="AY35" s="757"/>
      <c r="AZ35" s="728"/>
      <c r="BA35" s="35"/>
      <c r="BB35" s="35"/>
      <c r="BC35" s="35"/>
      <c r="BD35" s="35"/>
      <c r="BE35" s="756"/>
      <c r="BF35" s="758"/>
      <c r="BG35" s="758"/>
      <c r="BH35" s="799"/>
      <c r="BI35" s="728"/>
      <c r="BJ35" s="757"/>
      <c r="BK35" s="728"/>
      <c r="BL35" s="35"/>
      <c r="BM35" s="35"/>
      <c r="BN35" s="35"/>
      <c r="BO35" s="35"/>
      <c r="BP35" s="756"/>
      <c r="BQ35" s="758"/>
      <c r="BR35" s="758"/>
      <c r="BS35" s="799"/>
      <c r="BT35" s="728"/>
      <c r="BU35" s="757"/>
      <c r="BV35" s="728"/>
      <c r="BW35" s="35"/>
      <c r="BX35" s="35"/>
      <c r="BY35" s="35"/>
      <c r="BZ35" s="35"/>
      <c r="CA35" s="756"/>
      <c r="CB35" s="758"/>
      <c r="CC35" s="758"/>
      <c r="CD35" s="799"/>
      <c r="CE35" s="728"/>
      <c r="CF35" s="757"/>
      <c r="CG35" s="728"/>
      <c r="CH35" s="35"/>
      <c r="CI35" s="35"/>
      <c r="CJ35" s="35"/>
      <c r="CK35" s="35"/>
      <c r="CL35" s="756"/>
      <c r="CM35" s="758"/>
      <c r="CN35" s="758"/>
      <c r="CO35" s="799"/>
      <c r="CP35" s="728"/>
      <c r="CQ35" s="757"/>
      <c r="CR35" s="728"/>
      <c r="CS35" s="35"/>
      <c r="CT35" s="35"/>
      <c r="CU35" s="35"/>
      <c r="CV35" s="35"/>
      <c r="CW35" s="756"/>
      <c r="CX35" s="758"/>
      <c r="CY35" s="758"/>
      <c r="CZ35" s="799"/>
      <c r="DA35" s="728"/>
      <c r="DB35" s="757"/>
      <c r="DC35" s="728"/>
      <c r="DD35" s="35"/>
      <c r="DE35" s="35"/>
      <c r="DF35" s="35"/>
      <c r="DG35" s="35"/>
      <c r="DH35" s="756"/>
      <c r="DI35" s="758"/>
      <c r="DJ35" s="758"/>
      <c r="DK35" s="799"/>
      <c r="DL35" s="728"/>
      <c r="DM35" s="757"/>
      <c r="DN35" s="728"/>
      <c r="DO35" s="35"/>
      <c r="DP35" s="35"/>
      <c r="DQ35" s="35"/>
      <c r="DR35" s="35"/>
      <c r="DS35" s="756"/>
      <c r="DT35" s="758"/>
      <c r="DU35" s="758"/>
      <c r="DV35" s="799"/>
      <c r="DW35" s="728"/>
      <c r="DX35" s="757"/>
      <c r="DY35" s="728"/>
      <c r="DZ35" s="35"/>
      <c r="EA35" s="35"/>
      <c r="EB35" s="35"/>
      <c r="EC35" s="35"/>
      <c r="ED35" s="756"/>
      <c r="EE35" s="758"/>
      <c r="EF35" s="758"/>
      <c r="EG35" s="799"/>
      <c r="EH35" s="728"/>
      <c r="EI35" s="757"/>
      <c r="EJ35" s="728"/>
      <c r="EK35" s="35"/>
      <c r="EL35" s="35"/>
      <c r="EM35" s="35"/>
      <c r="EN35" s="35"/>
      <c r="EO35" s="756"/>
      <c r="EP35" s="758"/>
      <c r="EQ35" s="758"/>
      <c r="ER35" s="799"/>
      <c r="ES35" s="728"/>
      <c r="ET35" s="757"/>
      <c r="EU35" s="728"/>
      <c r="EV35" s="35"/>
      <c r="EW35" s="35"/>
      <c r="EX35" s="35"/>
      <c r="EY35" s="35"/>
      <c r="EZ35" s="756"/>
      <c r="FA35" s="758"/>
      <c r="FB35" s="758"/>
      <c r="FC35" s="799"/>
      <c r="FD35" s="728"/>
      <c r="FE35" s="757"/>
      <c r="FF35" s="728"/>
      <c r="FG35" s="35"/>
      <c r="FH35" s="35"/>
      <c r="FI35" s="35"/>
      <c r="FJ35" s="35"/>
      <c r="FK35" s="756"/>
      <c r="FL35" s="758"/>
      <c r="FM35" s="758"/>
      <c r="FN35" s="799"/>
      <c r="FO35" s="728"/>
      <c r="FP35" s="757"/>
      <c r="FQ35" s="728"/>
      <c r="FR35" s="35"/>
      <c r="FS35" s="35"/>
      <c r="FT35" s="35"/>
      <c r="FU35" s="35"/>
      <c r="FV35" s="756"/>
      <c r="FW35" s="758"/>
      <c r="FX35" s="758"/>
      <c r="FY35" s="799"/>
      <c r="FZ35" s="728"/>
      <c r="GA35" s="757"/>
      <c r="GB35" s="728"/>
      <c r="GC35" s="35"/>
      <c r="GD35" s="35"/>
      <c r="GE35" s="35"/>
      <c r="GF35" s="35"/>
      <c r="GG35" s="756"/>
      <c r="GH35" s="758"/>
      <c r="GI35" s="758"/>
      <c r="GJ35" s="799"/>
      <c r="GK35" s="728"/>
      <c r="GL35" s="757"/>
      <c r="GM35" s="728"/>
      <c r="GN35" s="35"/>
      <c r="GO35" s="35"/>
      <c r="GP35" s="35"/>
      <c r="GQ35" s="35"/>
      <c r="GR35" s="756"/>
      <c r="GS35" s="758"/>
      <c r="GT35" s="758"/>
      <c r="GU35" s="799"/>
      <c r="GV35" s="728"/>
      <c r="GW35" s="757"/>
      <c r="GX35" s="728"/>
      <c r="GY35" s="35"/>
      <c r="GZ35" s="35"/>
      <c r="HA35" s="35"/>
      <c r="HB35" s="35"/>
      <c r="HC35" s="756"/>
      <c r="HD35" s="758"/>
      <c r="HE35" s="758"/>
      <c r="HF35" s="799"/>
      <c r="HG35" s="728"/>
      <c r="HH35" s="757"/>
      <c r="HI35" s="728"/>
      <c r="HJ35" s="35"/>
      <c r="HK35" s="35"/>
      <c r="HL35" s="35"/>
      <c r="HM35" s="35"/>
      <c r="HN35" s="756"/>
      <c r="HO35" s="758"/>
      <c r="HP35" s="758"/>
    </row>
    <row r="36" spans="1:243" ht="14.25">
      <c r="A36" s="779">
        <v>14</v>
      </c>
      <c r="B36" s="750"/>
      <c r="C36" s="781" t="s">
        <v>3200</v>
      </c>
      <c r="D36" s="782" t="s">
        <v>389</v>
      </c>
      <c r="E36" s="783">
        <v>25</v>
      </c>
      <c r="F36" s="783">
        <v>25</v>
      </c>
      <c r="G36" s="784"/>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s="33" customFormat="1" ht="14.1" customHeight="1">
      <c r="A37" s="779">
        <v>15</v>
      </c>
      <c r="B37" s="780"/>
      <c r="C37" s="781" t="s">
        <v>3201</v>
      </c>
      <c r="D37" s="782" t="s">
        <v>389</v>
      </c>
      <c r="E37" s="783">
        <f>22+45</f>
        <v>67</v>
      </c>
      <c r="F37" s="783">
        <v>67</v>
      </c>
      <c r="G37" s="784"/>
      <c r="H37" s="785"/>
      <c r="I37" s="784">
        <f t="shared" si="0"/>
        <v>0</v>
      </c>
      <c r="J37" s="786">
        <f t="shared" si="0"/>
        <v>0</v>
      </c>
      <c r="K37" s="790"/>
      <c r="L37" s="791"/>
      <c r="N37" s="789"/>
      <c r="O37" s="793"/>
      <c r="P37" s="794"/>
      <c r="Q37" s="795"/>
      <c r="R37" s="795"/>
      <c r="S37" s="795"/>
      <c r="T37" s="795"/>
      <c r="U37" s="790"/>
      <c r="V37" s="796"/>
      <c r="W37" s="796"/>
      <c r="X37" s="792"/>
      <c r="Y37" s="794"/>
      <c r="Z37" s="793"/>
      <c r="AA37" s="794"/>
      <c r="AB37" s="795"/>
      <c r="AC37" s="795"/>
      <c r="AD37" s="795"/>
      <c r="AE37" s="795"/>
      <c r="AF37" s="790"/>
      <c r="AG37" s="796"/>
      <c r="AH37" s="796"/>
      <c r="AI37" s="792"/>
      <c r="AJ37" s="794"/>
      <c r="AK37" s="793"/>
      <c r="AL37" s="794"/>
      <c r="AM37" s="795"/>
      <c r="AN37" s="795"/>
      <c r="AO37" s="795"/>
      <c r="AP37" s="795"/>
      <c r="AQ37" s="790"/>
      <c r="AR37" s="796"/>
      <c r="AS37" s="796"/>
      <c r="AT37" s="792"/>
      <c r="AU37" s="794"/>
      <c r="AV37" s="793"/>
      <c r="AW37" s="794"/>
      <c r="AX37" s="795"/>
      <c r="AY37" s="795"/>
      <c r="AZ37" s="795"/>
      <c r="BA37" s="795"/>
      <c r="BB37" s="790"/>
      <c r="BC37" s="796"/>
      <c r="BD37" s="796"/>
      <c r="BE37" s="792"/>
      <c r="BF37" s="794"/>
      <c r="BG37" s="793"/>
      <c r="BH37" s="794"/>
      <c r="BI37" s="795"/>
      <c r="BJ37" s="795"/>
      <c r="BK37" s="795"/>
      <c r="BL37" s="795"/>
      <c r="BM37" s="790"/>
      <c r="BN37" s="796"/>
      <c r="BO37" s="796"/>
      <c r="BP37" s="792"/>
      <c r="BQ37" s="794"/>
      <c r="BR37" s="793"/>
      <c r="BS37" s="794"/>
      <c r="BT37" s="795"/>
      <c r="BU37" s="795"/>
      <c r="BV37" s="795"/>
      <c r="BW37" s="795"/>
      <c r="BX37" s="790"/>
      <c r="BY37" s="796"/>
      <c r="BZ37" s="796"/>
      <c r="CA37" s="792"/>
      <c r="CB37" s="794"/>
      <c r="CC37" s="793"/>
      <c r="CD37" s="794"/>
      <c r="CE37" s="795"/>
      <c r="CF37" s="795"/>
      <c r="CG37" s="795"/>
      <c r="CH37" s="795"/>
      <c r="CI37" s="790"/>
      <c r="CJ37" s="796"/>
      <c r="CK37" s="796"/>
      <c r="CL37" s="792"/>
      <c r="CM37" s="794"/>
      <c r="CN37" s="793"/>
      <c r="CO37" s="794"/>
      <c r="CP37" s="795"/>
      <c r="CQ37" s="795"/>
      <c r="CR37" s="795"/>
      <c r="CS37" s="795"/>
      <c r="CT37" s="790"/>
      <c r="CU37" s="796"/>
      <c r="CV37" s="796"/>
      <c r="CW37" s="792"/>
      <c r="CX37" s="794"/>
      <c r="CY37" s="793"/>
      <c r="CZ37" s="794"/>
      <c r="DA37" s="795"/>
      <c r="DB37" s="795"/>
      <c r="DC37" s="795"/>
      <c r="DD37" s="795"/>
      <c r="DE37" s="790"/>
      <c r="DF37" s="796"/>
      <c r="DG37" s="796"/>
      <c r="DH37" s="792"/>
      <c r="DI37" s="794"/>
      <c r="DJ37" s="793"/>
      <c r="DK37" s="794"/>
      <c r="DL37" s="795"/>
      <c r="DM37" s="795"/>
      <c r="DN37" s="795"/>
      <c r="DO37" s="795"/>
      <c r="DP37" s="790"/>
      <c r="DQ37" s="796"/>
      <c r="DR37" s="796"/>
      <c r="DS37" s="792"/>
      <c r="DT37" s="794"/>
      <c r="DU37" s="793"/>
      <c r="DV37" s="794"/>
      <c r="DW37" s="795"/>
      <c r="DX37" s="795"/>
      <c r="DY37" s="795"/>
      <c r="DZ37" s="795"/>
      <c r="EA37" s="790"/>
      <c r="EB37" s="796"/>
      <c r="EC37" s="796"/>
      <c r="ED37" s="792"/>
      <c r="EE37" s="794"/>
      <c r="EF37" s="793"/>
      <c r="EG37" s="794"/>
      <c r="EH37" s="795"/>
      <c r="EI37" s="795"/>
      <c r="EJ37" s="795"/>
      <c r="EK37" s="795"/>
      <c r="EL37" s="790"/>
      <c r="EM37" s="796"/>
      <c r="EN37" s="796"/>
      <c r="EO37" s="792"/>
      <c r="EP37" s="794"/>
      <c r="EQ37" s="793"/>
      <c r="ER37" s="794"/>
      <c r="ES37" s="795"/>
      <c r="ET37" s="795"/>
      <c r="EU37" s="795"/>
      <c r="EV37" s="795"/>
      <c r="EW37" s="790"/>
      <c r="EX37" s="796"/>
      <c r="EY37" s="796"/>
      <c r="EZ37" s="792"/>
      <c r="FA37" s="794"/>
      <c r="FB37" s="793"/>
      <c r="FC37" s="794"/>
      <c r="FD37" s="795"/>
      <c r="FE37" s="795"/>
      <c r="FF37" s="795"/>
      <c r="FG37" s="795"/>
      <c r="FH37" s="790"/>
      <c r="FI37" s="796"/>
      <c r="FJ37" s="796"/>
      <c r="FK37" s="792"/>
      <c r="FL37" s="794"/>
      <c r="FM37" s="793"/>
      <c r="FN37" s="794"/>
      <c r="FO37" s="795"/>
      <c r="FP37" s="795"/>
      <c r="FQ37" s="795"/>
      <c r="FR37" s="795"/>
      <c r="FS37" s="790"/>
      <c r="FT37" s="796"/>
      <c r="FU37" s="796"/>
      <c r="FV37" s="792"/>
      <c r="FW37" s="794"/>
      <c r="FX37" s="793"/>
      <c r="FY37" s="794"/>
      <c r="FZ37" s="795"/>
      <c r="GA37" s="795"/>
      <c r="GB37" s="795"/>
      <c r="GC37" s="795"/>
      <c r="GD37" s="790"/>
      <c r="GE37" s="796"/>
      <c r="GF37" s="796"/>
      <c r="GG37" s="792"/>
      <c r="GH37" s="794"/>
      <c r="GI37" s="793"/>
      <c r="GJ37" s="794"/>
      <c r="GK37" s="795"/>
      <c r="GL37" s="795"/>
      <c r="GM37" s="795"/>
      <c r="GN37" s="795"/>
      <c r="GO37" s="790"/>
      <c r="GP37" s="796"/>
      <c r="GQ37" s="796"/>
      <c r="GR37" s="792"/>
      <c r="GS37" s="794"/>
      <c r="GT37" s="793"/>
      <c r="GU37" s="794"/>
      <c r="GV37" s="795"/>
      <c r="GW37" s="795"/>
      <c r="GX37" s="795"/>
      <c r="GY37" s="795"/>
      <c r="GZ37" s="790"/>
      <c r="HA37" s="796"/>
      <c r="HB37" s="796"/>
      <c r="HC37" s="792"/>
      <c r="HD37" s="794"/>
      <c r="HE37" s="793"/>
      <c r="HF37" s="794"/>
      <c r="HG37" s="795"/>
      <c r="HH37" s="795"/>
      <c r="HI37" s="795"/>
      <c r="HJ37" s="795"/>
      <c r="HK37" s="790"/>
      <c r="HL37" s="796"/>
      <c r="HM37" s="796"/>
      <c r="HN37" s="792"/>
      <c r="HO37" s="794"/>
      <c r="HP37" s="793"/>
      <c r="HQ37" s="794"/>
      <c r="HR37" s="795"/>
      <c r="HS37" s="795"/>
      <c r="HT37" s="795"/>
      <c r="HU37" s="795"/>
      <c r="HV37" s="790"/>
      <c r="HW37" s="796"/>
      <c r="HX37" s="796"/>
      <c r="HY37" s="792"/>
      <c r="HZ37" s="794"/>
      <c r="IA37" s="793"/>
      <c r="IB37" s="794"/>
      <c r="IC37" s="795"/>
      <c r="ID37" s="795"/>
      <c r="IE37" s="795"/>
      <c r="IF37" s="795"/>
      <c r="IG37" s="790"/>
      <c r="IH37" s="796"/>
      <c r="II37" s="796"/>
    </row>
    <row r="38" spans="1:243" ht="14.1" customHeight="1">
      <c r="A38" s="779">
        <v>16</v>
      </c>
      <c r="B38" s="750"/>
      <c r="C38" s="781" t="s">
        <v>3202</v>
      </c>
      <c r="D38" s="782" t="s">
        <v>250</v>
      </c>
      <c r="E38" s="783">
        <f>150+75</f>
        <v>225</v>
      </c>
      <c r="F38" s="783">
        <v>225</v>
      </c>
      <c r="G38" s="784"/>
      <c r="H38" s="785"/>
      <c r="I38" s="784">
        <f t="shared" si="0"/>
        <v>0</v>
      </c>
      <c r="J38" s="786">
        <f t="shared" si="0"/>
        <v>0</v>
      </c>
      <c r="K38" s="756"/>
      <c r="L38" s="788"/>
      <c r="M38" s="789"/>
      <c r="N38" s="789"/>
      <c r="O38" s="757"/>
      <c r="P38" s="728"/>
      <c r="Q38" s="35"/>
      <c r="R38" s="35"/>
      <c r="S38" s="35"/>
      <c r="T38" s="35"/>
      <c r="U38" s="756"/>
      <c r="V38" s="758"/>
      <c r="W38" s="758"/>
      <c r="X38" s="787"/>
      <c r="Y38" s="728"/>
      <c r="Z38" s="757"/>
      <c r="AA38" s="728"/>
      <c r="AB38" s="35"/>
      <c r="AC38" s="35"/>
      <c r="AD38" s="35"/>
      <c r="AE38" s="35"/>
      <c r="AF38" s="756"/>
      <c r="AG38" s="758"/>
      <c r="AH38" s="758"/>
      <c r="AI38" s="787"/>
      <c r="AJ38" s="728"/>
      <c r="AK38" s="757"/>
      <c r="AL38" s="728"/>
      <c r="AM38" s="35"/>
      <c r="AN38" s="35"/>
      <c r="AO38" s="35"/>
      <c r="AP38" s="35"/>
      <c r="AQ38" s="756"/>
      <c r="AR38" s="758"/>
      <c r="AS38" s="758"/>
      <c r="AT38" s="787"/>
      <c r="AU38" s="728"/>
      <c r="AV38" s="757"/>
      <c r="AW38" s="728"/>
      <c r="AX38" s="35"/>
      <c r="AY38" s="35"/>
      <c r="AZ38" s="35"/>
      <c r="BA38" s="35"/>
      <c r="BB38" s="756"/>
      <c r="BC38" s="758"/>
      <c r="BD38" s="758"/>
      <c r="BE38" s="787"/>
      <c r="BF38" s="728"/>
      <c r="BG38" s="757"/>
      <c r="BH38" s="728"/>
      <c r="BI38" s="35"/>
      <c r="BJ38" s="35"/>
      <c r="BK38" s="35"/>
      <c r="BL38" s="35"/>
      <c r="BM38" s="756"/>
      <c r="BN38" s="758"/>
      <c r="BO38" s="758"/>
      <c r="BP38" s="787"/>
      <c r="BQ38" s="728"/>
      <c r="BR38" s="757"/>
      <c r="BS38" s="728"/>
      <c r="BT38" s="35"/>
      <c r="BU38" s="35"/>
      <c r="BV38" s="35"/>
      <c r="BW38" s="35"/>
      <c r="BX38" s="756"/>
      <c r="BY38" s="758"/>
      <c r="BZ38" s="758"/>
      <c r="CA38" s="787"/>
      <c r="CB38" s="728"/>
      <c r="CC38" s="757"/>
      <c r="CD38" s="728"/>
      <c r="CE38" s="35"/>
      <c r="CF38" s="35"/>
      <c r="CG38" s="35"/>
      <c r="CH38" s="35"/>
      <c r="CI38" s="756"/>
      <c r="CJ38" s="758"/>
      <c r="CK38" s="758"/>
      <c r="CL38" s="787"/>
      <c r="CM38" s="728"/>
      <c r="CN38" s="757"/>
      <c r="CO38" s="728"/>
      <c r="CP38" s="35"/>
      <c r="CQ38" s="35"/>
      <c r="CR38" s="35"/>
      <c r="CS38" s="35"/>
      <c r="CT38" s="756"/>
      <c r="CU38" s="758"/>
      <c r="CV38" s="758"/>
      <c r="CW38" s="787"/>
      <c r="CX38" s="728"/>
      <c r="CY38" s="757"/>
      <c r="CZ38" s="728"/>
      <c r="DA38" s="35"/>
      <c r="DB38" s="35"/>
      <c r="DC38" s="35"/>
      <c r="DD38" s="35"/>
      <c r="DE38" s="756"/>
      <c r="DF38" s="758"/>
      <c r="DG38" s="758"/>
      <c r="DH38" s="787"/>
      <c r="DI38" s="728"/>
      <c r="DJ38" s="757"/>
      <c r="DK38" s="728"/>
      <c r="DL38" s="35"/>
      <c r="DM38" s="35"/>
      <c r="DN38" s="35"/>
      <c r="DO38" s="35"/>
      <c r="DP38" s="756"/>
      <c r="DQ38" s="758"/>
      <c r="DR38" s="758"/>
      <c r="DS38" s="787"/>
      <c r="DT38" s="728"/>
      <c r="DU38" s="757"/>
      <c r="DV38" s="728"/>
      <c r="DW38" s="35"/>
      <c r="DX38" s="35"/>
      <c r="DY38" s="35"/>
      <c r="DZ38" s="35"/>
      <c r="EA38" s="756"/>
      <c r="EB38" s="758"/>
      <c r="EC38" s="758"/>
      <c r="ED38" s="787"/>
      <c r="EE38" s="728"/>
      <c r="EF38" s="757"/>
      <c r="EG38" s="728"/>
      <c r="EH38" s="35"/>
      <c r="EI38" s="35"/>
      <c r="EJ38" s="35"/>
      <c r="EK38" s="35"/>
      <c r="EL38" s="756"/>
      <c r="EM38" s="758"/>
      <c r="EN38" s="758"/>
      <c r="EO38" s="787"/>
      <c r="EP38" s="728"/>
      <c r="EQ38" s="757"/>
      <c r="ER38" s="728"/>
      <c r="ES38" s="35"/>
      <c r="ET38" s="35"/>
      <c r="EU38" s="35"/>
      <c r="EV38" s="35"/>
      <c r="EW38" s="756"/>
      <c r="EX38" s="758"/>
      <c r="EY38" s="758"/>
      <c r="EZ38" s="787"/>
      <c r="FA38" s="728"/>
      <c r="FB38" s="757"/>
      <c r="FC38" s="728"/>
      <c r="FD38" s="35"/>
      <c r="FE38" s="35"/>
      <c r="FF38" s="35"/>
      <c r="FG38" s="35"/>
      <c r="FH38" s="756"/>
      <c r="FI38" s="758"/>
      <c r="FJ38" s="758"/>
      <c r="FK38" s="787"/>
      <c r="FL38" s="728"/>
      <c r="FM38" s="757"/>
      <c r="FN38" s="728"/>
      <c r="FO38" s="35"/>
      <c r="FP38" s="35"/>
      <c r="FQ38" s="35"/>
      <c r="FR38" s="35"/>
      <c r="FS38" s="756"/>
      <c r="FT38" s="758"/>
      <c r="FU38" s="758"/>
      <c r="FV38" s="787"/>
      <c r="FW38" s="728"/>
      <c r="FX38" s="757"/>
      <c r="FY38" s="728"/>
      <c r="FZ38" s="35"/>
      <c r="GA38" s="35"/>
      <c r="GB38" s="35"/>
      <c r="GC38" s="35"/>
      <c r="GD38" s="756"/>
      <c r="GE38" s="758"/>
      <c r="GF38" s="758"/>
      <c r="GG38" s="787"/>
      <c r="GH38" s="728"/>
      <c r="GI38" s="757"/>
      <c r="GJ38" s="728"/>
      <c r="GK38" s="35"/>
      <c r="GL38" s="35"/>
      <c r="GM38" s="35"/>
      <c r="GN38" s="35"/>
      <c r="GO38" s="756"/>
      <c r="GP38" s="758"/>
      <c r="GQ38" s="758"/>
      <c r="GR38" s="787"/>
      <c r="GS38" s="728"/>
      <c r="GT38" s="757"/>
      <c r="GU38" s="728"/>
      <c r="GV38" s="35"/>
      <c r="GW38" s="35"/>
      <c r="GX38" s="35"/>
      <c r="GY38" s="35"/>
      <c r="GZ38" s="756"/>
      <c r="HA38" s="758"/>
      <c r="HB38" s="758"/>
      <c r="HC38" s="787"/>
      <c r="HD38" s="728"/>
      <c r="HE38" s="757"/>
      <c r="HF38" s="728"/>
      <c r="HG38" s="35"/>
      <c r="HH38" s="35"/>
      <c r="HI38" s="35"/>
      <c r="HJ38" s="35"/>
      <c r="HK38" s="756"/>
      <c r="HL38" s="758"/>
      <c r="HM38" s="758"/>
      <c r="HN38" s="787"/>
      <c r="HO38" s="728"/>
      <c r="HP38" s="757"/>
      <c r="HQ38" s="728"/>
      <c r="HR38" s="35"/>
      <c r="HS38" s="35"/>
      <c r="HT38" s="35"/>
      <c r="HU38" s="35"/>
      <c r="HV38" s="756"/>
      <c r="HW38" s="758"/>
      <c r="HX38" s="758"/>
      <c r="HY38" s="787"/>
      <c r="HZ38" s="728"/>
      <c r="IA38" s="757"/>
      <c r="IB38" s="728"/>
      <c r="IC38" s="35"/>
      <c r="ID38" s="35"/>
      <c r="IE38" s="35"/>
      <c r="IF38" s="35"/>
      <c r="IG38" s="756"/>
      <c r="IH38" s="758"/>
      <c r="II38" s="758"/>
    </row>
    <row r="39" spans="1:243" ht="14.25">
      <c r="A39" s="779">
        <v>17</v>
      </c>
      <c r="B39" s="800"/>
      <c r="C39" s="781" t="s">
        <v>3203</v>
      </c>
      <c r="D39" s="782" t="s">
        <v>250</v>
      </c>
      <c r="E39" s="783">
        <f>473+1054</f>
        <v>1527</v>
      </c>
      <c r="F39" s="783">
        <v>1527</v>
      </c>
      <c r="G39" s="784"/>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3204</v>
      </c>
      <c r="D40" s="782" t="s">
        <v>250</v>
      </c>
      <c r="E40" s="783">
        <f>2022+312</f>
        <v>2334</v>
      </c>
      <c r="F40" s="783">
        <v>2334</v>
      </c>
      <c r="G40" s="784"/>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3205</v>
      </c>
      <c r="D41" s="782" t="s">
        <v>250</v>
      </c>
      <c r="E41" s="783">
        <v>100</v>
      </c>
      <c r="F41" s="783">
        <v>100</v>
      </c>
      <c r="G41" s="784"/>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3206</v>
      </c>
      <c r="D42" s="782" t="s">
        <v>389</v>
      </c>
      <c r="E42" s="783">
        <f>1732+867</f>
        <v>2599</v>
      </c>
      <c r="F42" s="783">
        <v>2599</v>
      </c>
      <c r="G42" s="784"/>
      <c r="H42" s="785"/>
      <c r="I42" s="784">
        <f t="shared" si="0"/>
        <v>0</v>
      </c>
      <c r="J42" s="786">
        <f t="shared" si="0"/>
        <v>0</v>
      </c>
      <c r="K42" s="756"/>
      <c r="L42" s="788"/>
      <c r="M42" s="789"/>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1"/>
      <c r="C43" s="781" t="s">
        <v>3207</v>
      </c>
      <c r="D43" s="782" t="s">
        <v>3208</v>
      </c>
      <c r="E43" s="783">
        <v>1</v>
      </c>
      <c r="F43" s="783">
        <v>1</v>
      </c>
      <c r="G43" s="784"/>
      <c r="H43" s="785"/>
      <c r="I43" s="784">
        <f t="shared" si="0"/>
        <v>0</v>
      </c>
      <c r="J43" s="786">
        <f t="shared" si="0"/>
        <v>0</v>
      </c>
      <c r="K43" s="756"/>
      <c r="L43" s="788"/>
      <c r="M43" s="802"/>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3209</v>
      </c>
      <c r="D44" s="782" t="s">
        <v>3208</v>
      </c>
      <c r="E44" s="783">
        <v>1</v>
      </c>
      <c r="F44" s="783">
        <v>1</v>
      </c>
      <c r="G44" s="784"/>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3210</v>
      </c>
      <c r="D45" s="782" t="s">
        <v>3208</v>
      </c>
      <c r="E45" s="783">
        <v>1</v>
      </c>
      <c r="F45" s="783">
        <v>1</v>
      </c>
      <c r="G45" s="784"/>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781" t="s">
        <v>3211</v>
      </c>
      <c r="D46" s="782" t="s">
        <v>3208</v>
      </c>
      <c r="E46" s="783">
        <v>1</v>
      </c>
      <c r="F46" s="783">
        <v>1</v>
      </c>
      <c r="G46" s="784"/>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00"/>
      <c r="C47" s="781" t="s">
        <v>3212</v>
      </c>
      <c r="D47" s="782" t="s">
        <v>3208</v>
      </c>
      <c r="E47" s="783">
        <v>1</v>
      </c>
      <c r="F47" s="783">
        <v>1</v>
      </c>
      <c r="G47" s="784"/>
      <c r="H47" s="785"/>
      <c r="I47" s="784">
        <f t="shared" si="0"/>
        <v>0</v>
      </c>
      <c r="J47" s="786">
        <f t="shared" si="0"/>
        <v>0</v>
      </c>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4.25">
      <c r="A48" s="779">
        <v>26</v>
      </c>
      <c r="B48" s="800"/>
      <c r="C48" s="781" t="s">
        <v>3213</v>
      </c>
      <c r="D48" s="782" t="s">
        <v>250</v>
      </c>
      <c r="E48" s="783">
        <v>1</v>
      </c>
      <c r="F48" s="783">
        <v>1</v>
      </c>
      <c r="G48" s="784"/>
      <c r="H48" s="785"/>
      <c r="I48" s="784">
        <f t="shared" si="0"/>
        <v>0</v>
      </c>
      <c r="J48" s="786">
        <f t="shared" si="0"/>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4.25">
      <c r="A49" s="779">
        <v>27</v>
      </c>
      <c r="B49" s="800"/>
      <c r="C49" s="804"/>
      <c r="D49" s="783"/>
      <c r="E49" s="783"/>
      <c r="F49" s="783"/>
      <c r="G49" s="805"/>
      <c r="H49" s="805"/>
      <c r="I49" s="806"/>
      <c r="J49" s="807"/>
      <c r="K49" s="756"/>
      <c r="L49" s="758"/>
      <c r="M49" s="787"/>
      <c r="N49" s="72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5.75" thickBot="1">
      <c r="A50" s="779">
        <v>28</v>
      </c>
      <c r="B50" s="808"/>
      <c r="C50" s="809" t="s">
        <v>3062</v>
      </c>
      <c r="D50" s="810"/>
      <c r="E50" s="810"/>
      <c r="F50" s="810"/>
      <c r="G50" s="811"/>
      <c r="H50" s="811"/>
      <c r="I50" s="811">
        <f>SUM(I23:I48)</f>
        <v>0</v>
      </c>
      <c r="J50" s="812">
        <f>SUM(J23:J49)</f>
        <v>0</v>
      </c>
      <c r="K50" s="756"/>
      <c r="L50" s="758"/>
      <c r="M50" s="787"/>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5" thickBot="1">
      <c r="A51" s="765"/>
      <c r="C51" s="813"/>
      <c r="D51" s="765"/>
      <c r="E51" s="765"/>
      <c r="F51" s="765"/>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4.25">
      <c r="A52" s="765"/>
      <c r="C52" s="813"/>
      <c r="D52" s="765"/>
      <c r="E52" s="1463" t="s">
        <v>3180</v>
      </c>
      <c r="F52" s="1464"/>
      <c r="G52" s="1465"/>
      <c r="H52" s="814" t="s">
        <v>3181</v>
      </c>
      <c r="I52" s="815">
        <f>I50</f>
        <v>0</v>
      </c>
      <c r="J52" s="816">
        <f>J50</f>
        <v>0</v>
      </c>
      <c r="K52" s="756"/>
      <c r="L52" s="35"/>
      <c r="M52" s="35"/>
      <c r="N52" s="756"/>
      <c r="O52" s="758"/>
      <c r="P52" s="758"/>
      <c r="Q52" s="817"/>
      <c r="R52" s="728"/>
      <c r="S52" s="757"/>
      <c r="T52" s="728"/>
      <c r="U52" s="35"/>
      <c r="V52" s="35"/>
      <c r="W52" s="35"/>
      <c r="X52" s="35"/>
      <c r="Y52" s="756"/>
      <c r="Z52" s="758"/>
      <c r="AA52" s="758"/>
      <c r="AB52" s="817"/>
      <c r="AC52" s="728"/>
      <c r="AD52" s="757"/>
      <c r="AE52" s="728"/>
      <c r="AF52" s="35"/>
      <c r="AG52" s="35"/>
      <c r="AH52" s="35"/>
      <c r="AI52" s="35"/>
      <c r="AJ52" s="756"/>
      <c r="AK52" s="758"/>
      <c r="AL52" s="758"/>
      <c r="AM52" s="817"/>
      <c r="AN52" s="728"/>
      <c r="AO52" s="757"/>
      <c r="AP52" s="728"/>
      <c r="AQ52" s="35"/>
      <c r="AR52" s="35"/>
      <c r="AS52" s="35"/>
      <c r="AT52" s="35"/>
      <c r="AU52" s="756"/>
      <c r="AV52" s="758"/>
      <c r="AW52" s="758"/>
      <c r="AX52" s="817"/>
      <c r="AY52" s="728"/>
      <c r="AZ52" s="757"/>
      <c r="BA52" s="728"/>
      <c r="BB52" s="35"/>
      <c r="BC52" s="35"/>
      <c r="BD52" s="35"/>
      <c r="BE52" s="35"/>
      <c r="BF52" s="756"/>
      <c r="BG52" s="758"/>
      <c r="BH52" s="758"/>
      <c r="BI52" s="817"/>
      <c r="BJ52" s="728"/>
      <c r="BK52" s="757"/>
      <c r="BL52" s="728"/>
      <c r="BM52" s="35"/>
      <c r="BN52" s="35"/>
      <c r="BO52" s="35"/>
      <c r="BP52" s="35"/>
      <c r="BQ52" s="756"/>
      <c r="BR52" s="758"/>
      <c r="BS52" s="758"/>
      <c r="BT52" s="817"/>
      <c r="BU52" s="728"/>
      <c r="BV52" s="757"/>
      <c r="BW52" s="728"/>
      <c r="BX52" s="35"/>
      <c r="BY52" s="35"/>
      <c r="BZ52" s="35"/>
      <c r="CA52" s="35"/>
      <c r="CB52" s="756"/>
      <c r="CC52" s="758"/>
      <c r="CD52" s="758"/>
      <c r="CE52" s="817"/>
      <c r="CF52" s="728"/>
      <c r="CG52" s="757"/>
      <c r="CH52" s="728"/>
      <c r="CI52" s="35"/>
      <c r="CJ52" s="35"/>
      <c r="CK52" s="35"/>
      <c r="CL52" s="35"/>
      <c r="CM52" s="756"/>
      <c r="CN52" s="758"/>
      <c r="CO52" s="758"/>
      <c r="CP52" s="817"/>
      <c r="CQ52" s="728"/>
      <c r="CR52" s="757"/>
      <c r="CS52" s="728"/>
      <c r="CT52" s="35"/>
      <c r="CU52" s="35"/>
      <c r="CV52" s="35"/>
      <c r="CW52" s="35"/>
      <c r="CX52" s="756"/>
      <c r="CY52" s="758"/>
      <c r="CZ52" s="758"/>
      <c r="DA52" s="817"/>
      <c r="DB52" s="728"/>
      <c r="DC52" s="757"/>
      <c r="DD52" s="728"/>
      <c r="DE52" s="35"/>
      <c r="DF52" s="35"/>
      <c r="DG52" s="35"/>
      <c r="DH52" s="35"/>
      <c r="DI52" s="756"/>
      <c r="DJ52" s="758"/>
      <c r="DK52" s="758"/>
      <c r="DL52" s="817"/>
      <c r="DM52" s="728"/>
      <c r="DN52" s="757"/>
      <c r="DO52" s="728"/>
      <c r="DP52" s="35"/>
      <c r="DQ52" s="35"/>
      <c r="DR52" s="35"/>
      <c r="DS52" s="35"/>
      <c r="DT52" s="756"/>
      <c r="DU52" s="758"/>
      <c r="DV52" s="758"/>
      <c r="DW52" s="817"/>
      <c r="DX52" s="728"/>
      <c r="DY52" s="757"/>
      <c r="DZ52" s="728"/>
      <c r="EA52" s="35"/>
      <c r="EB52" s="35"/>
      <c r="EC52" s="35"/>
      <c r="ED52" s="35"/>
      <c r="EE52" s="756"/>
      <c r="EF52" s="758"/>
      <c r="EG52" s="758"/>
      <c r="EH52" s="817"/>
      <c r="EI52" s="728"/>
      <c r="EJ52" s="757"/>
      <c r="EK52" s="728"/>
      <c r="EL52" s="35"/>
      <c r="EM52" s="35"/>
      <c r="EN52" s="35"/>
      <c r="EO52" s="35"/>
      <c r="EP52" s="756"/>
      <c r="EQ52" s="758"/>
      <c r="ER52" s="758"/>
      <c r="ES52" s="817"/>
      <c r="ET52" s="728"/>
      <c r="EU52" s="757"/>
      <c r="EV52" s="728"/>
      <c r="EW52" s="35"/>
      <c r="EX52" s="35"/>
      <c r="EY52" s="35"/>
      <c r="EZ52" s="35"/>
      <c r="FA52" s="756"/>
      <c r="FB52" s="758"/>
      <c r="FC52" s="758"/>
      <c r="FD52" s="817"/>
      <c r="FE52" s="728"/>
      <c r="FF52" s="757"/>
      <c r="FG52" s="728"/>
      <c r="FH52" s="35"/>
      <c r="FI52" s="35"/>
      <c r="FJ52" s="35"/>
      <c r="FK52" s="35"/>
      <c r="FL52" s="756"/>
      <c r="FM52" s="758"/>
      <c r="FN52" s="758"/>
      <c r="FO52" s="817"/>
      <c r="FP52" s="728"/>
      <c r="FQ52" s="757"/>
      <c r="FR52" s="728"/>
      <c r="FS52" s="35"/>
      <c r="FT52" s="35"/>
      <c r="FU52" s="35"/>
      <c r="FV52" s="35"/>
      <c r="FW52" s="756"/>
      <c r="FX52" s="758"/>
      <c r="FY52" s="758"/>
      <c r="FZ52" s="817"/>
      <c r="GA52" s="728"/>
      <c r="GB52" s="757"/>
      <c r="GC52" s="728"/>
      <c r="GD52" s="35"/>
      <c r="GE52" s="35"/>
      <c r="GF52" s="35"/>
      <c r="GG52" s="35"/>
      <c r="GH52" s="756"/>
      <c r="GI52" s="758"/>
      <c r="GJ52" s="758"/>
      <c r="GK52" s="817"/>
      <c r="GL52" s="728"/>
      <c r="GM52" s="757"/>
      <c r="GN52" s="728"/>
      <c r="GO52" s="35"/>
      <c r="GP52" s="35"/>
      <c r="GQ52" s="35"/>
      <c r="GR52" s="35"/>
      <c r="GS52" s="756"/>
      <c r="GT52" s="758"/>
      <c r="GU52" s="758"/>
      <c r="GV52" s="817"/>
      <c r="GW52" s="728"/>
      <c r="GX52" s="757"/>
      <c r="GY52" s="728"/>
      <c r="GZ52" s="35"/>
      <c r="HA52" s="35"/>
      <c r="HB52" s="35"/>
      <c r="HC52" s="35"/>
      <c r="HD52" s="756"/>
      <c r="HE52" s="758"/>
      <c r="HF52" s="758"/>
      <c r="HG52" s="817"/>
      <c r="HH52" s="728"/>
      <c r="HI52" s="757"/>
      <c r="HJ52" s="728"/>
      <c r="HK52" s="35"/>
      <c r="HL52" s="35"/>
      <c r="HM52" s="35"/>
      <c r="HN52" s="35"/>
      <c r="HO52" s="756"/>
      <c r="HP52" s="758"/>
      <c r="HQ52" s="758"/>
    </row>
    <row r="53" spans="1:243" ht="13.9" customHeight="1">
      <c r="A53" s="765"/>
      <c r="C53" s="813"/>
      <c r="D53" s="765"/>
      <c r="E53" s="1466"/>
      <c r="F53" s="1467"/>
      <c r="G53" s="1468"/>
      <c r="H53" s="818"/>
      <c r="J53" s="819"/>
      <c r="K53" s="756"/>
      <c r="L53" s="35"/>
      <c r="M53" s="35"/>
      <c r="N53" s="756"/>
      <c r="O53" s="758"/>
      <c r="P53" s="758"/>
      <c r="Q53" s="817"/>
      <c r="R53" s="728"/>
      <c r="S53" s="757"/>
      <c r="T53" s="728"/>
      <c r="U53" s="35"/>
      <c r="V53" s="35"/>
      <c r="W53" s="35"/>
      <c r="X53" s="35"/>
      <c r="Y53" s="756"/>
      <c r="Z53" s="758"/>
      <c r="AA53" s="758"/>
      <c r="AB53" s="817"/>
      <c r="AC53" s="728"/>
      <c r="AD53" s="757"/>
      <c r="AE53" s="728"/>
      <c r="AF53" s="35"/>
      <c r="AG53" s="35"/>
      <c r="AH53" s="35"/>
      <c r="AI53" s="35"/>
      <c r="AJ53" s="756"/>
      <c r="AK53" s="758"/>
      <c r="AL53" s="758"/>
      <c r="AM53" s="817"/>
      <c r="AN53" s="728"/>
      <c r="AO53" s="757"/>
      <c r="AP53" s="728"/>
      <c r="AQ53" s="35"/>
      <c r="AR53" s="35"/>
      <c r="AS53" s="35"/>
      <c r="AT53" s="35"/>
      <c r="AU53" s="756"/>
      <c r="AV53" s="758"/>
      <c r="AW53" s="758"/>
      <c r="AX53" s="817"/>
      <c r="AY53" s="728"/>
      <c r="AZ53" s="757"/>
      <c r="BA53" s="728"/>
      <c r="BB53" s="35"/>
      <c r="BC53" s="35"/>
      <c r="BD53" s="35"/>
      <c r="BE53" s="35"/>
      <c r="BF53" s="756"/>
      <c r="BG53" s="758"/>
      <c r="BH53" s="758"/>
      <c r="BI53" s="817"/>
      <c r="BJ53" s="728"/>
      <c r="BK53" s="757"/>
      <c r="BL53" s="728"/>
      <c r="BM53" s="35"/>
      <c r="BN53" s="35"/>
      <c r="BO53" s="35"/>
      <c r="BP53" s="35"/>
      <c r="BQ53" s="756"/>
      <c r="BR53" s="758"/>
      <c r="BS53" s="758"/>
      <c r="BT53" s="817"/>
      <c r="BU53" s="728"/>
      <c r="BV53" s="757"/>
      <c r="BW53" s="728"/>
      <c r="BX53" s="35"/>
      <c r="BY53" s="35"/>
      <c r="BZ53" s="35"/>
      <c r="CA53" s="35"/>
      <c r="CB53" s="756"/>
      <c r="CC53" s="758"/>
      <c r="CD53" s="758"/>
      <c r="CE53" s="817"/>
      <c r="CF53" s="728"/>
      <c r="CG53" s="757"/>
      <c r="CH53" s="728"/>
      <c r="CI53" s="35"/>
      <c r="CJ53" s="35"/>
      <c r="CK53" s="35"/>
      <c r="CL53" s="35"/>
      <c r="CM53" s="756"/>
      <c r="CN53" s="758"/>
      <c r="CO53" s="758"/>
      <c r="CP53" s="817"/>
      <c r="CQ53" s="728"/>
      <c r="CR53" s="757"/>
      <c r="CS53" s="728"/>
      <c r="CT53" s="35"/>
      <c r="CU53" s="35"/>
      <c r="CV53" s="35"/>
      <c r="CW53" s="35"/>
      <c r="CX53" s="756"/>
      <c r="CY53" s="758"/>
      <c r="CZ53" s="758"/>
      <c r="DA53" s="817"/>
      <c r="DB53" s="728"/>
      <c r="DC53" s="757"/>
      <c r="DD53" s="728"/>
      <c r="DE53" s="35"/>
      <c r="DF53" s="35"/>
      <c r="DG53" s="35"/>
      <c r="DH53" s="35"/>
      <c r="DI53" s="756"/>
      <c r="DJ53" s="758"/>
      <c r="DK53" s="758"/>
      <c r="DL53" s="817"/>
      <c r="DM53" s="728"/>
      <c r="DN53" s="757"/>
      <c r="DO53" s="728"/>
      <c r="DP53" s="35"/>
      <c r="DQ53" s="35"/>
      <c r="DR53" s="35"/>
      <c r="DS53" s="35"/>
      <c r="DT53" s="756"/>
      <c r="DU53" s="758"/>
      <c r="DV53" s="758"/>
      <c r="DW53" s="817"/>
      <c r="DX53" s="728"/>
      <c r="DY53" s="757"/>
      <c r="DZ53" s="728"/>
      <c r="EA53" s="35"/>
      <c r="EB53" s="35"/>
      <c r="EC53" s="35"/>
      <c r="ED53" s="35"/>
      <c r="EE53" s="756"/>
      <c r="EF53" s="758"/>
      <c r="EG53" s="758"/>
      <c r="EH53" s="817"/>
      <c r="EI53" s="728"/>
      <c r="EJ53" s="757"/>
      <c r="EK53" s="728"/>
      <c r="EL53" s="35"/>
      <c r="EM53" s="35"/>
      <c r="EN53" s="35"/>
      <c r="EO53" s="35"/>
      <c r="EP53" s="756"/>
      <c r="EQ53" s="758"/>
      <c r="ER53" s="758"/>
      <c r="ES53" s="817"/>
      <c r="ET53" s="728"/>
      <c r="EU53" s="757"/>
      <c r="EV53" s="728"/>
      <c r="EW53" s="35"/>
      <c r="EX53" s="35"/>
      <c r="EY53" s="35"/>
      <c r="EZ53" s="35"/>
      <c r="FA53" s="756"/>
      <c r="FB53" s="758"/>
      <c r="FC53" s="758"/>
      <c r="FD53" s="817"/>
      <c r="FE53" s="728"/>
      <c r="FF53" s="757"/>
      <c r="FG53" s="728"/>
      <c r="FH53" s="35"/>
      <c r="FI53" s="35"/>
      <c r="FJ53" s="35"/>
      <c r="FK53" s="35"/>
      <c r="FL53" s="756"/>
      <c r="FM53" s="758"/>
      <c r="FN53" s="758"/>
      <c r="FO53" s="817"/>
      <c r="FP53" s="728"/>
      <c r="FQ53" s="757"/>
      <c r="FR53" s="728"/>
      <c r="FS53" s="35"/>
      <c r="FT53" s="35"/>
      <c r="FU53" s="35"/>
      <c r="FV53" s="35"/>
      <c r="FW53" s="756"/>
      <c r="FX53" s="758"/>
      <c r="FY53" s="758"/>
      <c r="FZ53" s="817"/>
      <c r="GA53" s="728"/>
      <c r="GB53" s="757"/>
      <c r="GC53" s="728"/>
      <c r="GD53" s="35"/>
      <c r="GE53" s="35"/>
      <c r="GF53" s="35"/>
      <c r="GG53" s="35"/>
      <c r="GH53" s="756"/>
      <c r="GI53" s="758"/>
      <c r="GJ53" s="758"/>
      <c r="GK53" s="817"/>
      <c r="GL53" s="728"/>
      <c r="GM53" s="757"/>
      <c r="GN53" s="728"/>
      <c r="GO53" s="35"/>
      <c r="GP53" s="35"/>
      <c r="GQ53" s="35"/>
      <c r="GR53" s="35"/>
      <c r="GS53" s="756"/>
      <c r="GT53" s="758"/>
      <c r="GU53" s="758"/>
      <c r="GV53" s="817"/>
      <c r="GW53" s="728"/>
      <c r="GX53" s="757"/>
      <c r="GY53" s="728"/>
      <c r="GZ53" s="35"/>
      <c r="HA53" s="35"/>
      <c r="HB53" s="35"/>
      <c r="HC53" s="35"/>
      <c r="HD53" s="756"/>
      <c r="HE53" s="758"/>
      <c r="HF53" s="758"/>
      <c r="HG53" s="817"/>
      <c r="HH53" s="728"/>
      <c r="HI53" s="757"/>
      <c r="HJ53" s="728"/>
      <c r="HK53" s="35"/>
      <c r="HL53" s="35"/>
      <c r="HM53" s="35"/>
      <c r="HN53" s="35"/>
      <c r="HO53" s="756"/>
      <c r="HP53" s="758"/>
      <c r="HQ53" s="758"/>
    </row>
    <row r="54" spans="1:243" ht="14.1" customHeight="1">
      <c r="A54" s="765"/>
      <c r="C54" s="813"/>
      <c r="D54" s="765"/>
      <c r="E54" s="1466"/>
      <c r="F54" s="1467"/>
      <c r="G54" s="1468"/>
      <c r="H54" s="820" t="s">
        <v>3182</v>
      </c>
      <c r="I54" s="821"/>
      <c r="J54" s="822">
        <f>I52+J52</f>
        <v>0</v>
      </c>
      <c r="K54" s="756"/>
      <c r="L54" s="757"/>
      <c r="M54" s="728"/>
      <c r="N54" s="35"/>
      <c r="O54" s="35"/>
      <c r="P54" s="35"/>
      <c r="Q54" s="35"/>
      <c r="R54" s="756"/>
      <c r="S54" s="758"/>
      <c r="T54" s="758"/>
      <c r="U54" s="759"/>
      <c r="V54" s="728"/>
      <c r="W54" s="757"/>
      <c r="X54" s="728"/>
      <c r="Y54" s="35"/>
      <c r="Z54" s="35"/>
      <c r="AA54" s="35"/>
      <c r="AB54" s="35"/>
      <c r="AC54" s="756"/>
      <c r="AD54" s="758"/>
      <c r="AE54" s="758"/>
      <c r="AF54" s="759"/>
      <c r="AG54" s="728"/>
      <c r="AH54" s="757"/>
      <c r="AI54" s="728"/>
      <c r="AJ54" s="35"/>
      <c r="AK54" s="35"/>
      <c r="AL54" s="35"/>
      <c r="AM54" s="35"/>
      <c r="AN54" s="756"/>
      <c r="AO54" s="758"/>
      <c r="AP54" s="758"/>
      <c r="AQ54" s="759"/>
      <c r="AR54" s="728"/>
      <c r="AS54" s="757"/>
      <c r="AT54" s="728"/>
      <c r="AU54" s="35"/>
      <c r="AV54" s="35"/>
      <c r="AW54" s="35"/>
      <c r="AX54" s="35"/>
      <c r="AY54" s="756"/>
      <c r="AZ54" s="758"/>
      <c r="BA54" s="758"/>
      <c r="BB54" s="759"/>
      <c r="BC54" s="728"/>
      <c r="BD54" s="757"/>
      <c r="BE54" s="728"/>
      <c r="BF54" s="35"/>
      <c r="BG54" s="35"/>
      <c r="BH54" s="35"/>
      <c r="BI54" s="35"/>
      <c r="BJ54" s="756"/>
      <c r="BK54" s="758"/>
      <c r="BL54" s="758"/>
      <c r="BM54" s="759"/>
      <c r="BN54" s="728"/>
      <c r="BO54" s="757"/>
      <c r="BP54" s="728"/>
      <c r="BQ54" s="35"/>
      <c r="BR54" s="35"/>
      <c r="BS54" s="35"/>
      <c r="BT54" s="35"/>
      <c r="BU54" s="756"/>
      <c r="BV54" s="758"/>
      <c r="BW54" s="758"/>
      <c r="BX54" s="759"/>
      <c r="BY54" s="728"/>
      <c r="BZ54" s="757"/>
      <c r="CA54" s="728"/>
      <c r="CB54" s="35"/>
      <c r="CC54" s="35"/>
      <c r="CD54" s="35"/>
      <c r="CE54" s="35"/>
      <c r="CF54" s="756"/>
      <c r="CG54" s="758"/>
      <c r="CH54" s="758"/>
      <c r="CI54" s="759"/>
      <c r="CJ54" s="728"/>
      <c r="CK54" s="757"/>
      <c r="CL54" s="728"/>
      <c r="CM54" s="35"/>
      <c r="CN54" s="35"/>
      <c r="CO54" s="35"/>
      <c r="CP54" s="35"/>
      <c r="CQ54" s="756"/>
      <c r="CR54" s="758"/>
      <c r="CS54" s="758"/>
      <c r="CT54" s="759"/>
      <c r="CU54" s="728"/>
      <c r="CV54" s="757"/>
      <c r="CW54" s="728"/>
      <c r="CX54" s="35"/>
      <c r="CY54" s="35"/>
      <c r="CZ54" s="35"/>
      <c r="DA54" s="35"/>
      <c r="DB54" s="756"/>
      <c r="DC54" s="758"/>
      <c r="DD54" s="758"/>
      <c r="DE54" s="759"/>
      <c r="DF54" s="728"/>
      <c r="DG54" s="757"/>
      <c r="DH54" s="728"/>
      <c r="DI54" s="35"/>
      <c r="DJ54" s="35"/>
      <c r="DK54" s="35"/>
      <c r="DL54" s="35"/>
      <c r="DM54" s="756"/>
      <c r="DN54" s="758"/>
      <c r="DO54" s="758"/>
      <c r="DP54" s="759"/>
      <c r="DQ54" s="728"/>
      <c r="DR54" s="757"/>
      <c r="DS54" s="728"/>
      <c r="DT54" s="35"/>
      <c r="DU54" s="35"/>
      <c r="DV54" s="35"/>
      <c r="DW54" s="35"/>
      <c r="DX54" s="756"/>
      <c r="DY54" s="758"/>
      <c r="DZ54" s="758"/>
      <c r="EA54" s="759"/>
      <c r="EB54" s="728"/>
      <c r="EC54" s="757"/>
      <c r="ED54" s="728"/>
      <c r="EE54" s="35"/>
      <c r="EF54" s="35"/>
      <c r="EG54" s="35"/>
      <c r="EH54" s="35"/>
      <c r="EI54" s="756"/>
      <c r="EJ54" s="758"/>
      <c r="EK54" s="758"/>
      <c r="EL54" s="759"/>
      <c r="EM54" s="728"/>
      <c r="EN54" s="757"/>
      <c r="EO54" s="728"/>
      <c r="EP54" s="35"/>
      <c r="EQ54" s="35"/>
      <c r="ER54" s="35"/>
      <c r="ES54" s="35"/>
      <c r="ET54" s="756"/>
      <c r="EU54" s="758"/>
      <c r="EV54" s="758"/>
      <c r="EW54" s="759"/>
      <c r="EX54" s="728"/>
      <c r="EY54" s="757"/>
      <c r="EZ54" s="728"/>
      <c r="FA54" s="35"/>
      <c r="FB54" s="35"/>
      <c r="FC54" s="35"/>
      <c r="FD54" s="35"/>
      <c r="FE54" s="756"/>
      <c r="FF54" s="758"/>
      <c r="FG54" s="758"/>
      <c r="FH54" s="759"/>
      <c r="FI54" s="728"/>
      <c r="FJ54" s="757"/>
      <c r="FK54" s="728"/>
      <c r="FL54" s="35"/>
      <c r="FM54" s="35"/>
      <c r="FN54" s="35"/>
      <c r="FO54" s="35"/>
      <c r="FP54" s="756"/>
      <c r="FQ54" s="758"/>
      <c r="FR54" s="758"/>
      <c r="FS54" s="759"/>
      <c r="FT54" s="728"/>
      <c r="FU54" s="757"/>
      <c r="FV54" s="728"/>
      <c r="FW54" s="35"/>
      <c r="FX54" s="35"/>
      <c r="FY54" s="35"/>
      <c r="FZ54" s="35"/>
      <c r="GA54" s="756"/>
      <c r="GB54" s="758"/>
      <c r="GC54" s="758"/>
      <c r="GD54" s="759"/>
      <c r="GE54" s="728"/>
      <c r="GF54" s="757"/>
      <c r="GG54" s="728"/>
      <c r="GH54" s="35"/>
      <c r="GI54" s="35"/>
      <c r="GJ54" s="35"/>
      <c r="GK54" s="35"/>
      <c r="GL54" s="756"/>
      <c r="GM54" s="758"/>
      <c r="GN54" s="758"/>
      <c r="GO54" s="759"/>
      <c r="GP54" s="728"/>
      <c r="GQ54" s="757"/>
      <c r="GR54" s="728"/>
      <c r="GS54" s="35"/>
      <c r="GT54" s="35"/>
      <c r="GU54" s="35"/>
      <c r="GV54" s="35"/>
      <c r="GW54" s="756"/>
      <c r="GX54" s="758"/>
      <c r="GY54" s="758"/>
    </row>
    <row r="55" spans="1:243" s="34" customFormat="1" ht="14.1" customHeight="1">
      <c r="A55" s="765"/>
      <c r="B55" s="726"/>
      <c r="C55" s="813"/>
      <c r="D55" s="765"/>
      <c r="E55" s="765"/>
      <c r="F55" s="765"/>
      <c r="G55" s="728"/>
      <c r="H55" s="728"/>
      <c r="I55" s="728"/>
      <c r="J55" s="728"/>
      <c r="K55" s="823"/>
      <c r="L55" s="824"/>
      <c r="M55" s="825"/>
      <c r="N55" s="826"/>
      <c r="O55" s="826"/>
      <c r="P55" s="826"/>
      <c r="Q55" s="826"/>
      <c r="R55" s="823"/>
      <c r="S55" s="827"/>
      <c r="T55" s="827"/>
      <c r="U55" s="828"/>
      <c r="V55" s="825"/>
      <c r="W55" s="824"/>
      <c r="X55" s="825"/>
      <c r="Y55" s="826"/>
      <c r="Z55" s="826"/>
      <c r="AA55" s="826"/>
      <c r="AB55" s="826"/>
      <c r="AC55" s="823"/>
      <c r="AD55" s="827"/>
      <c r="AE55" s="827"/>
      <c r="AF55" s="828"/>
      <c r="AG55" s="825"/>
      <c r="AH55" s="824"/>
      <c r="AI55" s="825"/>
      <c r="AJ55" s="826"/>
      <c r="AK55" s="826"/>
      <c r="AL55" s="826"/>
      <c r="AM55" s="826"/>
      <c r="AN55" s="823"/>
      <c r="AO55" s="827"/>
      <c r="AP55" s="827"/>
      <c r="AQ55" s="828"/>
      <c r="AR55" s="825"/>
      <c r="AS55" s="824"/>
      <c r="AT55" s="825"/>
      <c r="AU55" s="826"/>
      <c r="AV55" s="826"/>
      <c r="AW55" s="826"/>
      <c r="AX55" s="826"/>
      <c r="AY55" s="823"/>
      <c r="AZ55" s="827"/>
      <c r="BA55" s="827"/>
      <c r="BB55" s="828"/>
      <c r="BC55" s="825"/>
      <c r="BD55" s="824"/>
      <c r="BE55" s="825"/>
      <c r="BF55" s="826"/>
      <c r="BG55" s="826"/>
      <c r="BH55" s="826"/>
      <c r="BI55" s="826"/>
      <c r="BJ55" s="823"/>
      <c r="BK55" s="827"/>
      <c r="BL55" s="827"/>
      <c r="BM55" s="828"/>
      <c r="BN55" s="825"/>
      <c r="BO55" s="824"/>
      <c r="BP55" s="825"/>
      <c r="BQ55" s="826"/>
      <c r="BR55" s="826"/>
      <c r="BS55" s="826"/>
      <c r="BT55" s="826"/>
      <c r="BU55" s="823"/>
      <c r="BV55" s="827"/>
      <c r="BW55" s="827"/>
      <c r="BX55" s="828"/>
      <c r="BY55" s="825"/>
      <c r="BZ55" s="824"/>
      <c r="CA55" s="825"/>
      <c r="CB55" s="826"/>
      <c r="CC55" s="826"/>
      <c r="CD55" s="826"/>
      <c r="CE55" s="826"/>
      <c r="CF55" s="823"/>
      <c r="CG55" s="827"/>
      <c r="CH55" s="827"/>
      <c r="CI55" s="828"/>
      <c r="CJ55" s="825"/>
      <c r="CK55" s="824"/>
      <c r="CL55" s="825"/>
      <c r="CM55" s="826"/>
      <c r="CN55" s="826"/>
      <c r="CO55" s="826"/>
      <c r="CP55" s="826"/>
      <c r="CQ55" s="823"/>
      <c r="CR55" s="827"/>
      <c r="CS55" s="827"/>
      <c r="CT55" s="828"/>
      <c r="CU55" s="825"/>
      <c r="CV55" s="824"/>
      <c r="CW55" s="825"/>
      <c r="CX55" s="826"/>
      <c r="CY55" s="826"/>
      <c r="CZ55" s="826"/>
      <c r="DA55" s="826"/>
      <c r="DB55" s="823"/>
      <c r="DC55" s="827"/>
      <c r="DD55" s="827"/>
      <c r="DE55" s="828"/>
      <c r="DF55" s="825"/>
      <c r="DG55" s="824"/>
      <c r="DH55" s="825"/>
      <c r="DI55" s="826"/>
      <c r="DJ55" s="826"/>
      <c r="DK55" s="826"/>
      <c r="DL55" s="826"/>
      <c r="DM55" s="823"/>
      <c r="DN55" s="827"/>
      <c r="DO55" s="827"/>
      <c r="DP55" s="828"/>
      <c r="DQ55" s="825"/>
      <c r="DR55" s="824"/>
      <c r="DS55" s="825"/>
      <c r="DT55" s="826"/>
      <c r="DU55" s="826"/>
      <c r="DV55" s="826"/>
      <c r="DW55" s="826"/>
      <c r="DX55" s="823"/>
      <c r="DY55" s="827"/>
      <c r="DZ55" s="827"/>
      <c r="EA55" s="828"/>
      <c r="EB55" s="825"/>
      <c r="EC55" s="824"/>
      <c r="ED55" s="825"/>
      <c r="EE55" s="826"/>
      <c r="EF55" s="826"/>
      <c r="EG55" s="826"/>
      <c r="EH55" s="826"/>
      <c r="EI55" s="823"/>
      <c r="EJ55" s="827"/>
      <c r="EK55" s="827"/>
      <c r="EL55" s="828"/>
      <c r="EM55" s="825"/>
      <c r="EN55" s="824"/>
      <c r="EO55" s="825"/>
      <c r="EP55" s="826"/>
      <c r="EQ55" s="826"/>
      <c r="ER55" s="826"/>
      <c r="ES55" s="826"/>
      <c r="ET55" s="823"/>
      <c r="EU55" s="827"/>
      <c r="EV55" s="827"/>
      <c r="EW55" s="828"/>
      <c r="EX55" s="825"/>
      <c r="EY55" s="824"/>
      <c r="EZ55" s="825"/>
      <c r="FA55" s="826"/>
      <c r="FB55" s="826"/>
      <c r="FC55" s="826"/>
      <c r="FD55" s="826"/>
      <c r="FE55" s="823"/>
      <c r="FF55" s="827"/>
      <c r="FG55" s="827"/>
      <c r="FH55" s="828"/>
      <c r="FI55" s="825"/>
      <c r="FJ55" s="824"/>
      <c r="FK55" s="825"/>
      <c r="FL55" s="826"/>
      <c r="FM55" s="826"/>
      <c r="FN55" s="826"/>
      <c r="FO55" s="826"/>
      <c r="FP55" s="823"/>
      <c r="FQ55" s="827"/>
      <c r="FR55" s="827"/>
      <c r="FS55" s="828"/>
      <c r="FT55" s="825"/>
      <c r="FU55" s="824"/>
      <c r="FV55" s="825"/>
      <c r="FW55" s="826"/>
      <c r="FX55" s="826"/>
      <c r="FY55" s="826"/>
      <c r="FZ55" s="826"/>
      <c r="GA55" s="823"/>
      <c r="GB55" s="827"/>
      <c r="GC55" s="827"/>
      <c r="GD55" s="828"/>
      <c r="GE55" s="825"/>
      <c r="GF55" s="824"/>
      <c r="GG55" s="825"/>
      <c r="GH55" s="826"/>
      <c r="GI55" s="826"/>
      <c r="GJ55" s="826"/>
      <c r="GK55" s="826"/>
      <c r="GL55" s="823"/>
      <c r="GM55" s="827"/>
      <c r="GN55" s="827"/>
      <c r="GO55" s="828"/>
      <c r="GP55" s="825"/>
      <c r="GQ55" s="824"/>
      <c r="GR55" s="825"/>
      <c r="GS55" s="826"/>
      <c r="GT55" s="826"/>
      <c r="GU55" s="826"/>
      <c r="GV55" s="826"/>
      <c r="GW55" s="823"/>
      <c r="GX55" s="827"/>
      <c r="GY55" s="827"/>
    </row>
    <row r="56" spans="1:243" s="34" customFormat="1" ht="14.1" customHeight="1">
      <c r="A56" s="1469" t="s">
        <v>3214</v>
      </c>
      <c r="B56" s="1469"/>
      <c r="C56" s="1469"/>
      <c r="D56" s="1469"/>
      <c r="E56" s="1469"/>
      <c r="F56" s="1469"/>
      <c r="G56" s="1469"/>
      <c r="H56" s="1469"/>
      <c r="I56" s="1469"/>
      <c r="J56" s="1469"/>
      <c r="K56" s="823"/>
      <c r="L56" s="824"/>
      <c r="M56" s="825"/>
      <c r="N56" s="826"/>
      <c r="O56" s="826"/>
      <c r="P56" s="826"/>
      <c r="Q56" s="826"/>
      <c r="R56" s="823"/>
      <c r="S56" s="827"/>
      <c r="T56" s="827"/>
      <c r="U56" s="828"/>
      <c r="V56" s="825"/>
      <c r="W56" s="824"/>
      <c r="X56" s="825"/>
      <c r="Y56" s="826"/>
      <c r="Z56" s="826"/>
      <c r="AA56" s="826"/>
      <c r="AB56" s="826"/>
      <c r="AC56" s="823"/>
      <c r="AD56" s="827"/>
      <c r="AE56" s="827"/>
      <c r="AF56" s="828"/>
      <c r="AG56" s="825"/>
      <c r="AH56" s="824"/>
      <c r="AI56" s="825"/>
      <c r="AJ56" s="826"/>
      <c r="AK56" s="826"/>
      <c r="AL56" s="826"/>
      <c r="AM56" s="826"/>
      <c r="AN56" s="823"/>
      <c r="AO56" s="827"/>
      <c r="AP56" s="827"/>
      <c r="AQ56" s="828"/>
      <c r="AR56" s="825"/>
      <c r="AS56" s="824"/>
      <c r="AT56" s="825"/>
      <c r="AU56" s="826"/>
      <c r="AV56" s="826"/>
      <c r="AW56" s="826"/>
      <c r="AX56" s="826"/>
      <c r="AY56" s="823"/>
      <c r="AZ56" s="827"/>
      <c r="BA56" s="827"/>
      <c r="BB56" s="828"/>
      <c r="BC56" s="825"/>
      <c r="BD56" s="824"/>
      <c r="BE56" s="825"/>
      <c r="BF56" s="826"/>
      <c r="BG56" s="826"/>
      <c r="BH56" s="826"/>
      <c r="BI56" s="826"/>
      <c r="BJ56" s="823"/>
      <c r="BK56" s="827"/>
      <c r="BL56" s="827"/>
      <c r="BM56" s="828"/>
      <c r="BN56" s="825"/>
      <c r="BO56" s="824"/>
      <c r="BP56" s="825"/>
      <c r="BQ56" s="826"/>
      <c r="BR56" s="826"/>
      <c r="BS56" s="826"/>
      <c r="BT56" s="826"/>
      <c r="BU56" s="823"/>
      <c r="BV56" s="827"/>
      <c r="BW56" s="827"/>
      <c r="BX56" s="828"/>
      <c r="BY56" s="825"/>
      <c r="BZ56" s="824"/>
      <c r="CA56" s="825"/>
      <c r="CB56" s="826"/>
      <c r="CC56" s="826"/>
      <c r="CD56" s="826"/>
      <c r="CE56" s="826"/>
      <c r="CF56" s="823"/>
      <c r="CG56" s="827"/>
      <c r="CH56" s="827"/>
      <c r="CI56" s="828"/>
      <c r="CJ56" s="825"/>
      <c r="CK56" s="824"/>
      <c r="CL56" s="825"/>
      <c r="CM56" s="826"/>
      <c r="CN56" s="826"/>
      <c r="CO56" s="826"/>
      <c r="CP56" s="826"/>
      <c r="CQ56" s="823"/>
      <c r="CR56" s="827"/>
      <c r="CS56" s="827"/>
      <c r="CT56" s="828"/>
      <c r="CU56" s="825"/>
      <c r="CV56" s="824"/>
      <c r="CW56" s="825"/>
      <c r="CX56" s="826"/>
      <c r="CY56" s="826"/>
      <c r="CZ56" s="826"/>
      <c r="DA56" s="826"/>
      <c r="DB56" s="823"/>
      <c r="DC56" s="827"/>
      <c r="DD56" s="827"/>
      <c r="DE56" s="828"/>
      <c r="DF56" s="825"/>
      <c r="DG56" s="824"/>
      <c r="DH56" s="825"/>
      <c r="DI56" s="826"/>
      <c r="DJ56" s="826"/>
      <c r="DK56" s="826"/>
      <c r="DL56" s="826"/>
      <c r="DM56" s="823"/>
      <c r="DN56" s="827"/>
      <c r="DO56" s="827"/>
      <c r="DP56" s="828"/>
      <c r="DQ56" s="825"/>
      <c r="DR56" s="824"/>
      <c r="DS56" s="825"/>
      <c r="DT56" s="826"/>
      <c r="DU56" s="826"/>
      <c r="DV56" s="826"/>
      <c r="DW56" s="826"/>
      <c r="DX56" s="823"/>
      <c r="DY56" s="827"/>
      <c r="DZ56" s="827"/>
      <c r="EA56" s="828"/>
      <c r="EB56" s="825"/>
      <c r="EC56" s="824"/>
      <c r="ED56" s="825"/>
      <c r="EE56" s="826"/>
      <c r="EF56" s="826"/>
      <c r="EG56" s="826"/>
      <c r="EH56" s="826"/>
      <c r="EI56" s="823"/>
      <c r="EJ56" s="827"/>
      <c r="EK56" s="827"/>
      <c r="EL56" s="828"/>
      <c r="EM56" s="825"/>
      <c r="EN56" s="824"/>
      <c r="EO56" s="825"/>
      <c r="EP56" s="826"/>
      <c r="EQ56" s="826"/>
      <c r="ER56" s="826"/>
      <c r="ES56" s="826"/>
      <c r="ET56" s="823"/>
      <c r="EU56" s="827"/>
      <c r="EV56" s="827"/>
      <c r="EW56" s="828"/>
      <c r="EX56" s="825"/>
      <c r="EY56" s="824"/>
      <c r="EZ56" s="825"/>
      <c r="FA56" s="826"/>
      <c r="FB56" s="826"/>
      <c r="FC56" s="826"/>
      <c r="FD56" s="826"/>
      <c r="FE56" s="823"/>
      <c r="FF56" s="827"/>
      <c r="FG56" s="827"/>
      <c r="FH56" s="828"/>
      <c r="FI56" s="825"/>
      <c r="FJ56" s="824"/>
      <c r="FK56" s="825"/>
      <c r="FL56" s="826"/>
      <c r="FM56" s="826"/>
      <c r="FN56" s="826"/>
      <c r="FO56" s="826"/>
      <c r="FP56" s="823"/>
      <c r="FQ56" s="827"/>
      <c r="FR56" s="827"/>
      <c r="FS56" s="828"/>
      <c r="FT56" s="825"/>
      <c r="FU56" s="824"/>
      <c r="FV56" s="825"/>
      <c r="FW56" s="826"/>
      <c r="FX56" s="826"/>
      <c r="FY56" s="826"/>
      <c r="FZ56" s="826"/>
      <c r="GA56" s="823"/>
      <c r="GB56" s="827"/>
      <c r="GC56" s="827"/>
      <c r="GD56" s="828"/>
      <c r="GE56" s="825"/>
      <c r="GF56" s="824"/>
      <c r="GG56" s="825"/>
      <c r="GH56" s="826"/>
      <c r="GI56" s="826"/>
      <c r="GJ56" s="826"/>
      <c r="GK56" s="826"/>
      <c r="GL56" s="823"/>
      <c r="GM56" s="827"/>
      <c r="GN56" s="827"/>
      <c r="GO56" s="828"/>
      <c r="GP56" s="825"/>
      <c r="GQ56" s="824"/>
      <c r="GR56" s="825"/>
      <c r="GS56" s="826"/>
      <c r="GT56" s="826"/>
      <c r="GU56" s="826"/>
      <c r="GV56" s="826"/>
      <c r="GW56" s="823"/>
      <c r="GX56" s="827"/>
      <c r="GY56" s="827"/>
    </row>
    <row r="57" spans="1:243" s="34" customFormat="1" ht="14.1" customHeight="1">
      <c r="A57" s="35"/>
      <c r="B57" s="726"/>
      <c r="C57" s="727"/>
      <c r="D57" s="727"/>
      <c r="E57" s="727"/>
      <c r="F57" s="727"/>
      <c r="G57" s="728"/>
      <c r="H57" s="728"/>
      <c r="I57" s="728"/>
      <c r="J57" s="728"/>
      <c r="K57" s="823"/>
      <c r="L57" s="824"/>
      <c r="M57" s="825"/>
      <c r="N57" s="826"/>
      <c r="O57" s="826"/>
      <c r="P57" s="826"/>
      <c r="Q57" s="826"/>
      <c r="R57" s="823"/>
      <c r="S57" s="827"/>
      <c r="T57" s="827"/>
      <c r="U57" s="829"/>
      <c r="V57" s="825"/>
      <c r="W57" s="824"/>
      <c r="X57" s="825"/>
      <c r="Y57" s="826"/>
      <c r="Z57" s="826"/>
      <c r="AA57" s="826"/>
      <c r="AB57" s="826"/>
      <c r="AC57" s="823"/>
      <c r="AD57" s="827"/>
      <c r="AE57" s="827"/>
      <c r="AF57" s="829"/>
      <c r="AG57" s="825"/>
      <c r="AH57" s="824"/>
      <c r="AI57" s="825"/>
      <c r="AJ57" s="826"/>
      <c r="AK57" s="826"/>
      <c r="AL57" s="826"/>
      <c r="AM57" s="826"/>
      <c r="AN57" s="823"/>
      <c r="AO57" s="827"/>
      <c r="AP57" s="827"/>
      <c r="AQ57" s="829"/>
      <c r="AR57" s="825"/>
      <c r="AS57" s="824"/>
      <c r="AT57" s="825"/>
      <c r="AU57" s="826"/>
      <c r="AV57" s="826"/>
      <c r="AW57" s="826"/>
      <c r="AX57" s="826"/>
      <c r="AY57" s="823"/>
      <c r="AZ57" s="827"/>
      <c r="BA57" s="827"/>
      <c r="BB57" s="829"/>
      <c r="BC57" s="825"/>
      <c r="BD57" s="824"/>
      <c r="BE57" s="825"/>
      <c r="BF57" s="826"/>
      <c r="BG57" s="826"/>
      <c r="BH57" s="826"/>
      <c r="BI57" s="826"/>
      <c r="BJ57" s="823"/>
      <c r="BK57" s="827"/>
      <c r="BL57" s="827"/>
      <c r="BM57" s="829"/>
      <c r="BN57" s="825"/>
      <c r="BO57" s="824"/>
      <c r="BP57" s="825"/>
      <c r="BQ57" s="826"/>
      <c r="BR57" s="826"/>
      <c r="BS57" s="826"/>
      <c r="BT57" s="826"/>
      <c r="BU57" s="823"/>
      <c r="BV57" s="827"/>
      <c r="BW57" s="827"/>
      <c r="BX57" s="829"/>
      <c r="BY57" s="825"/>
      <c r="BZ57" s="824"/>
      <c r="CA57" s="825"/>
      <c r="CB57" s="826"/>
      <c r="CC57" s="826"/>
      <c r="CD57" s="826"/>
      <c r="CE57" s="826"/>
      <c r="CF57" s="823"/>
      <c r="CG57" s="827"/>
      <c r="CH57" s="827"/>
      <c r="CI57" s="829"/>
      <c r="CJ57" s="825"/>
      <c r="CK57" s="824"/>
      <c r="CL57" s="825"/>
      <c r="CM57" s="826"/>
      <c r="CN57" s="826"/>
      <c r="CO57" s="826"/>
      <c r="CP57" s="826"/>
      <c r="CQ57" s="823"/>
      <c r="CR57" s="827"/>
      <c r="CS57" s="827"/>
      <c r="CT57" s="829"/>
      <c r="CU57" s="825"/>
      <c r="CV57" s="824"/>
      <c r="CW57" s="825"/>
      <c r="CX57" s="826"/>
      <c r="CY57" s="826"/>
      <c r="CZ57" s="826"/>
      <c r="DA57" s="826"/>
      <c r="DB57" s="823"/>
      <c r="DC57" s="827"/>
      <c r="DD57" s="827"/>
      <c r="DE57" s="829"/>
      <c r="DF57" s="825"/>
      <c r="DG57" s="824"/>
      <c r="DH57" s="825"/>
      <c r="DI57" s="826"/>
      <c r="DJ57" s="826"/>
      <c r="DK57" s="826"/>
      <c r="DL57" s="826"/>
      <c r="DM57" s="823"/>
      <c r="DN57" s="827"/>
      <c r="DO57" s="827"/>
      <c r="DP57" s="829"/>
      <c r="DQ57" s="825"/>
      <c r="DR57" s="824"/>
      <c r="DS57" s="825"/>
      <c r="DT57" s="826"/>
      <c r="DU57" s="826"/>
      <c r="DV57" s="826"/>
      <c r="DW57" s="826"/>
      <c r="DX57" s="823"/>
      <c r="DY57" s="827"/>
      <c r="DZ57" s="827"/>
      <c r="EA57" s="829"/>
      <c r="EB57" s="825"/>
      <c r="EC57" s="824"/>
      <c r="ED57" s="825"/>
      <c r="EE57" s="826"/>
      <c r="EF57" s="826"/>
      <c r="EG57" s="826"/>
      <c r="EH57" s="826"/>
      <c r="EI57" s="823"/>
      <c r="EJ57" s="827"/>
      <c r="EK57" s="827"/>
      <c r="EL57" s="829"/>
      <c r="EM57" s="825"/>
      <c r="EN57" s="824"/>
      <c r="EO57" s="825"/>
      <c r="EP57" s="826"/>
      <c r="EQ57" s="826"/>
      <c r="ER57" s="826"/>
      <c r="ES57" s="826"/>
      <c r="ET57" s="823"/>
      <c r="EU57" s="827"/>
      <c r="EV57" s="827"/>
      <c r="EW57" s="829"/>
      <c r="EX57" s="825"/>
      <c r="EY57" s="824"/>
      <c r="EZ57" s="825"/>
      <c r="FA57" s="826"/>
      <c r="FB57" s="826"/>
      <c r="FC57" s="826"/>
      <c r="FD57" s="826"/>
      <c r="FE57" s="823"/>
      <c r="FF57" s="827"/>
      <c r="FG57" s="827"/>
      <c r="FH57" s="829"/>
      <c r="FI57" s="825"/>
      <c r="FJ57" s="824"/>
      <c r="FK57" s="825"/>
      <c r="FL57" s="826"/>
      <c r="FM57" s="826"/>
      <c r="FN57" s="826"/>
      <c r="FO57" s="826"/>
      <c r="FP57" s="823"/>
      <c r="FQ57" s="827"/>
      <c r="FR57" s="827"/>
      <c r="FS57" s="829"/>
      <c r="FT57" s="825"/>
      <c r="FU57" s="824"/>
      <c r="FV57" s="825"/>
      <c r="FW57" s="826"/>
      <c r="FX57" s="826"/>
      <c r="FY57" s="826"/>
      <c r="FZ57" s="826"/>
      <c r="GA57" s="823"/>
      <c r="GB57" s="827"/>
      <c r="GC57" s="827"/>
      <c r="GD57" s="829"/>
      <c r="GE57" s="825"/>
      <c r="GF57" s="824"/>
      <c r="GG57" s="825"/>
      <c r="GH57" s="826"/>
      <c r="GI57" s="826"/>
      <c r="GJ57" s="826"/>
      <c r="GK57" s="826"/>
      <c r="GL57" s="823"/>
      <c r="GM57" s="827"/>
      <c r="GN57" s="827"/>
      <c r="GO57" s="829"/>
      <c r="GP57" s="825"/>
      <c r="GQ57" s="824"/>
      <c r="GR57" s="825"/>
      <c r="GS57" s="826"/>
      <c r="GT57" s="826"/>
      <c r="GU57" s="826"/>
      <c r="GV57" s="826"/>
      <c r="GW57" s="823"/>
      <c r="GX57" s="827"/>
      <c r="GY57" s="827"/>
    </row>
    <row r="58" spans="1:243" s="34" customFormat="1" ht="133.15" customHeight="1">
      <c r="A58" s="1449" t="s">
        <v>30</v>
      </c>
      <c r="B58" s="1449"/>
      <c r="C58" s="1449"/>
      <c r="D58" s="1449"/>
      <c r="E58" s="1449"/>
      <c r="F58" s="1449"/>
      <c r="G58" s="1449"/>
      <c r="H58" s="1449"/>
      <c r="I58" s="1449"/>
      <c r="J58" s="1449"/>
      <c r="K58" s="830"/>
      <c r="L58" s="824"/>
      <c r="M58" s="825"/>
      <c r="N58" s="826"/>
      <c r="O58" s="826"/>
      <c r="P58" s="826"/>
      <c r="Q58" s="826"/>
      <c r="R58" s="823"/>
      <c r="S58" s="827"/>
      <c r="T58" s="827"/>
      <c r="U58" s="829"/>
      <c r="V58" s="825"/>
      <c r="W58" s="824"/>
      <c r="X58" s="825"/>
      <c r="Y58" s="826"/>
      <c r="Z58" s="826"/>
      <c r="AA58" s="826"/>
      <c r="AB58" s="826"/>
      <c r="AC58" s="823"/>
      <c r="AD58" s="827"/>
      <c r="AE58" s="827"/>
      <c r="AF58" s="829"/>
      <c r="AG58" s="825"/>
      <c r="AH58" s="824"/>
      <c r="AI58" s="825"/>
      <c r="AJ58" s="826"/>
      <c r="AK58" s="826"/>
      <c r="AL58" s="826"/>
      <c r="AM58" s="826"/>
      <c r="AN58" s="823"/>
      <c r="AO58" s="827"/>
      <c r="AP58" s="827"/>
      <c r="AQ58" s="829"/>
      <c r="AR58" s="825"/>
      <c r="AS58" s="824"/>
      <c r="AT58" s="825"/>
      <c r="AU58" s="826"/>
      <c r="AV58" s="826"/>
      <c r="AW58" s="826"/>
      <c r="AX58" s="826"/>
      <c r="AY58" s="823"/>
      <c r="AZ58" s="827"/>
      <c r="BA58" s="827"/>
      <c r="BB58" s="829"/>
      <c r="BC58" s="825"/>
      <c r="BD58" s="824"/>
      <c r="BE58" s="825"/>
      <c r="BF58" s="826"/>
      <c r="BG58" s="826"/>
      <c r="BH58" s="826"/>
      <c r="BI58" s="826"/>
      <c r="BJ58" s="823"/>
      <c r="BK58" s="827"/>
      <c r="BL58" s="827"/>
      <c r="BM58" s="829"/>
      <c r="BN58" s="825"/>
      <c r="BO58" s="824"/>
      <c r="BP58" s="825"/>
      <c r="BQ58" s="826"/>
      <c r="BR58" s="826"/>
      <c r="BS58" s="826"/>
      <c r="BT58" s="826"/>
      <c r="BU58" s="823"/>
      <c r="BV58" s="827"/>
      <c r="BW58" s="827"/>
      <c r="BX58" s="829"/>
      <c r="BY58" s="825"/>
      <c r="BZ58" s="824"/>
      <c r="CA58" s="825"/>
      <c r="CB58" s="826"/>
      <c r="CC58" s="826"/>
      <c r="CD58" s="826"/>
      <c r="CE58" s="826"/>
      <c r="CF58" s="823"/>
      <c r="CG58" s="827"/>
      <c r="CH58" s="827"/>
      <c r="CI58" s="829"/>
      <c r="CJ58" s="825"/>
      <c r="CK58" s="824"/>
      <c r="CL58" s="825"/>
      <c r="CM58" s="826"/>
      <c r="CN58" s="826"/>
      <c r="CO58" s="826"/>
      <c r="CP58" s="826"/>
      <c r="CQ58" s="823"/>
      <c r="CR58" s="827"/>
      <c r="CS58" s="827"/>
      <c r="CT58" s="829"/>
      <c r="CU58" s="825"/>
      <c r="CV58" s="824"/>
      <c r="CW58" s="825"/>
      <c r="CX58" s="826"/>
      <c r="CY58" s="826"/>
      <c r="CZ58" s="826"/>
      <c r="DA58" s="826"/>
      <c r="DB58" s="823"/>
      <c r="DC58" s="827"/>
      <c r="DD58" s="827"/>
      <c r="DE58" s="829"/>
      <c r="DF58" s="825"/>
      <c r="DG58" s="824"/>
      <c r="DH58" s="825"/>
      <c r="DI58" s="826"/>
      <c r="DJ58" s="826"/>
      <c r="DK58" s="826"/>
      <c r="DL58" s="826"/>
      <c r="DM58" s="823"/>
      <c r="DN58" s="827"/>
      <c r="DO58" s="827"/>
      <c r="DP58" s="829"/>
      <c r="DQ58" s="825"/>
      <c r="DR58" s="824"/>
      <c r="DS58" s="825"/>
      <c r="DT58" s="826"/>
      <c r="DU58" s="826"/>
      <c r="DV58" s="826"/>
      <c r="DW58" s="826"/>
      <c r="DX58" s="823"/>
      <c r="DY58" s="827"/>
      <c r="DZ58" s="827"/>
      <c r="EA58" s="829"/>
      <c r="EB58" s="825"/>
      <c r="EC58" s="824"/>
      <c r="ED58" s="825"/>
      <c r="EE58" s="826"/>
      <c r="EF58" s="826"/>
      <c r="EG58" s="826"/>
      <c r="EH58" s="826"/>
      <c r="EI58" s="823"/>
      <c r="EJ58" s="827"/>
      <c r="EK58" s="827"/>
      <c r="EL58" s="829"/>
      <c r="EM58" s="825"/>
      <c r="EN58" s="824"/>
      <c r="EO58" s="825"/>
      <c r="EP58" s="826"/>
      <c r="EQ58" s="826"/>
      <c r="ER58" s="826"/>
      <c r="ES58" s="826"/>
      <c r="ET58" s="823"/>
      <c r="EU58" s="827"/>
      <c r="EV58" s="827"/>
      <c r="EW58" s="829"/>
      <c r="EX58" s="825"/>
      <c r="EY58" s="824"/>
      <c r="EZ58" s="825"/>
      <c r="FA58" s="826"/>
      <c r="FB58" s="826"/>
      <c r="FC58" s="826"/>
      <c r="FD58" s="826"/>
      <c r="FE58" s="823"/>
      <c r="FF58" s="827"/>
      <c r="FG58" s="827"/>
      <c r="FH58" s="829"/>
      <c r="FI58" s="825"/>
      <c r="FJ58" s="824"/>
      <c r="FK58" s="825"/>
      <c r="FL58" s="826"/>
      <c r="FM58" s="826"/>
      <c r="FN58" s="826"/>
      <c r="FO58" s="826"/>
      <c r="FP58" s="823"/>
      <c r="FQ58" s="827"/>
      <c r="FR58" s="827"/>
      <c r="FS58" s="829"/>
      <c r="FT58" s="825"/>
      <c r="FU58" s="824"/>
      <c r="FV58" s="825"/>
      <c r="FW58" s="826"/>
      <c r="FX58" s="826"/>
      <c r="FY58" s="826"/>
      <c r="FZ58" s="826"/>
      <c r="GA58" s="823"/>
      <c r="GB58" s="827"/>
      <c r="GC58" s="827"/>
      <c r="GD58" s="829"/>
      <c r="GE58" s="825"/>
      <c r="GF58" s="824"/>
      <c r="GG58" s="825"/>
      <c r="GH58" s="826"/>
      <c r="GI58" s="826"/>
      <c r="GJ58" s="826"/>
      <c r="GK58" s="826"/>
      <c r="GL58" s="823"/>
      <c r="GM58" s="827"/>
      <c r="GN58" s="827"/>
      <c r="GO58" s="829"/>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9"/>
      <c r="V59" s="825"/>
      <c r="W59" s="824"/>
      <c r="X59" s="825"/>
      <c r="Y59" s="826"/>
      <c r="Z59" s="826"/>
      <c r="AA59" s="826"/>
      <c r="AB59" s="826"/>
      <c r="AC59" s="823"/>
      <c r="AD59" s="827"/>
      <c r="AE59" s="827"/>
      <c r="AF59" s="829"/>
      <c r="AG59" s="825"/>
      <c r="AH59" s="824"/>
      <c r="AI59" s="825"/>
      <c r="AJ59" s="826"/>
      <c r="AK59" s="826"/>
      <c r="AL59" s="826"/>
      <c r="AM59" s="826"/>
      <c r="AN59" s="823"/>
      <c r="AO59" s="827"/>
      <c r="AP59" s="827"/>
      <c r="AQ59" s="829"/>
      <c r="AR59" s="825"/>
      <c r="AS59" s="824"/>
      <c r="AT59" s="825"/>
      <c r="AU59" s="826"/>
      <c r="AV59" s="826"/>
      <c r="AW59" s="826"/>
      <c r="AX59" s="826"/>
      <c r="AY59" s="823"/>
      <c r="AZ59" s="827"/>
      <c r="BA59" s="827"/>
      <c r="BB59" s="829"/>
      <c r="BC59" s="825"/>
      <c r="BD59" s="824"/>
      <c r="BE59" s="825"/>
      <c r="BF59" s="826"/>
      <c r="BG59" s="826"/>
      <c r="BH59" s="826"/>
      <c r="BI59" s="826"/>
      <c r="BJ59" s="823"/>
      <c r="BK59" s="827"/>
      <c r="BL59" s="827"/>
      <c r="BM59" s="829"/>
      <c r="BN59" s="825"/>
      <c r="BO59" s="824"/>
      <c r="BP59" s="825"/>
      <c r="BQ59" s="826"/>
      <c r="BR59" s="826"/>
      <c r="BS59" s="826"/>
      <c r="BT59" s="826"/>
      <c r="BU59" s="823"/>
      <c r="BV59" s="827"/>
      <c r="BW59" s="827"/>
      <c r="BX59" s="829"/>
      <c r="BY59" s="825"/>
      <c r="BZ59" s="824"/>
      <c r="CA59" s="825"/>
      <c r="CB59" s="826"/>
      <c r="CC59" s="826"/>
      <c r="CD59" s="826"/>
      <c r="CE59" s="826"/>
      <c r="CF59" s="823"/>
      <c r="CG59" s="827"/>
      <c r="CH59" s="827"/>
      <c r="CI59" s="829"/>
      <c r="CJ59" s="825"/>
      <c r="CK59" s="824"/>
      <c r="CL59" s="825"/>
      <c r="CM59" s="826"/>
      <c r="CN59" s="826"/>
      <c r="CO59" s="826"/>
      <c r="CP59" s="826"/>
      <c r="CQ59" s="823"/>
      <c r="CR59" s="827"/>
      <c r="CS59" s="827"/>
      <c r="CT59" s="829"/>
      <c r="CU59" s="825"/>
      <c r="CV59" s="824"/>
      <c r="CW59" s="825"/>
      <c r="CX59" s="826"/>
      <c r="CY59" s="826"/>
      <c r="CZ59" s="826"/>
      <c r="DA59" s="826"/>
      <c r="DB59" s="823"/>
      <c r="DC59" s="827"/>
      <c r="DD59" s="827"/>
      <c r="DE59" s="829"/>
      <c r="DF59" s="825"/>
      <c r="DG59" s="824"/>
      <c r="DH59" s="825"/>
      <c r="DI59" s="826"/>
      <c r="DJ59" s="826"/>
      <c r="DK59" s="826"/>
      <c r="DL59" s="826"/>
      <c r="DM59" s="823"/>
      <c r="DN59" s="827"/>
      <c r="DO59" s="827"/>
      <c r="DP59" s="829"/>
      <c r="DQ59" s="825"/>
      <c r="DR59" s="824"/>
      <c r="DS59" s="825"/>
      <c r="DT59" s="826"/>
      <c r="DU59" s="826"/>
      <c r="DV59" s="826"/>
      <c r="DW59" s="826"/>
      <c r="DX59" s="823"/>
      <c r="DY59" s="827"/>
      <c r="DZ59" s="827"/>
      <c r="EA59" s="829"/>
      <c r="EB59" s="825"/>
      <c r="EC59" s="824"/>
      <c r="ED59" s="825"/>
      <c r="EE59" s="826"/>
      <c r="EF59" s="826"/>
      <c r="EG59" s="826"/>
      <c r="EH59" s="826"/>
      <c r="EI59" s="823"/>
      <c r="EJ59" s="827"/>
      <c r="EK59" s="827"/>
      <c r="EL59" s="829"/>
      <c r="EM59" s="825"/>
      <c r="EN59" s="824"/>
      <c r="EO59" s="825"/>
      <c r="EP59" s="826"/>
      <c r="EQ59" s="826"/>
      <c r="ER59" s="826"/>
      <c r="ES59" s="826"/>
      <c r="ET59" s="823"/>
      <c r="EU59" s="827"/>
      <c r="EV59" s="827"/>
      <c r="EW59" s="829"/>
      <c r="EX59" s="825"/>
      <c r="EY59" s="824"/>
      <c r="EZ59" s="825"/>
      <c r="FA59" s="826"/>
      <c r="FB59" s="826"/>
      <c r="FC59" s="826"/>
      <c r="FD59" s="826"/>
      <c r="FE59" s="823"/>
      <c r="FF59" s="827"/>
      <c r="FG59" s="827"/>
      <c r="FH59" s="829"/>
      <c r="FI59" s="825"/>
      <c r="FJ59" s="824"/>
      <c r="FK59" s="825"/>
      <c r="FL59" s="826"/>
      <c r="FM59" s="826"/>
      <c r="FN59" s="826"/>
      <c r="FO59" s="826"/>
      <c r="FP59" s="823"/>
      <c r="FQ59" s="827"/>
      <c r="FR59" s="827"/>
      <c r="FS59" s="829"/>
      <c r="FT59" s="825"/>
      <c r="FU59" s="824"/>
      <c r="FV59" s="825"/>
      <c r="FW59" s="826"/>
      <c r="FX59" s="826"/>
      <c r="FY59" s="826"/>
      <c r="FZ59" s="826"/>
      <c r="GA59" s="823"/>
      <c r="GB59" s="827"/>
      <c r="GC59" s="827"/>
      <c r="GD59" s="829"/>
      <c r="GE59" s="825"/>
      <c r="GF59" s="824"/>
      <c r="GG59" s="825"/>
      <c r="GH59" s="826"/>
      <c r="GI59" s="826"/>
      <c r="GJ59" s="826"/>
      <c r="GK59" s="826"/>
      <c r="GL59" s="823"/>
      <c r="GM59" s="827"/>
      <c r="GN59" s="827"/>
      <c r="GO59" s="829"/>
      <c r="GP59" s="825"/>
      <c r="GQ59" s="824"/>
      <c r="GR59" s="825"/>
      <c r="GS59" s="826"/>
      <c r="GT59" s="826"/>
      <c r="GU59" s="826"/>
      <c r="GV59" s="826"/>
      <c r="GW59" s="823"/>
      <c r="GX59" s="827"/>
      <c r="GY59" s="827"/>
    </row>
    <row r="60" spans="1:243" s="34" customFormat="1" ht="14.25">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5.75">
      <c r="A61" s="35"/>
      <c r="B61" s="726"/>
      <c r="C61" s="831"/>
      <c r="D61" s="727"/>
      <c r="E61" s="727"/>
      <c r="F61" s="727"/>
      <c r="G61" s="728"/>
      <c r="H61" s="728"/>
      <c r="I61" s="728"/>
      <c r="J61" s="728"/>
      <c r="K61" s="823"/>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5.75">
      <c r="A62" s="35"/>
      <c r="B62" s="726"/>
      <c r="C62" s="831"/>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1" customHeight="1">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1" customHeight="1">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1" customHeight="1">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ht="14.1" customHeight="1">
      <c r="K70" s="756"/>
      <c r="L70" s="757"/>
      <c r="M70" s="728"/>
      <c r="N70" s="35"/>
      <c r="O70" s="35"/>
      <c r="P70" s="35"/>
      <c r="Q70" s="35"/>
      <c r="R70" s="756"/>
      <c r="S70" s="758"/>
      <c r="T70" s="758"/>
      <c r="U70" s="759"/>
      <c r="V70" s="728"/>
      <c r="W70" s="757"/>
      <c r="X70" s="728"/>
      <c r="Y70" s="35"/>
      <c r="Z70" s="35"/>
      <c r="AA70" s="35"/>
      <c r="AB70" s="35"/>
      <c r="AC70" s="756"/>
      <c r="AD70" s="758"/>
      <c r="AE70" s="758"/>
      <c r="AF70" s="759"/>
      <c r="AG70" s="728"/>
      <c r="AH70" s="757"/>
      <c r="AI70" s="728"/>
      <c r="AJ70" s="35"/>
      <c r="AK70" s="35"/>
      <c r="AL70" s="35"/>
      <c r="AM70" s="35"/>
      <c r="AN70" s="756"/>
      <c r="AO70" s="758"/>
      <c r="AP70" s="758"/>
      <c r="AQ70" s="759"/>
      <c r="AR70" s="728"/>
      <c r="AS70" s="757"/>
      <c r="AT70" s="728"/>
      <c r="AU70" s="35"/>
      <c r="AV70" s="35"/>
      <c r="AW70" s="35"/>
      <c r="AX70" s="35"/>
      <c r="AY70" s="756"/>
      <c r="AZ70" s="758"/>
      <c r="BA70" s="758"/>
      <c r="BB70" s="759"/>
      <c r="BC70" s="728"/>
      <c r="BD70" s="757"/>
      <c r="BE70" s="728"/>
      <c r="BF70" s="35"/>
      <c r="BG70" s="35"/>
      <c r="BH70" s="35"/>
      <c r="BI70" s="35"/>
      <c r="BJ70" s="756"/>
      <c r="BK70" s="758"/>
      <c r="BL70" s="758"/>
      <c r="BM70" s="759"/>
      <c r="BN70" s="728"/>
      <c r="BO70" s="757"/>
      <c r="BP70" s="728"/>
      <c r="BQ70" s="35"/>
      <c r="BR70" s="35"/>
      <c r="BS70" s="35"/>
      <c r="BT70" s="35"/>
      <c r="BU70" s="756"/>
      <c r="BV70" s="758"/>
      <c r="BW70" s="758"/>
      <c r="BX70" s="759"/>
      <c r="BY70" s="728"/>
      <c r="BZ70" s="757"/>
      <c r="CA70" s="728"/>
      <c r="CB70" s="35"/>
      <c r="CC70" s="35"/>
      <c r="CD70" s="35"/>
      <c r="CE70" s="35"/>
      <c r="CF70" s="756"/>
      <c r="CG70" s="758"/>
      <c r="CH70" s="758"/>
      <c r="CI70" s="759"/>
      <c r="CJ70" s="728"/>
      <c r="CK70" s="757"/>
      <c r="CL70" s="728"/>
      <c r="CM70" s="35"/>
      <c r="CN70" s="35"/>
      <c r="CO70" s="35"/>
      <c r="CP70" s="35"/>
      <c r="CQ70" s="756"/>
      <c r="CR70" s="758"/>
      <c r="CS70" s="758"/>
      <c r="CT70" s="759"/>
      <c r="CU70" s="728"/>
      <c r="CV70" s="757"/>
      <c r="CW70" s="728"/>
      <c r="CX70" s="35"/>
      <c r="CY70" s="35"/>
      <c r="CZ70" s="35"/>
      <c r="DA70" s="35"/>
      <c r="DB70" s="756"/>
      <c r="DC70" s="758"/>
      <c r="DD70" s="758"/>
      <c r="DE70" s="759"/>
      <c r="DF70" s="728"/>
      <c r="DG70" s="757"/>
      <c r="DH70" s="728"/>
      <c r="DI70" s="35"/>
      <c r="DJ70" s="35"/>
      <c r="DK70" s="35"/>
      <c r="DL70" s="35"/>
      <c r="DM70" s="756"/>
      <c r="DN70" s="758"/>
      <c r="DO70" s="758"/>
      <c r="DP70" s="759"/>
      <c r="DQ70" s="728"/>
      <c r="DR70" s="757"/>
      <c r="DS70" s="728"/>
      <c r="DT70" s="35"/>
      <c r="DU70" s="35"/>
      <c r="DV70" s="35"/>
      <c r="DW70" s="35"/>
      <c r="DX70" s="756"/>
      <c r="DY70" s="758"/>
      <c r="DZ70" s="758"/>
      <c r="EA70" s="759"/>
      <c r="EB70" s="728"/>
      <c r="EC70" s="757"/>
      <c r="ED70" s="728"/>
      <c r="EE70" s="35"/>
      <c r="EF70" s="35"/>
      <c r="EG70" s="35"/>
      <c r="EH70" s="35"/>
      <c r="EI70" s="756"/>
      <c r="EJ70" s="758"/>
      <c r="EK70" s="758"/>
      <c r="EL70" s="759"/>
      <c r="EM70" s="728"/>
      <c r="EN70" s="757"/>
      <c r="EO70" s="728"/>
      <c r="EP70" s="35"/>
      <c r="EQ70" s="35"/>
      <c r="ER70" s="35"/>
      <c r="ES70" s="35"/>
      <c r="ET70" s="756"/>
      <c r="EU70" s="758"/>
      <c r="EV70" s="758"/>
      <c r="EW70" s="759"/>
      <c r="EX70" s="728"/>
      <c r="EY70" s="757"/>
      <c r="EZ70" s="728"/>
      <c r="FA70" s="35"/>
      <c r="FB70" s="35"/>
      <c r="FC70" s="35"/>
      <c r="FD70" s="35"/>
      <c r="FE70" s="756"/>
      <c r="FF70" s="758"/>
      <c r="FG70" s="758"/>
      <c r="FH70" s="759"/>
      <c r="FI70" s="728"/>
      <c r="FJ70" s="757"/>
      <c r="FK70" s="728"/>
      <c r="FL70" s="35"/>
      <c r="FM70" s="35"/>
      <c r="FN70" s="35"/>
      <c r="FO70" s="35"/>
      <c r="FP70" s="756"/>
      <c r="FQ70" s="758"/>
      <c r="FR70" s="758"/>
      <c r="FS70" s="759"/>
      <c r="FT70" s="728"/>
      <c r="FU70" s="757"/>
      <c r="FV70" s="728"/>
      <c r="FW70" s="35"/>
      <c r="FX70" s="35"/>
      <c r="FY70" s="35"/>
      <c r="FZ70" s="35"/>
      <c r="GA70" s="756"/>
      <c r="GB70" s="758"/>
      <c r="GC70" s="758"/>
      <c r="GD70" s="759"/>
      <c r="GE70" s="728"/>
      <c r="GF70" s="757"/>
      <c r="GG70" s="728"/>
      <c r="GH70" s="35"/>
      <c r="GI70" s="35"/>
      <c r="GJ70" s="35"/>
      <c r="GK70" s="35"/>
      <c r="GL70" s="756"/>
      <c r="GM70" s="758"/>
      <c r="GN70" s="758"/>
      <c r="GO70" s="759"/>
      <c r="GP70" s="728"/>
      <c r="GQ70" s="757"/>
      <c r="GR70" s="728"/>
      <c r="GS70" s="35"/>
      <c r="GT70" s="35"/>
      <c r="GU70" s="35"/>
      <c r="GV70" s="35"/>
      <c r="GW70" s="756"/>
      <c r="GX70" s="758"/>
      <c r="GY70" s="758"/>
    </row>
    <row r="71" spans="1:207" ht="14.1" customHeight="1">
      <c r="K71" s="756"/>
      <c r="L71" s="757"/>
      <c r="M71" s="728"/>
      <c r="N71" s="35"/>
      <c r="O71" s="35"/>
      <c r="P71" s="35"/>
      <c r="Q71" s="35"/>
      <c r="R71" s="756"/>
      <c r="S71" s="758"/>
      <c r="T71" s="758"/>
      <c r="U71" s="759"/>
      <c r="V71" s="728"/>
      <c r="W71" s="757"/>
      <c r="X71" s="728"/>
      <c r="Y71" s="35"/>
      <c r="Z71" s="35"/>
      <c r="AA71" s="35"/>
      <c r="AB71" s="35"/>
      <c r="AC71" s="756"/>
      <c r="AD71" s="758"/>
      <c r="AE71" s="758"/>
      <c r="AF71" s="759"/>
      <c r="AG71" s="728"/>
      <c r="AH71" s="757"/>
      <c r="AI71" s="728"/>
      <c r="AJ71" s="35"/>
      <c r="AK71" s="35"/>
      <c r="AL71" s="35"/>
      <c r="AM71" s="35"/>
      <c r="AN71" s="756"/>
      <c r="AO71" s="758"/>
      <c r="AP71" s="758"/>
      <c r="AQ71" s="759"/>
      <c r="AR71" s="728"/>
      <c r="AS71" s="757"/>
      <c r="AT71" s="728"/>
      <c r="AU71" s="35"/>
      <c r="AV71" s="35"/>
      <c r="AW71" s="35"/>
      <c r="AX71" s="35"/>
      <c r="AY71" s="756"/>
      <c r="AZ71" s="758"/>
      <c r="BA71" s="758"/>
      <c r="BB71" s="759"/>
      <c r="BC71" s="728"/>
      <c r="BD71" s="757"/>
      <c r="BE71" s="728"/>
      <c r="BF71" s="35"/>
      <c r="BG71" s="35"/>
      <c r="BH71" s="35"/>
      <c r="BI71" s="35"/>
      <c r="BJ71" s="756"/>
      <c r="BK71" s="758"/>
      <c r="BL71" s="758"/>
      <c r="BM71" s="759"/>
      <c r="BN71" s="728"/>
      <c r="BO71" s="757"/>
      <c r="BP71" s="728"/>
      <c r="BQ71" s="35"/>
      <c r="BR71" s="35"/>
      <c r="BS71" s="35"/>
      <c r="BT71" s="35"/>
      <c r="BU71" s="756"/>
      <c r="BV71" s="758"/>
      <c r="BW71" s="758"/>
      <c r="BX71" s="759"/>
      <c r="BY71" s="728"/>
      <c r="BZ71" s="757"/>
      <c r="CA71" s="728"/>
      <c r="CB71" s="35"/>
      <c r="CC71" s="35"/>
      <c r="CD71" s="35"/>
      <c r="CE71" s="35"/>
      <c r="CF71" s="756"/>
      <c r="CG71" s="758"/>
      <c r="CH71" s="758"/>
      <c r="CI71" s="759"/>
      <c r="CJ71" s="728"/>
      <c r="CK71" s="757"/>
      <c r="CL71" s="728"/>
      <c r="CM71" s="35"/>
      <c r="CN71" s="35"/>
      <c r="CO71" s="35"/>
      <c r="CP71" s="35"/>
      <c r="CQ71" s="756"/>
      <c r="CR71" s="758"/>
      <c r="CS71" s="758"/>
      <c r="CT71" s="759"/>
      <c r="CU71" s="728"/>
      <c r="CV71" s="757"/>
      <c r="CW71" s="728"/>
      <c r="CX71" s="35"/>
      <c r="CY71" s="35"/>
      <c r="CZ71" s="35"/>
      <c r="DA71" s="35"/>
      <c r="DB71" s="756"/>
      <c r="DC71" s="758"/>
      <c r="DD71" s="758"/>
      <c r="DE71" s="759"/>
      <c r="DF71" s="728"/>
      <c r="DG71" s="757"/>
      <c r="DH71" s="728"/>
      <c r="DI71" s="35"/>
      <c r="DJ71" s="35"/>
      <c r="DK71" s="35"/>
      <c r="DL71" s="35"/>
      <c r="DM71" s="756"/>
      <c r="DN71" s="758"/>
      <c r="DO71" s="758"/>
      <c r="DP71" s="759"/>
      <c r="DQ71" s="728"/>
      <c r="DR71" s="757"/>
      <c r="DS71" s="728"/>
      <c r="DT71" s="35"/>
      <c r="DU71" s="35"/>
      <c r="DV71" s="35"/>
      <c r="DW71" s="35"/>
      <c r="DX71" s="756"/>
      <c r="DY71" s="758"/>
      <c r="DZ71" s="758"/>
      <c r="EA71" s="759"/>
      <c r="EB71" s="728"/>
      <c r="EC71" s="757"/>
      <c r="ED71" s="728"/>
      <c r="EE71" s="35"/>
      <c r="EF71" s="35"/>
      <c r="EG71" s="35"/>
      <c r="EH71" s="35"/>
      <c r="EI71" s="756"/>
      <c r="EJ71" s="758"/>
      <c r="EK71" s="758"/>
      <c r="EL71" s="759"/>
      <c r="EM71" s="728"/>
      <c r="EN71" s="757"/>
      <c r="EO71" s="728"/>
      <c r="EP71" s="35"/>
      <c r="EQ71" s="35"/>
      <c r="ER71" s="35"/>
      <c r="ES71" s="35"/>
      <c r="ET71" s="756"/>
      <c r="EU71" s="758"/>
      <c r="EV71" s="758"/>
      <c r="EW71" s="759"/>
      <c r="EX71" s="728"/>
      <c r="EY71" s="757"/>
      <c r="EZ71" s="728"/>
      <c r="FA71" s="35"/>
      <c r="FB71" s="35"/>
      <c r="FC71" s="35"/>
      <c r="FD71" s="35"/>
      <c r="FE71" s="756"/>
      <c r="FF71" s="758"/>
      <c r="FG71" s="758"/>
      <c r="FH71" s="759"/>
      <c r="FI71" s="728"/>
      <c r="FJ71" s="757"/>
      <c r="FK71" s="728"/>
      <c r="FL71" s="35"/>
      <c r="FM71" s="35"/>
      <c r="FN71" s="35"/>
      <c r="FO71" s="35"/>
      <c r="FP71" s="756"/>
      <c r="FQ71" s="758"/>
      <c r="FR71" s="758"/>
      <c r="FS71" s="759"/>
      <c r="FT71" s="728"/>
      <c r="FU71" s="757"/>
      <c r="FV71" s="728"/>
      <c r="FW71" s="35"/>
      <c r="FX71" s="35"/>
      <c r="FY71" s="35"/>
      <c r="FZ71" s="35"/>
      <c r="GA71" s="756"/>
      <c r="GB71" s="758"/>
      <c r="GC71" s="758"/>
      <c r="GD71" s="759"/>
      <c r="GE71" s="728"/>
      <c r="GF71" s="757"/>
      <c r="GG71" s="728"/>
      <c r="GH71" s="35"/>
      <c r="GI71" s="35"/>
      <c r="GJ71" s="35"/>
      <c r="GK71" s="35"/>
      <c r="GL71" s="756"/>
      <c r="GM71" s="758"/>
      <c r="GN71" s="758"/>
      <c r="GO71" s="759"/>
      <c r="GP71" s="728"/>
      <c r="GQ71" s="757"/>
      <c r="GR71" s="728"/>
      <c r="GS71" s="35"/>
      <c r="GT71" s="35"/>
      <c r="GU71" s="35"/>
      <c r="GV71" s="35"/>
      <c r="GW71" s="756"/>
      <c r="GX71" s="758"/>
      <c r="GY71" s="758"/>
    </row>
    <row r="72" spans="1:207" ht="14.1" customHeight="1">
      <c r="K72" s="756"/>
      <c r="L72" s="757"/>
      <c r="M72" s="728"/>
      <c r="N72" s="35"/>
      <c r="O72" s="35"/>
      <c r="P72" s="35"/>
      <c r="Q72" s="35"/>
      <c r="R72" s="756"/>
      <c r="S72" s="758"/>
      <c r="T72" s="758"/>
      <c r="U72" s="759"/>
      <c r="V72" s="728"/>
      <c r="W72" s="757"/>
      <c r="X72" s="728"/>
      <c r="Y72" s="35"/>
      <c r="Z72" s="35"/>
      <c r="AA72" s="35"/>
      <c r="AB72" s="35"/>
      <c r="AC72" s="756"/>
      <c r="AD72" s="758"/>
      <c r="AE72" s="758"/>
      <c r="AF72" s="759"/>
      <c r="AG72" s="728"/>
      <c r="AH72" s="757"/>
      <c r="AI72" s="728"/>
      <c r="AJ72" s="35"/>
      <c r="AK72" s="35"/>
      <c r="AL72" s="35"/>
      <c r="AM72" s="35"/>
      <c r="AN72" s="756"/>
      <c r="AO72" s="758"/>
      <c r="AP72" s="758"/>
      <c r="AQ72" s="759"/>
      <c r="AR72" s="728"/>
      <c r="AS72" s="757"/>
      <c r="AT72" s="728"/>
      <c r="AU72" s="35"/>
      <c r="AV72" s="35"/>
      <c r="AW72" s="35"/>
      <c r="AX72" s="35"/>
      <c r="AY72" s="756"/>
      <c r="AZ72" s="758"/>
      <c r="BA72" s="758"/>
      <c r="BB72" s="759"/>
      <c r="BC72" s="728"/>
      <c r="BD72" s="757"/>
      <c r="BE72" s="728"/>
      <c r="BF72" s="35"/>
      <c r="BG72" s="35"/>
      <c r="BH72" s="35"/>
      <c r="BI72" s="35"/>
      <c r="BJ72" s="756"/>
      <c r="BK72" s="758"/>
      <c r="BL72" s="758"/>
      <c r="BM72" s="759"/>
      <c r="BN72" s="728"/>
      <c r="BO72" s="757"/>
      <c r="BP72" s="728"/>
      <c r="BQ72" s="35"/>
      <c r="BR72" s="35"/>
      <c r="BS72" s="35"/>
      <c r="BT72" s="35"/>
      <c r="BU72" s="756"/>
      <c r="BV72" s="758"/>
      <c r="BW72" s="758"/>
      <c r="BX72" s="759"/>
      <c r="BY72" s="728"/>
      <c r="BZ72" s="757"/>
      <c r="CA72" s="728"/>
      <c r="CB72" s="35"/>
      <c r="CC72" s="35"/>
      <c r="CD72" s="35"/>
      <c r="CE72" s="35"/>
      <c r="CF72" s="756"/>
      <c r="CG72" s="758"/>
      <c r="CH72" s="758"/>
      <c r="CI72" s="759"/>
      <c r="CJ72" s="728"/>
      <c r="CK72" s="757"/>
      <c r="CL72" s="728"/>
      <c r="CM72" s="35"/>
      <c r="CN72" s="35"/>
      <c r="CO72" s="35"/>
      <c r="CP72" s="35"/>
      <c r="CQ72" s="756"/>
      <c r="CR72" s="758"/>
      <c r="CS72" s="758"/>
      <c r="CT72" s="759"/>
      <c r="CU72" s="728"/>
      <c r="CV72" s="757"/>
      <c r="CW72" s="728"/>
      <c r="CX72" s="35"/>
      <c r="CY72" s="35"/>
      <c r="CZ72" s="35"/>
      <c r="DA72" s="35"/>
      <c r="DB72" s="756"/>
      <c r="DC72" s="758"/>
      <c r="DD72" s="758"/>
      <c r="DE72" s="759"/>
      <c r="DF72" s="728"/>
      <c r="DG72" s="757"/>
      <c r="DH72" s="728"/>
      <c r="DI72" s="35"/>
      <c r="DJ72" s="35"/>
      <c r="DK72" s="35"/>
      <c r="DL72" s="35"/>
      <c r="DM72" s="756"/>
      <c r="DN72" s="758"/>
      <c r="DO72" s="758"/>
      <c r="DP72" s="759"/>
      <c r="DQ72" s="728"/>
      <c r="DR72" s="757"/>
      <c r="DS72" s="728"/>
      <c r="DT72" s="35"/>
      <c r="DU72" s="35"/>
      <c r="DV72" s="35"/>
      <c r="DW72" s="35"/>
      <c r="DX72" s="756"/>
      <c r="DY72" s="758"/>
      <c r="DZ72" s="758"/>
      <c r="EA72" s="759"/>
      <c r="EB72" s="728"/>
      <c r="EC72" s="757"/>
      <c r="ED72" s="728"/>
      <c r="EE72" s="35"/>
      <c r="EF72" s="35"/>
      <c r="EG72" s="35"/>
      <c r="EH72" s="35"/>
      <c r="EI72" s="756"/>
      <c r="EJ72" s="758"/>
      <c r="EK72" s="758"/>
      <c r="EL72" s="759"/>
      <c r="EM72" s="728"/>
      <c r="EN72" s="757"/>
      <c r="EO72" s="728"/>
      <c r="EP72" s="35"/>
      <c r="EQ72" s="35"/>
      <c r="ER72" s="35"/>
      <c r="ES72" s="35"/>
      <c r="ET72" s="756"/>
      <c r="EU72" s="758"/>
      <c r="EV72" s="758"/>
      <c r="EW72" s="759"/>
      <c r="EX72" s="728"/>
      <c r="EY72" s="757"/>
      <c r="EZ72" s="728"/>
      <c r="FA72" s="35"/>
      <c r="FB72" s="35"/>
      <c r="FC72" s="35"/>
      <c r="FD72" s="35"/>
      <c r="FE72" s="756"/>
      <c r="FF72" s="758"/>
      <c r="FG72" s="758"/>
      <c r="FH72" s="759"/>
      <c r="FI72" s="728"/>
      <c r="FJ72" s="757"/>
      <c r="FK72" s="728"/>
      <c r="FL72" s="35"/>
      <c r="FM72" s="35"/>
      <c r="FN72" s="35"/>
      <c r="FO72" s="35"/>
      <c r="FP72" s="756"/>
      <c r="FQ72" s="758"/>
      <c r="FR72" s="758"/>
      <c r="FS72" s="759"/>
      <c r="FT72" s="728"/>
      <c r="FU72" s="757"/>
      <c r="FV72" s="728"/>
      <c r="FW72" s="35"/>
      <c r="FX72" s="35"/>
      <c r="FY72" s="35"/>
      <c r="FZ72" s="35"/>
      <c r="GA72" s="756"/>
      <c r="GB72" s="758"/>
      <c r="GC72" s="758"/>
      <c r="GD72" s="759"/>
      <c r="GE72" s="728"/>
      <c r="GF72" s="757"/>
      <c r="GG72" s="728"/>
      <c r="GH72" s="35"/>
      <c r="GI72" s="35"/>
      <c r="GJ72" s="35"/>
      <c r="GK72" s="35"/>
      <c r="GL72" s="756"/>
      <c r="GM72" s="758"/>
      <c r="GN72" s="758"/>
      <c r="GO72" s="759"/>
      <c r="GP72" s="728"/>
      <c r="GQ72" s="757"/>
      <c r="GR72" s="728"/>
      <c r="GS72" s="35"/>
      <c r="GT72" s="35"/>
      <c r="GU72" s="35"/>
      <c r="GV72" s="35"/>
      <c r="GW72" s="756"/>
      <c r="GX72" s="758"/>
      <c r="GY72" s="758"/>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25">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25">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25">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1" customHeight="1">
      <c r="K96" s="832"/>
      <c r="L96" s="757"/>
      <c r="M96" s="728"/>
      <c r="N96" s="35"/>
      <c r="O96" s="35"/>
      <c r="P96" s="35"/>
      <c r="Q96" s="35"/>
      <c r="R96" s="756"/>
      <c r="S96" s="758"/>
      <c r="T96" s="758"/>
      <c r="U96" s="772"/>
      <c r="V96" s="728"/>
      <c r="W96" s="757"/>
      <c r="X96" s="728"/>
      <c r="Y96" s="35"/>
      <c r="Z96" s="35"/>
      <c r="AA96" s="35"/>
      <c r="AB96" s="35"/>
      <c r="AC96" s="756"/>
      <c r="AD96" s="758"/>
      <c r="AE96" s="758"/>
      <c r="AF96" s="772"/>
      <c r="AG96" s="728"/>
      <c r="AH96" s="757"/>
      <c r="AI96" s="728"/>
      <c r="AJ96" s="35"/>
      <c r="AK96" s="35"/>
      <c r="AL96" s="35"/>
      <c r="AM96" s="35"/>
      <c r="AN96" s="756"/>
      <c r="AO96" s="758"/>
      <c r="AP96" s="758"/>
      <c r="AQ96" s="772"/>
      <c r="AR96" s="728"/>
      <c r="AS96" s="757"/>
      <c r="AT96" s="728"/>
      <c r="AU96" s="35"/>
      <c r="AV96" s="35"/>
      <c r="AW96" s="35"/>
      <c r="AX96" s="35"/>
      <c r="AY96" s="756"/>
      <c r="AZ96" s="758"/>
      <c r="BA96" s="758"/>
      <c r="BB96" s="772"/>
      <c r="BC96" s="728"/>
      <c r="BD96" s="757"/>
      <c r="BE96" s="728"/>
      <c r="BF96" s="35"/>
      <c r="BG96" s="35"/>
      <c r="BH96" s="35"/>
      <c r="BI96" s="35"/>
      <c r="BJ96" s="756"/>
      <c r="BK96" s="758"/>
      <c r="BL96" s="758"/>
      <c r="BM96" s="772"/>
      <c r="BN96" s="728"/>
      <c r="BO96" s="757"/>
      <c r="BP96" s="728"/>
      <c r="BQ96" s="35"/>
      <c r="BR96" s="35"/>
      <c r="BS96" s="35"/>
      <c r="BT96" s="35"/>
      <c r="BU96" s="756"/>
      <c r="BV96" s="758"/>
      <c r="BW96" s="758"/>
      <c r="BX96" s="772"/>
      <c r="BY96" s="728"/>
      <c r="BZ96" s="757"/>
      <c r="CA96" s="728"/>
      <c r="CB96" s="35"/>
      <c r="CC96" s="35"/>
      <c r="CD96" s="35"/>
      <c r="CE96" s="35"/>
      <c r="CF96" s="756"/>
      <c r="CG96" s="758"/>
      <c r="CH96" s="758"/>
      <c r="CI96" s="772"/>
      <c r="CJ96" s="728"/>
      <c r="CK96" s="757"/>
      <c r="CL96" s="728"/>
      <c r="CM96" s="35"/>
      <c r="CN96" s="35"/>
      <c r="CO96" s="35"/>
      <c r="CP96" s="35"/>
      <c r="CQ96" s="756"/>
      <c r="CR96" s="758"/>
      <c r="CS96" s="758"/>
      <c r="CT96" s="772"/>
      <c r="CU96" s="728"/>
      <c r="CV96" s="757"/>
      <c r="CW96" s="728"/>
      <c r="CX96" s="35"/>
      <c r="CY96" s="35"/>
      <c r="CZ96" s="35"/>
      <c r="DA96" s="35"/>
      <c r="DB96" s="756"/>
      <c r="DC96" s="758"/>
      <c r="DD96" s="758"/>
      <c r="DE96" s="772"/>
      <c r="DF96" s="728"/>
      <c r="DG96" s="757"/>
      <c r="DH96" s="728"/>
      <c r="DI96" s="35"/>
      <c r="DJ96" s="35"/>
      <c r="DK96" s="35"/>
      <c r="DL96" s="35"/>
      <c r="DM96" s="756"/>
      <c r="DN96" s="758"/>
      <c r="DO96" s="758"/>
      <c r="DP96" s="772"/>
      <c r="DQ96" s="728"/>
      <c r="DR96" s="757"/>
      <c r="DS96" s="728"/>
      <c r="DT96" s="35"/>
      <c r="DU96" s="35"/>
      <c r="DV96" s="35"/>
      <c r="DW96" s="35"/>
      <c r="DX96" s="756"/>
      <c r="DY96" s="758"/>
      <c r="DZ96" s="758"/>
      <c r="EA96" s="772"/>
      <c r="EB96" s="728"/>
      <c r="EC96" s="757"/>
      <c r="ED96" s="728"/>
      <c r="EE96" s="35"/>
      <c r="EF96" s="35"/>
      <c r="EG96" s="35"/>
      <c r="EH96" s="35"/>
      <c r="EI96" s="756"/>
      <c r="EJ96" s="758"/>
      <c r="EK96" s="758"/>
      <c r="EL96" s="772"/>
      <c r="EM96" s="728"/>
      <c r="EN96" s="757"/>
      <c r="EO96" s="728"/>
      <c r="EP96" s="35"/>
      <c r="EQ96" s="35"/>
      <c r="ER96" s="35"/>
      <c r="ES96" s="35"/>
      <c r="ET96" s="756"/>
      <c r="EU96" s="758"/>
      <c r="EV96" s="758"/>
      <c r="EW96" s="772"/>
      <c r="EX96" s="728"/>
      <c r="EY96" s="757"/>
      <c r="EZ96" s="728"/>
      <c r="FA96" s="35"/>
      <c r="FB96" s="35"/>
      <c r="FC96" s="35"/>
      <c r="FD96" s="35"/>
      <c r="FE96" s="756"/>
      <c r="FF96" s="758"/>
      <c r="FG96" s="758"/>
      <c r="FH96" s="772"/>
      <c r="FI96" s="728"/>
      <c r="FJ96" s="757"/>
      <c r="FK96" s="728"/>
      <c r="FL96" s="35"/>
      <c r="FM96" s="35"/>
      <c r="FN96" s="35"/>
      <c r="FO96" s="35"/>
      <c r="FP96" s="756"/>
      <c r="FQ96" s="758"/>
      <c r="FR96" s="758"/>
      <c r="FS96" s="772"/>
      <c r="FT96" s="728"/>
      <c r="FU96" s="757"/>
      <c r="FV96" s="728"/>
      <c r="FW96" s="35"/>
      <c r="FX96" s="35"/>
      <c r="FY96" s="35"/>
      <c r="FZ96" s="35"/>
      <c r="GA96" s="756"/>
      <c r="GB96" s="758"/>
      <c r="GC96" s="758"/>
      <c r="GD96" s="772"/>
      <c r="GE96" s="728"/>
      <c r="GF96" s="757"/>
      <c r="GG96" s="728"/>
      <c r="GH96" s="35"/>
      <c r="GI96" s="35"/>
      <c r="GJ96" s="35"/>
      <c r="GK96" s="35"/>
      <c r="GL96" s="756"/>
      <c r="GM96" s="758"/>
      <c r="GN96" s="758"/>
      <c r="GO96" s="772"/>
      <c r="GP96" s="728"/>
      <c r="GQ96" s="757"/>
      <c r="GR96" s="728"/>
      <c r="GS96" s="35"/>
      <c r="GT96" s="35"/>
      <c r="GU96" s="35"/>
      <c r="GV96" s="35"/>
      <c r="GW96" s="756"/>
      <c r="GX96" s="758"/>
      <c r="GY96" s="758"/>
    </row>
    <row r="97" spans="11:207" ht="14.1" customHeight="1">
      <c r="K97" s="832"/>
      <c r="L97" s="757"/>
      <c r="M97" s="728"/>
      <c r="N97" s="35"/>
      <c r="O97" s="35"/>
      <c r="P97" s="35"/>
      <c r="Q97" s="35"/>
      <c r="R97" s="756"/>
      <c r="S97" s="758"/>
      <c r="T97" s="758"/>
      <c r="U97" s="772"/>
      <c r="V97" s="728"/>
      <c r="W97" s="757"/>
      <c r="X97" s="728"/>
      <c r="Y97" s="35"/>
      <c r="Z97" s="35"/>
      <c r="AA97" s="35"/>
      <c r="AB97" s="35"/>
      <c r="AC97" s="756"/>
      <c r="AD97" s="758"/>
      <c r="AE97" s="758"/>
      <c r="AF97" s="772"/>
      <c r="AG97" s="728"/>
      <c r="AH97" s="757"/>
      <c r="AI97" s="728"/>
      <c r="AJ97" s="35"/>
      <c r="AK97" s="35"/>
      <c r="AL97" s="35"/>
      <c r="AM97" s="35"/>
      <c r="AN97" s="756"/>
      <c r="AO97" s="758"/>
      <c r="AP97" s="758"/>
      <c r="AQ97" s="772"/>
      <c r="AR97" s="728"/>
      <c r="AS97" s="757"/>
      <c r="AT97" s="728"/>
      <c r="AU97" s="35"/>
      <c r="AV97" s="35"/>
      <c r="AW97" s="35"/>
      <c r="AX97" s="35"/>
      <c r="AY97" s="756"/>
      <c r="AZ97" s="758"/>
      <c r="BA97" s="758"/>
      <c r="BB97" s="772"/>
      <c r="BC97" s="728"/>
      <c r="BD97" s="757"/>
      <c r="BE97" s="728"/>
      <c r="BF97" s="35"/>
      <c r="BG97" s="35"/>
      <c r="BH97" s="35"/>
      <c r="BI97" s="35"/>
      <c r="BJ97" s="756"/>
      <c r="BK97" s="758"/>
      <c r="BL97" s="758"/>
      <c r="BM97" s="772"/>
      <c r="BN97" s="728"/>
      <c r="BO97" s="757"/>
      <c r="BP97" s="728"/>
      <c r="BQ97" s="35"/>
      <c r="BR97" s="35"/>
      <c r="BS97" s="35"/>
      <c r="BT97" s="35"/>
      <c r="BU97" s="756"/>
      <c r="BV97" s="758"/>
      <c r="BW97" s="758"/>
      <c r="BX97" s="772"/>
      <c r="BY97" s="728"/>
      <c r="BZ97" s="757"/>
      <c r="CA97" s="728"/>
      <c r="CB97" s="35"/>
      <c r="CC97" s="35"/>
      <c r="CD97" s="35"/>
      <c r="CE97" s="35"/>
      <c r="CF97" s="756"/>
      <c r="CG97" s="758"/>
      <c r="CH97" s="758"/>
      <c r="CI97" s="772"/>
      <c r="CJ97" s="728"/>
      <c r="CK97" s="757"/>
      <c r="CL97" s="728"/>
      <c r="CM97" s="35"/>
      <c r="CN97" s="35"/>
      <c r="CO97" s="35"/>
      <c r="CP97" s="35"/>
      <c r="CQ97" s="756"/>
      <c r="CR97" s="758"/>
      <c r="CS97" s="758"/>
      <c r="CT97" s="772"/>
      <c r="CU97" s="728"/>
      <c r="CV97" s="757"/>
      <c r="CW97" s="728"/>
      <c r="CX97" s="35"/>
      <c r="CY97" s="35"/>
      <c r="CZ97" s="35"/>
      <c r="DA97" s="35"/>
      <c r="DB97" s="756"/>
      <c r="DC97" s="758"/>
      <c r="DD97" s="758"/>
      <c r="DE97" s="772"/>
      <c r="DF97" s="728"/>
      <c r="DG97" s="757"/>
      <c r="DH97" s="728"/>
      <c r="DI97" s="35"/>
      <c r="DJ97" s="35"/>
      <c r="DK97" s="35"/>
      <c r="DL97" s="35"/>
      <c r="DM97" s="756"/>
      <c r="DN97" s="758"/>
      <c r="DO97" s="758"/>
      <c r="DP97" s="772"/>
      <c r="DQ97" s="728"/>
      <c r="DR97" s="757"/>
      <c r="DS97" s="728"/>
      <c r="DT97" s="35"/>
      <c r="DU97" s="35"/>
      <c r="DV97" s="35"/>
      <c r="DW97" s="35"/>
      <c r="DX97" s="756"/>
      <c r="DY97" s="758"/>
      <c r="DZ97" s="758"/>
      <c r="EA97" s="772"/>
      <c r="EB97" s="728"/>
      <c r="EC97" s="757"/>
      <c r="ED97" s="728"/>
      <c r="EE97" s="35"/>
      <c r="EF97" s="35"/>
      <c r="EG97" s="35"/>
      <c r="EH97" s="35"/>
      <c r="EI97" s="756"/>
      <c r="EJ97" s="758"/>
      <c r="EK97" s="758"/>
      <c r="EL97" s="772"/>
      <c r="EM97" s="728"/>
      <c r="EN97" s="757"/>
      <c r="EO97" s="728"/>
      <c r="EP97" s="35"/>
      <c r="EQ97" s="35"/>
      <c r="ER97" s="35"/>
      <c r="ES97" s="35"/>
      <c r="ET97" s="756"/>
      <c r="EU97" s="758"/>
      <c r="EV97" s="758"/>
      <c r="EW97" s="772"/>
      <c r="EX97" s="728"/>
      <c r="EY97" s="757"/>
      <c r="EZ97" s="728"/>
      <c r="FA97" s="35"/>
      <c r="FB97" s="35"/>
      <c r="FC97" s="35"/>
      <c r="FD97" s="35"/>
      <c r="FE97" s="756"/>
      <c r="FF97" s="758"/>
      <c r="FG97" s="758"/>
      <c r="FH97" s="772"/>
      <c r="FI97" s="728"/>
      <c r="FJ97" s="757"/>
      <c r="FK97" s="728"/>
      <c r="FL97" s="35"/>
      <c r="FM97" s="35"/>
      <c r="FN97" s="35"/>
      <c r="FO97" s="35"/>
      <c r="FP97" s="756"/>
      <c r="FQ97" s="758"/>
      <c r="FR97" s="758"/>
      <c r="FS97" s="772"/>
      <c r="FT97" s="728"/>
      <c r="FU97" s="757"/>
      <c r="FV97" s="728"/>
      <c r="FW97" s="35"/>
      <c r="FX97" s="35"/>
      <c r="FY97" s="35"/>
      <c r="FZ97" s="35"/>
      <c r="GA97" s="756"/>
      <c r="GB97" s="758"/>
      <c r="GC97" s="758"/>
      <c r="GD97" s="772"/>
      <c r="GE97" s="728"/>
      <c r="GF97" s="757"/>
      <c r="GG97" s="728"/>
      <c r="GH97" s="35"/>
      <c r="GI97" s="35"/>
      <c r="GJ97" s="35"/>
      <c r="GK97" s="35"/>
      <c r="GL97" s="756"/>
      <c r="GM97" s="758"/>
      <c r="GN97" s="758"/>
      <c r="GO97" s="772"/>
      <c r="GP97" s="728"/>
      <c r="GQ97" s="757"/>
      <c r="GR97" s="728"/>
      <c r="GS97" s="35"/>
      <c r="GT97" s="35"/>
      <c r="GU97" s="35"/>
      <c r="GV97" s="35"/>
      <c r="GW97" s="756"/>
      <c r="GX97" s="758"/>
      <c r="GY97" s="758"/>
    </row>
    <row r="98" spans="11:207" ht="14.1" customHeight="1">
      <c r="K98" s="832"/>
      <c r="L98" s="757"/>
      <c r="M98" s="728"/>
      <c r="N98" s="35"/>
      <c r="O98" s="35"/>
      <c r="P98" s="35"/>
      <c r="Q98" s="35"/>
      <c r="R98" s="756"/>
      <c r="S98" s="758"/>
      <c r="T98" s="758"/>
      <c r="U98" s="772"/>
      <c r="V98" s="728"/>
      <c r="W98" s="757"/>
      <c r="X98" s="728"/>
      <c r="Y98" s="35"/>
      <c r="Z98" s="35"/>
      <c r="AA98" s="35"/>
      <c r="AB98" s="35"/>
      <c r="AC98" s="756"/>
      <c r="AD98" s="758"/>
      <c r="AE98" s="758"/>
      <c r="AF98" s="772"/>
      <c r="AG98" s="728"/>
      <c r="AH98" s="757"/>
      <c r="AI98" s="728"/>
      <c r="AJ98" s="35"/>
      <c r="AK98" s="35"/>
      <c r="AL98" s="35"/>
      <c r="AM98" s="35"/>
      <c r="AN98" s="756"/>
      <c r="AO98" s="758"/>
      <c r="AP98" s="758"/>
      <c r="AQ98" s="772"/>
      <c r="AR98" s="728"/>
      <c r="AS98" s="757"/>
      <c r="AT98" s="728"/>
      <c r="AU98" s="35"/>
      <c r="AV98" s="35"/>
      <c r="AW98" s="35"/>
      <c r="AX98" s="35"/>
      <c r="AY98" s="756"/>
      <c r="AZ98" s="758"/>
      <c r="BA98" s="758"/>
      <c r="BB98" s="772"/>
      <c r="BC98" s="728"/>
      <c r="BD98" s="757"/>
      <c r="BE98" s="728"/>
      <c r="BF98" s="35"/>
      <c r="BG98" s="35"/>
      <c r="BH98" s="35"/>
      <c r="BI98" s="35"/>
      <c r="BJ98" s="756"/>
      <c r="BK98" s="758"/>
      <c r="BL98" s="758"/>
      <c r="BM98" s="772"/>
      <c r="BN98" s="728"/>
      <c r="BO98" s="757"/>
      <c r="BP98" s="728"/>
      <c r="BQ98" s="35"/>
      <c r="BR98" s="35"/>
      <c r="BS98" s="35"/>
      <c r="BT98" s="35"/>
      <c r="BU98" s="756"/>
      <c r="BV98" s="758"/>
      <c r="BW98" s="758"/>
      <c r="BX98" s="772"/>
      <c r="BY98" s="728"/>
      <c r="BZ98" s="757"/>
      <c r="CA98" s="728"/>
      <c r="CB98" s="35"/>
      <c r="CC98" s="35"/>
      <c r="CD98" s="35"/>
      <c r="CE98" s="35"/>
      <c r="CF98" s="756"/>
      <c r="CG98" s="758"/>
      <c r="CH98" s="758"/>
      <c r="CI98" s="772"/>
      <c r="CJ98" s="728"/>
      <c r="CK98" s="757"/>
      <c r="CL98" s="728"/>
      <c r="CM98" s="35"/>
      <c r="CN98" s="35"/>
      <c r="CO98" s="35"/>
      <c r="CP98" s="35"/>
      <c r="CQ98" s="756"/>
      <c r="CR98" s="758"/>
      <c r="CS98" s="758"/>
      <c r="CT98" s="772"/>
      <c r="CU98" s="728"/>
      <c r="CV98" s="757"/>
      <c r="CW98" s="728"/>
      <c r="CX98" s="35"/>
      <c r="CY98" s="35"/>
      <c r="CZ98" s="35"/>
      <c r="DA98" s="35"/>
      <c r="DB98" s="756"/>
      <c r="DC98" s="758"/>
      <c r="DD98" s="758"/>
      <c r="DE98" s="772"/>
      <c r="DF98" s="728"/>
      <c r="DG98" s="757"/>
      <c r="DH98" s="728"/>
      <c r="DI98" s="35"/>
      <c r="DJ98" s="35"/>
      <c r="DK98" s="35"/>
      <c r="DL98" s="35"/>
      <c r="DM98" s="756"/>
      <c r="DN98" s="758"/>
      <c r="DO98" s="758"/>
      <c r="DP98" s="772"/>
      <c r="DQ98" s="728"/>
      <c r="DR98" s="757"/>
      <c r="DS98" s="728"/>
      <c r="DT98" s="35"/>
      <c r="DU98" s="35"/>
      <c r="DV98" s="35"/>
      <c r="DW98" s="35"/>
      <c r="DX98" s="756"/>
      <c r="DY98" s="758"/>
      <c r="DZ98" s="758"/>
      <c r="EA98" s="772"/>
      <c r="EB98" s="728"/>
      <c r="EC98" s="757"/>
      <c r="ED98" s="728"/>
      <c r="EE98" s="35"/>
      <c r="EF98" s="35"/>
      <c r="EG98" s="35"/>
      <c r="EH98" s="35"/>
      <c r="EI98" s="756"/>
      <c r="EJ98" s="758"/>
      <c r="EK98" s="758"/>
      <c r="EL98" s="772"/>
      <c r="EM98" s="728"/>
      <c r="EN98" s="757"/>
      <c r="EO98" s="728"/>
      <c r="EP98" s="35"/>
      <c r="EQ98" s="35"/>
      <c r="ER98" s="35"/>
      <c r="ES98" s="35"/>
      <c r="ET98" s="756"/>
      <c r="EU98" s="758"/>
      <c r="EV98" s="758"/>
      <c r="EW98" s="772"/>
      <c r="EX98" s="728"/>
      <c r="EY98" s="757"/>
      <c r="EZ98" s="728"/>
      <c r="FA98" s="35"/>
      <c r="FB98" s="35"/>
      <c r="FC98" s="35"/>
      <c r="FD98" s="35"/>
      <c r="FE98" s="756"/>
      <c r="FF98" s="758"/>
      <c r="FG98" s="758"/>
      <c r="FH98" s="772"/>
      <c r="FI98" s="728"/>
      <c r="FJ98" s="757"/>
      <c r="FK98" s="728"/>
      <c r="FL98" s="35"/>
      <c r="FM98" s="35"/>
      <c r="FN98" s="35"/>
      <c r="FO98" s="35"/>
      <c r="FP98" s="756"/>
      <c r="FQ98" s="758"/>
      <c r="FR98" s="758"/>
      <c r="FS98" s="772"/>
      <c r="FT98" s="728"/>
      <c r="FU98" s="757"/>
      <c r="FV98" s="728"/>
      <c r="FW98" s="35"/>
      <c r="FX98" s="35"/>
      <c r="FY98" s="35"/>
      <c r="FZ98" s="35"/>
      <c r="GA98" s="756"/>
      <c r="GB98" s="758"/>
      <c r="GC98" s="758"/>
      <c r="GD98" s="772"/>
      <c r="GE98" s="728"/>
      <c r="GF98" s="757"/>
      <c r="GG98" s="728"/>
      <c r="GH98" s="35"/>
      <c r="GI98" s="35"/>
      <c r="GJ98" s="35"/>
      <c r="GK98" s="35"/>
      <c r="GL98" s="756"/>
      <c r="GM98" s="758"/>
      <c r="GN98" s="758"/>
      <c r="GO98" s="772"/>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25">
      <c r="K107" s="756"/>
      <c r="L107" s="757"/>
      <c r="M107" s="728"/>
      <c r="N107" s="35"/>
      <c r="O107" s="35"/>
      <c r="P107" s="35"/>
      <c r="Q107" s="35"/>
      <c r="R107" s="756"/>
      <c r="S107" s="758"/>
      <c r="T107" s="758"/>
      <c r="U107" s="759"/>
      <c r="V107" s="728"/>
      <c r="W107" s="757"/>
      <c r="X107" s="728"/>
      <c r="Y107" s="35"/>
      <c r="Z107" s="35"/>
      <c r="AA107" s="35"/>
      <c r="AB107" s="35"/>
      <c r="AC107" s="756"/>
      <c r="AD107" s="758"/>
      <c r="AE107" s="758"/>
      <c r="AF107" s="759"/>
      <c r="AG107" s="728"/>
      <c r="AH107" s="757"/>
      <c r="AI107" s="728"/>
      <c r="AJ107" s="35"/>
      <c r="AK107" s="35"/>
      <c r="AL107" s="35"/>
      <c r="AM107" s="35"/>
      <c r="AN107" s="756"/>
      <c r="AO107" s="758"/>
      <c r="AP107" s="758"/>
      <c r="AQ107" s="759"/>
      <c r="AR107" s="728"/>
      <c r="AS107" s="757"/>
      <c r="AT107" s="728"/>
      <c r="AU107" s="35"/>
      <c r="AV107" s="35"/>
      <c r="AW107" s="35"/>
      <c r="AX107" s="35"/>
      <c r="AY107" s="756"/>
      <c r="AZ107" s="758"/>
      <c r="BA107" s="758"/>
      <c r="BB107" s="759"/>
      <c r="BC107" s="728"/>
      <c r="BD107" s="757"/>
      <c r="BE107" s="728"/>
      <c r="BF107" s="35"/>
      <c r="BG107" s="35"/>
      <c r="BH107" s="35"/>
      <c r="BI107" s="35"/>
      <c r="BJ107" s="756"/>
      <c r="BK107" s="758"/>
      <c r="BL107" s="758"/>
      <c r="BM107" s="759"/>
      <c r="BN107" s="728"/>
      <c r="BO107" s="757"/>
      <c r="BP107" s="728"/>
      <c r="BQ107" s="35"/>
      <c r="BR107" s="35"/>
      <c r="BS107" s="35"/>
      <c r="BT107" s="35"/>
      <c r="BU107" s="756"/>
      <c r="BV107" s="758"/>
      <c r="BW107" s="758"/>
      <c r="BX107" s="759"/>
      <c r="BY107" s="728"/>
      <c r="BZ107" s="757"/>
      <c r="CA107" s="728"/>
      <c r="CB107" s="35"/>
      <c r="CC107" s="35"/>
      <c r="CD107" s="35"/>
      <c r="CE107" s="35"/>
      <c r="CF107" s="756"/>
      <c r="CG107" s="758"/>
      <c r="CH107" s="758"/>
      <c r="CI107" s="759"/>
      <c r="CJ107" s="728"/>
      <c r="CK107" s="757"/>
      <c r="CL107" s="728"/>
      <c r="CM107" s="35"/>
      <c r="CN107" s="35"/>
      <c r="CO107" s="35"/>
      <c r="CP107" s="35"/>
      <c r="CQ107" s="756"/>
      <c r="CR107" s="758"/>
      <c r="CS107" s="758"/>
      <c r="CT107" s="759"/>
      <c r="CU107" s="728"/>
      <c r="CV107" s="757"/>
      <c r="CW107" s="728"/>
      <c r="CX107" s="35"/>
      <c r="CY107" s="35"/>
      <c r="CZ107" s="35"/>
      <c r="DA107" s="35"/>
      <c r="DB107" s="756"/>
      <c r="DC107" s="758"/>
      <c r="DD107" s="758"/>
      <c r="DE107" s="759"/>
      <c r="DF107" s="728"/>
      <c r="DG107" s="757"/>
      <c r="DH107" s="728"/>
      <c r="DI107" s="35"/>
      <c r="DJ107" s="35"/>
      <c r="DK107" s="35"/>
      <c r="DL107" s="35"/>
      <c r="DM107" s="756"/>
      <c r="DN107" s="758"/>
      <c r="DO107" s="758"/>
      <c r="DP107" s="759"/>
      <c r="DQ107" s="728"/>
      <c r="DR107" s="757"/>
      <c r="DS107" s="728"/>
      <c r="DT107" s="35"/>
      <c r="DU107" s="35"/>
      <c r="DV107" s="35"/>
      <c r="DW107" s="35"/>
      <c r="DX107" s="756"/>
      <c r="DY107" s="758"/>
      <c r="DZ107" s="758"/>
      <c r="EA107" s="759"/>
      <c r="EB107" s="728"/>
      <c r="EC107" s="757"/>
      <c r="ED107" s="728"/>
      <c r="EE107" s="35"/>
      <c r="EF107" s="35"/>
      <c r="EG107" s="35"/>
      <c r="EH107" s="35"/>
      <c r="EI107" s="756"/>
      <c r="EJ107" s="758"/>
      <c r="EK107" s="758"/>
      <c r="EL107" s="759"/>
      <c r="EM107" s="728"/>
      <c r="EN107" s="757"/>
      <c r="EO107" s="728"/>
      <c r="EP107" s="35"/>
      <c r="EQ107" s="35"/>
      <c r="ER107" s="35"/>
      <c r="ES107" s="35"/>
      <c r="ET107" s="756"/>
      <c r="EU107" s="758"/>
      <c r="EV107" s="758"/>
      <c r="EW107" s="759"/>
      <c r="EX107" s="728"/>
      <c r="EY107" s="757"/>
      <c r="EZ107" s="728"/>
      <c r="FA107" s="35"/>
      <c r="FB107" s="35"/>
      <c r="FC107" s="35"/>
      <c r="FD107" s="35"/>
      <c r="FE107" s="756"/>
      <c r="FF107" s="758"/>
      <c r="FG107" s="758"/>
      <c r="FH107" s="759"/>
      <c r="FI107" s="728"/>
      <c r="FJ107" s="757"/>
      <c r="FK107" s="728"/>
      <c r="FL107" s="35"/>
      <c r="FM107" s="35"/>
      <c r="FN107" s="35"/>
      <c r="FO107" s="35"/>
      <c r="FP107" s="756"/>
      <c r="FQ107" s="758"/>
      <c r="FR107" s="758"/>
      <c r="FS107" s="759"/>
      <c r="FT107" s="728"/>
      <c r="FU107" s="757"/>
      <c r="FV107" s="728"/>
      <c r="FW107" s="35"/>
      <c r="FX107" s="35"/>
      <c r="FY107" s="35"/>
      <c r="FZ107" s="35"/>
      <c r="GA107" s="756"/>
      <c r="GB107" s="758"/>
      <c r="GC107" s="758"/>
      <c r="GD107" s="759"/>
      <c r="GE107" s="728"/>
      <c r="GF107" s="757"/>
      <c r="GG107" s="728"/>
      <c r="GH107" s="35"/>
      <c r="GI107" s="35"/>
      <c r="GJ107" s="35"/>
      <c r="GK107" s="35"/>
      <c r="GL107" s="756"/>
      <c r="GM107" s="758"/>
      <c r="GN107" s="758"/>
      <c r="GO107" s="759"/>
      <c r="GP107" s="728"/>
      <c r="GQ107" s="757"/>
      <c r="GR107" s="728"/>
      <c r="GS107" s="35"/>
      <c r="GT107" s="35"/>
      <c r="GU107" s="35"/>
      <c r="GV107" s="35"/>
      <c r="GW107" s="756"/>
      <c r="GX107" s="758"/>
      <c r="GY107" s="758"/>
    </row>
    <row r="108" spans="11:207" ht="14.25">
      <c r="K108" s="756"/>
      <c r="L108" s="757"/>
      <c r="M108" s="728"/>
      <c r="N108" s="35"/>
      <c r="O108" s="35"/>
      <c r="P108" s="35"/>
      <c r="Q108" s="35"/>
      <c r="R108" s="756"/>
      <c r="S108" s="758"/>
      <c r="T108" s="758"/>
      <c r="U108" s="759"/>
      <c r="V108" s="728"/>
      <c r="W108" s="757"/>
      <c r="X108" s="728"/>
      <c r="Y108" s="35"/>
      <c r="Z108" s="35"/>
      <c r="AA108" s="35"/>
      <c r="AB108" s="35"/>
      <c r="AC108" s="756"/>
      <c r="AD108" s="758"/>
      <c r="AE108" s="758"/>
      <c r="AF108" s="759"/>
      <c r="AG108" s="728"/>
      <c r="AH108" s="757"/>
      <c r="AI108" s="728"/>
      <c r="AJ108" s="35"/>
      <c r="AK108" s="35"/>
      <c r="AL108" s="35"/>
      <c r="AM108" s="35"/>
      <c r="AN108" s="756"/>
      <c r="AO108" s="758"/>
      <c r="AP108" s="758"/>
      <c r="AQ108" s="759"/>
      <c r="AR108" s="728"/>
      <c r="AS108" s="757"/>
      <c r="AT108" s="728"/>
      <c r="AU108" s="35"/>
      <c r="AV108" s="35"/>
      <c r="AW108" s="35"/>
      <c r="AX108" s="35"/>
      <c r="AY108" s="756"/>
      <c r="AZ108" s="758"/>
      <c r="BA108" s="758"/>
      <c r="BB108" s="759"/>
      <c r="BC108" s="728"/>
      <c r="BD108" s="757"/>
      <c r="BE108" s="728"/>
      <c r="BF108" s="35"/>
      <c r="BG108" s="35"/>
      <c r="BH108" s="35"/>
      <c r="BI108" s="35"/>
      <c r="BJ108" s="756"/>
      <c r="BK108" s="758"/>
      <c r="BL108" s="758"/>
      <c r="BM108" s="759"/>
      <c r="BN108" s="728"/>
      <c r="BO108" s="757"/>
      <c r="BP108" s="728"/>
      <c r="BQ108" s="35"/>
      <c r="BR108" s="35"/>
      <c r="BS108" s="35"/>
      <c r="BT108" s="35"/>
      <c r="BU108" s="756"/>
      <c r="BV108" s="758"/>
      <c r="BW108" s="758"/>
      <c r="BX108" s="759"/>
      <c r="BY108" s="728"/>
      <c r="BZ108" s="757"/>
      <c r="CA108" s="728"/>
      <c r="CB108" s="35"/>
      <c r="CC108" s="35"/>
      <c r="CD108" s="35"/>
      <c r="CE108" s="35"/>
      <c r="CF108" s="756"/>
      <c r="CG108" s="758"/>
      <c r="CH108" s="758"/>
      <c r="CI108" s="759"/>
      <c r="CJ108" s="728"/>
      <c r="CK108" s="757"/>
      <c r="CL108" s="728"/>
      <c r="CM108" s="35"/>
      <c r="CN108" s="35"/>
      <c r="CO108" s="35"/>
      <c r="CP108" s="35"/>
      <c r="CQ108" s="756"/>
      <c r="CR108" s="758"/>
      <c r="CS108" s="758"/>
      <c r="CT108" s="759"/>
      <c r="CU108" s="728"/>
      <c r="CV108" s="757"/>
      <c r="CW108" s="728"/>
      <c r="CX108" s="35"/>
      <c r="CY108" s="35"/>
      <c r="CZ108" s="35"/>
      <c r="DA108" s="35"/>
      <c r="DB108" s="756"/>
      <c r="DC108" s="758"/>
      <c r="DD108" s="758"/>
      <c r="DE108" s="759"/>
      <c r="DF108" s="728"/>
      <c r="DG108" s="757"/>
      <c r="DH108" s="728"/>
      <c r="DI108" s="35"/>
      <c r="DJ108" s="35"/>
      <c r="DK108" s="35"/>
      <c r="DL108" s="35"/>
      <c r="DM108" s="756"/>
      <c r="DN108" s="758"/>
      <c r="DO108" s="758"/>
      <c r="DP108" s="759"/>
      <c r="DQ108" s="728"/>
      <c r="DR108" s="757"/>
      <c r="DS108" s="728"/>
      <c r="DT108" s="35"/>
      <c r="DU108" s="35"/>
      <c r="DV108" s="35"/>
      <c r="DW108" s="35"/>
      <c r="DX108" s="756"/>
      <c r="DY108" s="758"/>
      <c r="DZ108" s="758"/>
      <c r="EA108" s="759"/>
      <c r="EB108" s="728"/>
      <c r="EC108" s="757"/>
      <c r="ED108" s="728"/>
      <c r="EE108" s="35"/>
      <c r="EF108" s="35"/>
      <c r="EG108" s="35"/>
      <c r="EH108" s="35"/>
      <c r="EI108" s="756"/>
      <c r="EJ108" s="758"/>
      <c r="EK108" s="758"/>
      <c r="EL108" s="759"/>
      <c r="EM108" s="728"/>
      <c r="EN108" s="757"/>
      <c r="EO108" s="728"/>
      <c r="EP108" s="35"/>
      <c r="EQ108" s="35"/>
      <c r="ER108" s="35"/>
      <c r="ES108" s="35"/>
      <c r="ET108" s="756"/>
      <c r="EU108" s="758"/>
      <c r="EV108" s="758"/>
      <c r="EW108" s="759"/>
      <c r="EX108" s="728"/>
      <c r="EY108" s="757"/>
      <c r="EZ108" s="728"/>
      <c r="FA108" s="35"/>
      <c r="FB108" s="35"/>
      <c r="FC108" s="35"/>
      <c r="FD108" s="35"/>
      <c r="FE108" s="756"/>
      <c r="FF108" s="758"/>
      <c r="FG108" s="758"/>
      <c r="FH108" s="759"/>
      <c r="FI108" s="728"/>
      <c r="FJ108" s="757"/>
      <c r="FK108" s="728"/>
      <c r="FL108" s="35"/>
      <c r="FM108" s="35"/>
      <c r="FN108" s="35"/>
      <c r="FO108" s="35"/>
      <c r="FP108" s="756"/>
      <c r="FQ108" s="758"/>
      <c r="FR108" s="758"/>
      <c r="FS108" s="759"/>
      <c r="FT108" s="728"/>
      <c r="FU108" s="757"/>
      <c r="FV108" s="728"/>
      <c r="FW108" s="35"/>
      <c r="FX108" s="35"/>
      <c r="FY108" s="35"/>
      <c r="FZ108" s="35"/>
      <c r="GA108" s="756"/>
      <c r="GB108" s="758"/>
      <c r="GC108" s="758"/>
      <c r="GD108" s="759"/>
      <c r="GE108" s="728"/>
      <c r="GF108" s="757"/>
      <c r="GG108" s="728"/>
      <c r="GH108" s="35"/>
      <c r="GI108" s="35"/>
      <c r="GJ108" s="35"/>
      <c r="GK108" s="35"/>
      <c r="GL108" s="756"/>
      <c r="GM108" s="758"/>
      <c r="GN108" s="758"/>
      <c r="GO108" s="759"/>
      <c r="GP108" s="728"/>
      <c r="GQ108" s="757"/>
      <c r="GR108" s="728"/>
      <c r="GS108" s="35"/>
      <c r="GT108" s="35"/>
      <c r="GU108" s="35"/>
      <c r="GV108" s="35"/>
      <c r="GW108" s="756"/>
      <c r="GX108" s="758"/>
      <c r="GY108" s="758"/>
    </row>
    <row r="109" spans="11:207" ht="14.25">
      <c r="K109" s="756"/>
      <c r="L109" s="757"/>
      <c r="M109" s="728"/>
      <c r="N109" s="35"/>
      <c r="O109" s="35"/>
      <c r="P109" s="35"/>
      <c r="Q109" s="35"/>
      <c r="R109" s="756"/>
      <c r="S109" s="758"/>
      <c r="T109" s="758"/>
      <c r="U109" s="759"/>
      <c r="V109" s="728"/>
      <c r="W109" s="757"/>
      <c r="X109" s="728"/>
      <c r="Y109" s="35"/>
      <c r="Z109" s="35"/>
      <c r="AA109" s="35"/>
      <c r="AB109" s="35"/>
      <c r="AC109" s="756"/>
      <c r="AD109" s="758"/>
      <c r="AE109" s="758"/>
      <c r="AF109" s="759"/>
      <c r="AG109" s="728"/>
      <c r="AH109" s="757"/>
      <c r="AI109" s="728"/>
      <c r="AJ109" s="35"/>
      <c r="AK109" s="35"/>
      <c r="AL109" s="35"/>
      <c r="AM109" s="35"/>
      <c r="AN109" s="756"/>
      <c r="AO109" s="758"/>
      <c r="AP109" s="758"/>
      <c r="AQ109" s="759"/>
      <c r="AR109" s="728"/>
      <c r="AS109" s="757"/>
      <c r="AT109" s="728"/>
      <c r="AU109" s="35"/>
      <c r="AV109" s="35"/>
      <c r="AW109" s="35"/>
      <c r="AX109" s="35"/>
      <c r="AY109" s="756"/>
      <c r="AZ109" s="758"/>
      <c r="BA109" s="758"/>
      <c r="BB109" s="759"/>
      <c r="BC109" s="728"/>
      <c r="BD109" s="757"/>
      <c r="BE109" s="728"/>
      <c r="BF109" s="35"/>
      <c r="BG109" s="35"/>
      <c r="BH109" s="35"/>
      <c r="BI109" s="35"/>
      <c r="BJ109" s="756"/>
      <c r="BK109" s="758"/>
      <c r="BL109" s="758"/>
      <c r="BM109" s="759"/>
      <c r="BN109" s="728"/>
      <c r="BO109" s="757"/>
      <c r="BP109" s="728"/>
      <c r="BQ109" s="35"/>
      <c r="BR109" s="35"/>
      <c r="BS109" s="35"/>
      <c r="BT109" s="35"/>
      <c r="BU109" s="756"/>
      <c r="BV109" s="758"/>
      <c r="BW109" s="758"/>
      <c r="BX109" s="759"/>
      <c r="BY109" s="728"/>
      <c r="BZ109" s="757"/>
      <c r="CA109" s="728"/>
      <c r="CB109" s="35"/>
      <c r="CC109" s="35"/>
      <c r="CD109" s="35"/>
      <c r="CE109" s="35"/>
      <c r="CF109" s="756"/>
      <c r="CG109" s="758"/>
      <c r="CH109" s="758"/>
      <c r="CI109" s="759"/>
      <c r="CJ109" s="728"/>
      <c r="CK109" s="757"/>
      <c r="CL109" s="728"/>
      <c r="CM109" s="35"/>
      <c r="CN109" s="35"/>
      <c r="CO109" s="35"/>
      <c r="CP109" s="35"/>
      <c r="CQ109" s="756"/>
      <c r="CR109" s="758"/>
      <c r="CS109" s="758"/>
      <c r="CT109" s="759"/>
      <c r="CU109" s="728"/>
      <c r="CV109" s="757"/>
      <c r="CW109" s="728"/>
      <c r="CX109" s="35"/>
      <c r="CY109" s="35"/>
      <c r="CZ109" s="35"/>
      <c r="DA109" s="35"/>
      <c r="DB109" s="756"/>
      <c r="DC109" s="758"/>
      <c r="DD109" s="758"/>
      <c r="DE109" s="759"/>
      <c r="DF109" s="728"/>
      <c r="DG109" s="757"/>
      <c r="DH109" s="728"/>
      <c r="DI109" s="35"/>
      <c r="DJ109" s="35"/>
      <c r="DK109" s="35"/>
      <c r="DL109" s="35"/>
      <c r="DM109" s="756"/>
      <c r="DN109" s="758"/>
      <c r="DO109" s="758"/>
      <c r="DP109" s="759"/>
      <c r="DQ109" s="728"/>
      <c r="DR109" s="757"/>
      <c r="DS109" s="728"/>
      <c r="DT109" s="35"/>
      <c r="DU109" s="35"/>
      <c r="DV109" s="35"/>
      <c r="DW109" s="35"/>
      <c r="DX109" s="756"/>
      <c r="DY109" s="758"/>
      <c r="DZ109" s="758"/>
      <c r="EA109" s="759"/>
      <c r="EB109" s="728"/>
      <c r="EC109" s="757"/>
      <c r="ED109" s="728"/>
      <c r="EE109" s="35"/>
      <c r="EF109" s="35"/>
      <c r="EG109" s="35"/>
      <c r="EH109" s="35"/>
      <c r="EI109" s="756"/>
      <c r="EJ109" s="758"/>
      <c r="EK109" s="758"/>
      <c r="EL109" s="759"/>
      <c r="EM109" s="728"/>
      <c r="EN109" s="757"/>
      <c r="EO109" s="728"/>
      <c r="EP109" s="35"/>
      <c r="EQ109" s="35"/>
      <c r="ER109" s="35"/>
      <c r="ES109" s="35"/>
      <c r="ET109" s="756"/>
      <c r="EU109" s="758"/>
      <c r="EV109" s="758"/>
      <c r="EW109" s="759"/>
      <c r="EX109" s="728"/>
      <c r="EY109" s="757"/>
      <c r="EZ109" s="728"/>
      <c r="FA109" s="35"/>
      <c r="FB109" s="35"/>
      <c r="FC109" s="35"/>
      <c r="FD109" s="35"/>
      <c r="FE109" s="756"/>
      <c r="FF109" s="758"/>
      <c r="FG109" s="758"/>
      <c r="FH109" s="759"/>
      <c r="FI109" s="728"/>
      <c r="FJ109" s="757"/>
      <c r="FK109" s="728"/>
      <c r="FL109" s="35"/>
      <c r="FM109" s="35"/>
      <c r="FN109" s="35"/>
      <c r="FO109" s="35"/>
      <c r="FP109" s="756"/>
      <c r="FQ109" s="758"/>
      <c r="FR109" s="758"/>
      <c r="FS109" s="759"/>
      <c r="FT109" s="728"/>
      <c r="FU109" s="757"/>
      <c r="FV109" s="728"/>
      <c r="FW109" s="35"/>
      <c r="FX109" s="35"/>
      <c r="FY109" s="35"/>
      <c r="FZ109" s="35"/>
      <c r="GA109" s="756"/>
      <c r="GB109" s="758"/>
      <c r="GC109" s="758"/>
      <c r="GD109" s="759"/>
      <c r="GE109" s="728"/>
      <c r="GF109" s="757"/>
      <c r="GG109" s="728"/>
      <c r="GH109" s="35"/>
      <c r="GI109" s="35"/>
      <c r="GJ109" s="35"/>
      <c r="GK109" s="35"/>
      <c r="GL109" s="756"/>
      <c r="GM109" s="758"/>
      <c r="GN109" s="758"/>
      <c r="GO109" s="759"/>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1" customHeight="1">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1" customHeight="1">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1" customHeight="1">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25">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35"/>
      <c r="L128" s="758"/>
      <c r="M128" s="758"/>
      <c r="N128" s="772"/>
      <c r="O128" s="728"/>
      <c r="P128" s="757"/>
      <c r="Q128" s="728"/>
      <c r="R128" s="35"/>
      <c r="S128" s="35"/>
      <c r="T128" s="35"/>
      <c r="U128" s="35"/>
      <c r="V128" s="756"/>
      <c r="W128" s="758"/>
      <c r="X128" s="758"/>
      <c r="Y128" s="772"/>
      <c r="Z128" s="728"/>
      <c r="AA128" s="757"/>
      <c r="AB128" s="728"/>
      <c r="AC128" s="35"/>
      <c r="AD128" s="35"/>
      <c r="AE128" s="35"/>
      <c r="AF128" s="35"/>
      <c r="AG128" s="756"/>
      <c r="AH128" s="758"/>
      <c r="AI128" s="758"/>
      <c r="AJ128" s="772"/>
      <c r="AK128" s="728"/>
      <c r="AL128" s="757"/>
      <c r="AM128" s="728"/>
      <c r="AN128" s="35"/>
      <c r="AO128" s="35"/>
      <c r="AP128" s="35"/>
      <c r="AQ128" s="35"/>
      <c r="AR128" s="756"/>
      <c r="AS128" s="758"/>
      <c r="AT128" s="758"/>
      <c r="AU128" s="772"/>
      <c r="AV128" s="728"/>
      <c r="AW128" s="757"/>
      <c r="AX128" s="728"/>
      <c r="AY128" s="35"/>
      <c r="AZ128" s="35"/>
      <c r="BA128" s="35"/>
      <c r="BB128" s="35"/>
      <c r="BC128" s="756"/>
      <c r="BD128" s="758"/>
      <c r="BE128" s="758"/>
      <c r="BF128" s="772"/>
      <c r="BG128" s="728"/>
      <c r="BH128" s="757"/>
      <c r="BI128" s="728"/>
      <c r="BJ128" s="35"/>
      <c r="BK128" s="35"/>
      <c r="BL128" s="35"/>
      <c r="BM128" s="35"/>
      <c r="BN128" s="756"/>
      <c r="BO128" s="758"/>
      <c r="BP128" s="758"/>
      <c r="BQ128" s="772"/>
      <c r="BR128" s="728"/>
      <c r="BS128" s="757"/>
      <c r="BT128" s="728"/>
      <c r="BU128" s="35"/>
      <c r="BV128" s="35"/>
      <c r="BW128" s="35"/>
      <c r="BX128" s="35"/>
      <c r="BY128" s="756"/>
      <c r="BZ128" s="758"/>
      <c r="CA128" s="758"/>
      <c r="CB128" s="772"/>
      <c r="CC128" s="728"/>
      <c r="CD128" s="757"/>
      <c r="CE128" s="728"/>
      <c r="CF128" s="35"/>
      <c r="CG128" s="35"/>
      <c r="CH128" s="35"/>
      <c r="CI128" s="35"/>
      <c r="CJ128" s="756"/>
      <c r="CK128" s="758"/>
      <c r="CL128" s="758"/>
      <c r="CM128" s="772"/>
      <c r="CN128" s="728"/>
      <c r="CO128" s="757"/>
      <c r="CP128" s="728"/>
      <c r="CQ128" s="35"/>
      <c r="CR128" s="35"/>
      <c r="CS128" s="35"/>
      <c r="CT128" s="35"/>
      <c r="CU128" s="756"/>
      <c r="CV128" s="758"/>
      <c r="CW128" s="758"/>
      <c r="CX128" s="772"/>
      <c r="CY128" s="728"/>
      <c r="CZ128" s="757"/>
      <c r="DA128" s="728"/>
      <c r="DB128" s="35"/>
      <c r="DC128" s="35"/>
      <c r="DD128" s="35"/>
      <c r="DE128" s="35"/>
      <c r="DF128" s="756"/>
      <c r="DG128" s="758"/>
      <c r="DH128" s="758"/>
      <c r="DI128" s="772"/>
      <c r="DJ128" s="728"/>
      <c r="DK128" s="757"/>
      <c r="DL128" s="728"/>
      <c r="DM128" s="35"/>
      <c r="DN128" s="35"/>
      <c r="DO128" s="35"/>
      <c r="DP128" s="35"/>
      <c r="DQ128" s="756"/>
      <c r="DR128" s="758"/>
      <c r="DS128" s="758"/>
      <c r="DT128" s="772"/>
      <c r="DU128" s="728"/>
      <c r="DV128" s="757"/>
      <c r="DW128" s="728"/>
      <c r="DX128" s="35"/>
      <c r="DY128" s="35"/>
      <c r="DZ128" s="35"/>
      <c r="EA128" s="35"/>
      <c r="EB128" s="756"/>
      <c r="EC128" s="758"/>
      <c r="ED128" s="758"/>
      <c r="EE128" s="772"/>
      <c r="EF128" s="728"/>
      <c r="EG128" s="757"/>
      <c r="EH128" s="728"/>
      <c r="EI128" s="35"/>
      <c r="EJ128" s="35"/>
      <c r="EK128" s="35"/>
      <c r="EL128" s="35"/>
      <c r="EM128" s="756"/>
      <c r="EN128" s="758"/>
      <c r="EO128" s="758"/>
      <c r="EP128" s="772"/>
      <c r="EQ128" s="728"/>
      <c r="ER128" s="757"/>
      <c r="ES128" s="728"/>
      <c r="ET128" s="35"/>
      <c r="EU128" s="35"/>
      <c r="EV128" s="35"/>
      <c r="EW128" s="35"/>
      <c r="EX128" s="756"/>
      <c r="EY128" s="758"/>
      <c r="EZ128" s="758"/>
      <c r="FA128" s="772"/>
      <c r="FB128" s="728"/>
      <c r="FC128" s="757"/>
      <c r="FD128" s="728"/>
      <c r="FE128" s="35"/>
      <c r="FF128" s="35"/>
      <c r="FG128" s="35"/>
      <c r="FH128" s="35"/>
      <c r="FI128" s="756"/>
      <c r="FJ128" s="758"/>
      <c r="FK128" s="758"/>
      <c r="FL128" s="772"/>
      <c r="FM128" s="728"/>
      <c r="FN128" s="757"/>
      <c r="FO128" s="728"/>
      <c r="FP128" s="35"/>
      <c r="FQ128" s="35"/>
      <c r="FR128" s="35"/>
      <c r="FS128" s="35"/>
      <c r="FT128" s="756"/>
      <c r="FU128" s="758"/>
      <c r="FV128" s="758"/>
      <c r="FW128" s="772"/>
      <c r="FX128" s="728"/>
      <c r="FY128" s="757"/>
      <c r="FZ128" s="728"/>
      <c r="GA128" s="35"/>
      <c r="GB128" s="35"/>
      <c r="GC128" s="35"/>
      <c r="GD128" s="35"/>
      <c r="GE128" s="756"/>
      <c r="GF128" s="758"/>
      <c r="GG128" s="758"/>
    </row>
    <row r="129" spans="11:189" ht="14.1" customHeight="1">
      <c r="K129" s="35"/>
      <c r="L129" s="758"/>
      <c r="M129" s="758"/>
      <c r="N129" s="772"/>
      <c r="O129" s="728"/>
      <c r="P129" s="757"/>
      <c r="Q129" s="728"/>
      <c r="R129" s="35"/>
      <c r="S129" s="35"/>
      <c r="T129" s="35"/>
      <c r="U129" s="35"/>
      <c r="V129" s="756"/>
      <c r="W129" s="758"/>
      <c r="X129" s="758"/>
      <c r="Y129" s="772"/>
      <c r="Z129" s="728"/>
      <c r="AA129" s="757"/>
      <c r="AB129" s="728"/>
      <c r="AC129" s="35"/>
      <c r="AD129" s="35"/>
      <c r="AE129" s="35"/>
      <c r="AF129" s="35"/>
      <c r="AG129" s="756"/>
      <c r="AH129" s="758"/>
      <c r="AI129" s="758"/>
      <c r="AJ129" s="772"/>
      <c r="AK129" s="728"/>
      <c r="AL129" s="757"/>
      <c r="AM129" s="728"/>
      <c r="AN129" s="35"/>
      <c r="AO129" s="35"/>
      <c r="AP129" s="35"/>
      <c r="AQ129" s="35"/>
      <c r="AR129" s="756"/>
      <c r="AS129" s="758"/>
      <c r="AT129" s="758"/>
      <c r="AU129" s="772"/>
      <c r="AV129" s="728"/>
      <c r="AW129" s="757"/>
      <c r="AX129" s="728"/>
      <c r="AY129" s="35"/>
      <c r="AZ129" s="35"/>
      <c r="BA129" s="35"/>
      <c r="BB129" s="35"/>
      <c r="BC129" s="756"/>
      <c r="BD129" s="758"/>
      <c r="BE129" s="758"/>
      <c r="BF129" s="772"/>
      <c r="BG129" s="728"/>
      <c r="BH129" s="757"/>
      <c r="BI129" s="728"/>
      <c r="BJ129" s="35"/>
      <c r="BK129" s="35"/>
      <c r="BL129" s="35"/>
      <c r="BM129" s="35"/>
      <c r="BN129" s="756"/>
      <c r="BO129" s="758"/>
      <c r="BP129" s="758"/>
      <c r="BQ129" s="772"/>
      <c r="BR129" s="728"/>
      <c r="BS129" s="757"/>
      <c r="BT129" s="728"/>
      <c r="BU129" s="35"/>
      <c r="BV129" s="35"/>
      <c r="BW129" s="35"/>
      <c r="BX129" s="35"/>
      <c r="BY129" s="756"/>
      <c r="BZ129" s="758"/>
      <c r="CA129" s="758"/>
      <c r="CB129" s="772"/>
      <c r="CC129" s="728"/>
      <c r="CD129" s="757"/>
      <c r="CE129" s="728"/>
      <c r="CF129" s="35"/>
      <c r="CG129" s="35"/>
      <c r="CH129" s="35"/>
      <c r="CI129" s="35"/>
      <c r="CJ129" s="756"/>
      <c r="CK129" s="758"/>
      <c r="CL129" s="758"/>
      <c r="CM129" s="772"/>
      <c r="CN129" s="728"/>
      <c r="CO129" s="757"/>
      <c r="CP129" s="728"/>
      <c r="CQ129" s="35"/>
      <c r="CR129" s="35"/>
      <c r="CS129" s="35"/>
      <c r="CT129" s="35"/>
      <c r="CU129" s="756"/>
      <c r="CV129" s="758"/>
      <c r="CW129" s="758"/>
      <c r="CX129" s="772"/>
      <c r="CY129" s="728"/>
      <c r="CZ129" s="757"/>
      <c r="DA129" s="728"/>
      <c r="DB129" s="35"/>
      <c r="DC129" s="35"/>
      <c r="DD129" s="35"/>
      <c r="DE129" s="35"/>
      <c r="DF129" s="756"/>
      <c r="DG129" s="758"/>
      <c r="DH129" s="758"/>
      <c r="DI129" s="772"/>
      <c r="DJ129" s="728"/>
      <c r="DK129" s="757"/>
      <c r="DL129" s="728"/>
      <c r="DM129" s="35"/>
      <c r="DN129" s="35"/>
      <c r="DO129" s="35"/>
      <c r="DP129" s="35"/>
      <c r="DQ129" s="756"/>
      <c r="DR129" s="758"/>
      <c r="DS129" s="758"/>
      <c r="DT129" s="772"/>
      <c r="DU129" s="728"/>
      <c r="DV129" s="757"/>
      <c r="DW129" s="728"/>
      <c r="DX129" s="35"/>
      <c r="DY129" s="35"/>
      <c r="DZ129" s="35"/>
      <c r="EA129" s="35"/>
      <c r="EB129" s="756"/>
      <c r="EC129" s="758"/>
      <c r="ED129" s="758"/>
      <c r="EE129" s="772"/>
      <c r="EF129" s="728"/>
      <c r="EG129" s="757"/>
      <c r="EH129" s="728"/>
      <c r="EI129" s="35"/>
      <c r="EJ129" s="35"/>
      <c r="EK129" s="35"/>
      <c r="EL129" s="35"/>
      <c r="EM129" s="756"/>
      <c r="EN129" s="758"/>
      <c r="EO129" s="758"/>
      <c r="EP129" s="772"/>
      <c r="EQ129" s="728"/>
      <c r="ER129" s="757"/>
      <c r="ES129" s="728"/>
      <c r="ET129" s="35"/>
      <c r="EU129" s="35"/>
      <c r="EV129" s="35"/>
      <c r="EW129" s="35"/>
      <c r="EX129" s="756"/>
      <c r="EY129" s="758"/>
      <c r="EZ129" s="758"/>
      <c r="FA129" s="772"/>
      <c r="FB129" s="728"/>
      <c r="FC129" s="757"/>
      <c r="FD129" s="728"/>
      <c r="FE129" s="35"/>
      <c r="FF129" s="35"/>
      <c r="FG129" s="35"/>
      <c r="FH129" s="35"/>
      <c r="FI129" s="756"/>
      <c r="FJ129" s="758"/>
      <c r="FK129" s="758"/>
      <c r="FL129" s="772"/>
      <c r="FM129" s="728"/>
      <c r="FN129" s="757"/>
      <c r="FO129" s="728"/>
      <c r="FP129" s="35"/>
      <c r="FQ129" s="35"/>
      <c r="FR129" s="35"/>
      <c r="FS129" s="35"/>
      <c r="FT129" s="756"/>
      <c r="FU129" s="758"/>
      <c r="FV129" s="758"/>
      <c r="FW129" s="772"/>
      <c r="FX129" s="728"/>
      <c r="FY129" s="757"/>
      <c r="FZ129" s="728"/>
      <c r="GA129" s="35"/>
      <c r="GB129" s="35"/>
      <c r="GC129" s="35"/>
      <c r="GD129" s="35"/>
      <c r="GE129" s="756"/>
      <c r="GF129" s="758"/>
      <c r="GG129" s="758"/>
    </row>
    <row r="130" spans="11:189" ht="14.1" customHeight="1">
      <c r="K130" s="35"/>
      <c r="L130" s="758"/>
      <c r="M130" s="758"/>
      <c r="N130" s="833"/>
      <c r="O130" s="728"/>
      <c r="P130" s="757"/>
      <c r="Q130" s="728"/>
      <c r="R130" s="35"/>
      <c r="S130" s="35"/>
      <c r="T130" s="35"/>
      <c r="U130" s="35"/>
      <c r="V130" s="756"/>
      <c r="W130" s="758"/>
      <c r="X130" s="758"/>
      <c r="Y130" s="833"/>
      <c r="Z130" s="728"/>
      <c r="AA130" s="757"/>
      <c r="AB130" s="728"/>
      <c r="AC130" s="35"/>
      <c r="AD130" s="35"/>
      <c r="AE130" s="35"/>
      <c r="AF130" s="35"/>
      <c r="AG130" s="756"/>
      <c r="AH130" s="758"/>
      <c r="AI130" s="758"/>
      <c r="AJ130" s="833"/>
      <c r="AK130" s="728"/>
      <c r="AL130" s="757"/>
      <c r="AM130" s="728"/>
      <c r="AN130" s="35"/>
      <c r="AO130" s="35"/>
      <c r="AP130" s="35"/>
      <c r="AQ130" s="35"/>
      <c r="AR130" s="756"/>
      <c r="AS130" s="758"/>
      <c r="AT130" s="758"/>
      <c r="AU130" s="833"/>
      <c r="AV130" s="728"/>
      <c r="AW130" s="757"/>
      <c r="AX130" s="728"/>
      <c r="AY130" s="35"/>
      <c r="AZ130" s="35"/>
      <c r="BA130" s="35"/>
      <c r="BB130" s="35"/>
      <c r="BC130" s="756"/>
      <c r="BD130" s="758"/>
      <c r="BE130" s="758"/>
      <c r="BF130" s="833"/>
      <c r="BG130" s="728"/>
      <c r="BH130" s="757"/>
      <c r="BI130" s="728"/>
      <c r="BJ130" s="35"/>
      <c r="BK130" s="35"/>
      <c r="BL130" s="35"/>
      <c r="BM130" s="35"/>
      <c r="BN130" s="756"/>
      <c r="BO130" s="758"/>
      <c r="BP130" s="758"/>
      <c r="BQ130" s="833"/>
      <c r="BR130" s="728"/>
      <c r="BS130" s="757"/>
      <c r="BT130" s="728"/>
      <c r="BU130" s="35"/>
      <c r="BV130" s="35"/>
      <c r="BW130" s="35"/>
      <c r="BX130" s="35"/>
      <c r="BY130" s="756"/>
      <c r="BZ130" s="758"/>
      <c r="CA130" s="758"/>
      <c r="CB130" s="833"/>
      <c r="CC130" s="728"/>
      <c r="CD130" s="757"/>
      <c r="CE130" s="728"/>
      <c r="CF130" s="35"/>
      <c r="CG130" s="35"/>
      <c r="CH130" s="35"/>
      <c r="CI130" s="35"/>
      <c r="CJ130" s="756"/>
      <c r="CK130" s="758"/>
      <c r="CL130" s="758"/>
      <c r="CM130" s="833"/>
      <c r="CN130" s="728"/>
      <c r="CO130" s="757"/>
      <c r="CP130" s="728"/>
      <c r="CQ130" s="35"/>
      <c r="CR130" s="35"/>
      <c r="CS130" s="35"/>
      <c r="CT130" s="35"/>
      <c r="CU130" s="756"/>
      <c r="CV130" s="758"/>
      <c r="CW130" s="758"/>
      <c r="CX130" s="833"/>
      <c r="CY130" s="728"/>
      <c r="CZ130" s="757"/>
      <c r="DA130" s="728"/>
      <c r="DB130" s="35"/>
      <c r="DC130" s="35"/>
      <c r="DD130" s="35"/>
      <c r="DE130" s="35"/>
      <c r="DF130" s="756"/>
      <c r="DG130" s="758"/>
      <c r="DH130" s="758"/>
      <c r="DI130" s="833"/>
      <c r="DJ130" s="728"/>
      <c r="DK130" s="757"/>
      <c r="DL130" s="728"/>
      <c r="DM130" s="35"/>
      <c r="DN130" s="35"/>
      <c r="DO130" s="35"/>
      <c r="DP130" s="35"/>
      <c r="DQ130" s="756"/>
      <c r="DR130" s="758"/>
      <c r="DS130" s="758"/>
      <c r="DT130" s="833"/>
      <c r="DU130" s="728"/>
      <c r="DV130" s="757"/>
      <c r="DW130" s="728"/>
      <c r="DX130" s="35"/>
      <c r="DY130" s="35"/>
      <c r="DZ130" s="35"/>
      <c r="EA130" s="35"/>
      <c r="EB130" s="756"/>
      <c r="EC130" s="758"/>
      <c r="ED130" s="758"/>
      <c r="EE130" s="833"/>
      <c r="EF130" s="728"/>
      <c r="EG130" s="757"/>
      <c r="EH130" s="728"/>
      <c r="EI130" s="35"/>
      <c r="EJ130" s="35"/>
      <c r="EK130" s="35"/>
      <c r="EL130" s="35"/>
      <c r="EM130" s="756"/>
      <c r="EN130" s="758"/>
      <c r="EO130" s="758"/>
      <c r="EP130" s="833"/>
      <c r="EQ130" s="728"/>
      <c r="ER130" s="757"/>
      <c r="ES130" s="728"/>
      <c r="ET130" s="35"/>
      <c r="EU130" s="35"/>
      <c r="EV130" s="35"/>
      <c r="EW130" s="35"/>
      <c r="EX130" s="756"/>
      <c r="EY130" s="758"/>
      <c r="EZ130" s="758"/>
      <c r="FA130" s="833"/>
      <c r="FB130" s="728"/>
      <c r="FC130" s="757"/>
      <c r="FD130" s="728"/>
      <c r="FE130" s="35"/>
      <c r="FF130" s="35"/>
      <c r="FG130" s="35"/>
      <c r="FH130" s="35"/>
      <c r="FI130" s="756"/>
      <c r="FJ130" s="758"/>
      <c r="FK130" s="758"/>
      <c r="FL130" s="833"/>
      <c r="FM130" s="728"/>
      <c r="FN130" s="757"/>
      <c r="FO130" s="728"/>
      <c r="FP130" s="35"/>
      <c r="FQ130" s="35"/>
      <c r="FR130" s="35"/>
      <c r="FS130" s="35"/>
      <c r="FT130" s="756"/>
      <c r="FU130" s="758"/>
      <c r="FV130" s="758"/>
      <c r="FW130" s="833"/>
      <c r="FX130" s="728"/>
      <c r="FY130" s="757"/>
      <c r="FZ130" s="728"/>
      <c r="GA130" s="35"/>
      <c r="GB130" s="35"/>
      <c r="GC130" s="35"/>
      <c r="GD130" s="35"/>
      <c r="GE130" s="756"/>
      <c r="GF130" s="758"/>
      <c r="GG130" s="758"/>
    </row>
    <row r="131" spans="11:189" ht="14.1" customHeight="1">
      <c r="K131" s="35"/>
      <c r="L131" s="758"/>
      <c r="M131" s="758"/>
      <c r="N131" s="833"/>
      <c r="O131" s="728"/>
      <c r="P131" s="757"/>
      <c r="Q131" s="728"/>
      <c r="R131" s="35"/>
      <c r="S131" s="35"/>
      <c r="T131" s="35"/>
      <c r="U131" s="35"/>
      <c r="V131" s="756"/>
      <c r="W131" s="758"/>
      <c r="X131" s="758"/>
      <c r="Y131" s="833"/>
      <c r="Z131" s="728"/>
      <c r="AA131" s="757"/>
      <c r="AB131" s="728"/>
      <c r="AC131" s="35"/>
      <c r="AD131" s="35"/>
      <c r="AE131" s="35"/>
      <c r="AF131" s="35"/>
      <c r="AG131" s="756"/>
      <c r="AH131" s="758"/>
      <c r="AI131" s="758"/>
      <c r="AJ131" s="833"/>
      <c r="AK131" s="728"/>
      <c r="AL131" s="757"/>
      <c r="AM131" s="728"/>
      <c r="AN131" s="35"/>
      <c r="AO131" s="35"/>
      <c r="AP131" s="35"/>
      <c r="AQ131" s="35"/>
      <c r="AR131" s="756"/>
      <c r="AS131" s="758"/>
      <c r="AT131" s="758"/>
      <c r="AU131" s="833"/>
      <c r="AV131" s="728"/>
      <c r="AW131" s="757"/>
      <c r="AX131" s="728"/>
      <c r="AY131" s="35"/>
      <c r="AZ131" s="35"/>
      <c r="BA131" s="35"/>
      <c r="BB131" s="35"/>
      <c r="BC131" s="756"/>
      <c r="BD131" s="758"/>
      <c r="BE131" s="758"/>
      <c r="BF131" s="833"/>
      <c r="BG131" s="728"/>
      <c r="BH131" s="757"/>
      <c r="BI131" s="728"/>
      <c r="BJ131" s="35"/>
      <c r="BK131" s="35"/>
      <c r="BL131" s="35"/>
      <c r="BM131" s="35"/>
      <c r="BN131" s="756"/>
      <c r="BO131" s="758"/>
      <c r="BP131" s="758"/>
      <c r="BQ131" s="833"/>
      <c r="BR131" s="728"/>
      <c r="BS131" s="757"/>
      <c r="BT131" s="728"/>
      <c r="BU131" s="35"/>
      <c r="BV131" s="35"/>
      <c r="BW131" s="35"/>
      <c r="BX131" s="35"/>
      <c r="BY131" s="756"/>
      <c r="BZ131" s="758"/>
      <c r="CA131" s="758"/>
      <c r="CB131" s="833"/>
      <c r="CC131" s="728"/>
      <c r="CD131" s="757"/>
      <c r="CE131" s="728"/>
      <c r="CF131" s="35"/>
      <c r="CG131" s="35"/>
      <c r="CH131" s="35"/>
      <c r="CI131" s="35"/>
      <c r="CJ131" s="756"/>
      <c r="CK131" s="758"/>
      <c r="CL131" s="758"/>
      <c r="CM131" s="833"/>
      <c r="CN131" s="728"/>
      <c r="CO131" s="757"/>
      <c r="CP131" s="728"/>
      <c r="CQ131" s="35"/>
      <c r="CR131" s="35"/>
      <c r="CS131" s="35"/>
      <c r="CT131" s="35"/>
      <c r="CU131" s="756"/>
      <c r="CV131" s="758"/>
      <c r="CW131" s="758"/>
      <c r="CX131" s="833"/>
      <c r="CY131" s="728"/>
      <c r="CZ131" s="757"/>
      <c r="DA131" s="728"/>
      <c r="DB131" s="35"/>
      <c r="DC131" s="35"/>
      <c r="DD131" s="35"/>
      <c r="DE131" s="35"/>
      <c r="DF131" s="756"/>
      <c r="DG131" s="758"/>
      <c r="DH131" s="758"/>
      <c r="DI131" s="833"/>
      <c r="DJ131" s="728"/>
      <c r="DK131" s="757"/>
      <c r="DL131" s="728"/>
      <c r="DM131" s="35"/>
      <c r="DN131" s="35"/>
      <c r="DO131" s="35"/>
      <c r="DP131" s="35"/>
      <c r="DQ131" s="756"/>
      <c r="DR131" s="758"/>
      <c r="DS131" s="758"/>
      <c r="DT131" s="833"/>
      <c r="DU131" s="728"/>
      <c r="DV131" s="757"/>
      <c r="DW131" s="728"/>
      <c r="DX131" s="35"/>
      <c r="DY131" s="35"/>
      <c r="DZ131" s="35"/>
      <c r="EA131" s="35"/>
      <c r="EB131" s="756"/>
      <c r="EC131" s="758"/>
      <c r="ED131" s="758"/>
      <c r="EE131" s="833"/>
      <c r="EF131" s="728"/>
      <c r="EG131" s="757"/>
      <c r="EH131" s="728"/>
      <c r="EI131" s="35"/>
      <c r="EJ131" s="35"/>
      <c r="EK131" s="35"/>
      <c r="EL131" s="35"/>
      <c r="EM131" s="756"/>
      <c r="EN131" s="758"/>
      <c r="EO131" s="758"/>
      <c r="EP131" s="833"/>
      <c r="EQ131" s="728"/>
      <c r="ER131" s="757"/>
      <c r="ES131" s="728"/>
      <c r="ET131" s="35"/>
      <c r="EU131" s="35"/>
      <c r="EV131" s="35"/>
      <c r="EW131" s="35"/>
      <c r="EX131" s="756"/>
      <c r="EY131" s="758"/>
      <c r="EZ131" s="758"/>
      <c r="FA131" s="833"/>
      <c r="FB131" s="728"/>
      <c r="FC131" s="757"/>
      <c r="FD131" s="728"/>
      <c r="FE131" s="35"/>
      <c r="FF131" s="35"/>
      <c r="FG131" s="35"/>
      <c r="FH131" s="35"/>
      <c r="FI131" s="756"/>
      <c r="FJ131" s="758"/>
      <c r="FK131" s="758"/>
      <c r="FL131" s="833"/>
      <c r="FM131" s="728"/>
      <c r="FN131" s="757"/>
      <c r="FO131" s="728"/>
      <c r="FP131" s="35"/>
      <c r="FQ131" s="35"/>
      <c r="FR131" s="35"/>
      <c r="FS131" s="35"/>
      <c r="FT131" s="756"/>
      <c r="FU131" s="758"/>
      <c r="FV131" s="758"/>
      <c r="FW131" s="833"/>
      <c r="FX131" s="728"/>
      <c r="FY131" s="757"/>
      <c r="FZ131" s="728"/>
      <c r="GA131" s="35"/>
      <c r="GB131" s="35"/>
      <c r="GC131" s="35"/>
      <c r="GD131" s="35"/>
      <c r="GE131" s="756"/>
      <c r="GF131" s="758"/>
      <c r="GG131" s="758"/>
    </row>
    <row r="132" spans="11:189" ht="14.1" customHeight="1">
      <c r="K132" s="35"/>
      <c r="L132" s="758"/>
      <c r="M132" s="758"/>
      <c r="N132" s="833"/>
      <c r="O132" s="728"/>
      <c r="P132" s="757"/>
      <c r="Q132" s="728"/>
      <c r="R132" s="35"/>
      <c r="S132" s="35"/>
      <c r="T132" s="35"/>
      <c r="U132" s="35"/>
      <c r="V132" s="756"/>
      <c r="W132" s="758"/>
      <c r="X132" s="758"/>
      <c r="Y132" s="833"/>
      <c r="Z132" s="728"/>
      <c r="AA132" s="757"/>
      <c r="AB132" s="728"/>
      <c r="AC132" s="35"/>
      <c r="AD132" s="35"/>
      <c r="AE132" s="35"/>
      <c r="AF132" s="35"/>
      <c r="AG132" s="756"/>
      <c r="AH132" s="758"/>
      <c r="AI132" s="758"/>
      <c r="AJ132" s="833"/>
      <c r="AK132" s="728"/>
      <c r="AL132" s="757"/>
      <c r="AM132" s="728"/>
      <c r="AN132" s="35"/>
      <c r="AO132" s="35"/>
      <c r="AP132" s="35"/>
      <c r="AQ132" s="35"/>
      <c r="AR132" s="756"/>
      <c r="AS132" s="758"/>
      <c r="AT132" s="758"/>
      <c r="AU132" s="833"/>
      <c r="AV132" s="728"/>
      <c r="AW132" s="757"/>
      <c r="AX132" s="728"/>
      <c r="AY132" s="35"/>
      <c r="AZ132" s="35"/>
      <c r="BA132" s="35"/>
      <c r="BB132" s="35"/>
      <c r="BC132" s="756"/>
      <c r="BD132" s="758"/>
      <c r="BE132" s="758"/>
      <c r="BF132" s="833"/>
      <c r="BG132" s="728"/>
      <c r="BH132" s="757"/>
      <c r="BI132" s="728"/>
      <c r="BJ132" s="35"/>
      <c r="BK132" s="35"/>
      <c r="BL132" s="35"/>
      <c r="BM132" s="35"/>
      <c r="BN132" s="756"/>
      <c r="BO132" s="758"/>
      <c r="BP132" s="758"/>
      <c r="BQ132" s="833"/>
      <c r="BR132" s="728"/>
      <c r="BS132" s="757"/>
      <c r="BT132" s="728"/>
      <c r="BU132" s="35"/>
      <c r="BV132" s="35"/>
      <c r="BW132" s="35"/>
      <c r="BX132" s="35"/>
      <c r="BY132" s="756"/>
      <c r="BZ132" s="758"/>
      <c r="CA132" s="758"/>
      <c r="CB132" s="833"/>
      <c r="CC132" s="728"/>
      <c r="CD132" s="757"/>
      <c r="CE132" s="728"/>
      <c r="CF132" s="35"/>
      <c r="CG132" s="35"/>
      <c r="CH132" s="35"/>
      <c r="CI132" s="35"/>
      <c r="CJ132" s="756"/>
      <c r="CK132" s="758"/>
      <c r="CL132" s="758"/>
      <c r="CM132" s="833"/>
      <c r="CN132" s="728"/>
      <c r="CO132" s="757"/>
      <c r="CP132" s="728"/>
      <c r="CQ132" s="35"/>
      <c r="CR132" s="35"/>
      <c r="CS132" s="35"/>
      <c r="CT132" s="35"/>
      <c r="CU132" s="756"/>
      <c r="CV132" s="758"/>
      <c r="CW132" s="758"/>
      <c r="CX132" s="833"/>
      <c r="CY132" s="728"/>
      <c r="CZ132" s="757"/>
      <c r="DA132" s="728"/>
      <c r="DB132" s="35"/>
      <c r="DC132" s="35"/>
      <c r="DD132" s="35"/>
      <c r="DE132" s="35"/>
      <c r="DF132" s="756"/>
      <c r="DG132" s="758"/>
      <c r="DH132" s="758"/>
      <c r="DI132" s="833"/>
      <c r="DJ132" s="728"/>
      <c r="DK132" s="757"/>
      <c r="DL132" s="728"/>
      <c r="DM132" s="35"/>
      <c r="DN132" s="35"/>
      <c r="DO132" s="35"/>
      <c r="DP132" s="35"/>
      <c r="DQ132" s="756"/>
      <c r="DR132" s="758"/>
      <c r="DS132" s="758"/>
      <c r="DT132" s="833"/>
      <c r="DU132" s="728"/>
      <c r="DV132" s="757"/>
      <c r="DW132" s="728"/>
      <c r="DX132" s="35"/>
      <c r="DY132" s="35"/>
      <c r="DZ132" s="35"/>
      <c r="EA132" s="35"/>
      <c r="EB132" s="756"/>
      <c r="EC132" s="758"/>
      <c r="ED132" s="758"/>
      <c r="EE132" s="833"/>
      <c r="EF132" s="728"/>
      <c r="EG132" s="757"/>
      <c r="EH132" s="728"/>
      <c r="EI132" s="35"/>
      <c r="EJ132" s="35"/>
      <c r="EK132" s="35"/>
      <c r="EL132" s="35"/>
      <c r="EM132" s="756"/>
      <c r="EN132" s="758"/>
      <c r="EO132" s="758"/>
      <c r="EP132" s="833"/>
      <c r="EQ132" s="728"/>
      <c r="ER132" s="757"/>
      <c r="ES132" s="728"/>
      <c r="ET132" s="35"/>
      <c r="EU132" s="35"/>
      <c r="EV132" s="35"/>
      <c r="EW132" s="35"/>
      <c r="EX132" s="756"/>
      <c r="EY132" s="758"/>
      <c r="EZ132" s="758"/>
      <c r="FA132" s="833"/>
      <c r="FB132" s="728"/>
      <c r="FC132" s="757"/>
      <c r="FD132" s="728"/>
      <c r="FE132" s="35"/>
      <c r="FF132" s="35"/>
      <c r="FG132" s="35"/>
      <c r="FH132" s="35"/>
      <c r="FI132" s="756"/>
      <c r="FJ132" s="758"/>
      <c r="FK132" s="758"/>
      <c r="FL132" s="833"/>
      <c r="FM132" s="728"/>
      <c r="FN132" s="757"/>
      <c r="FO132" s="728"/>
      <c r="FP132" s="35"/>
      <c r="FQ132" s="35"/>
      <c r="FR132" s="35"/>
      <c r="FS132" s="35"/>
      <c r="FT132" s="756"/>
      <c r="FU132" s="758"/>
      <c r="FV132" s="758"/>
      <c r="FW132" s="833"/>
      <c r="FX132" s="728"/>
      <c r="FY132" s="757"/>
      <c r="FZ132" s="728"/>
      <c r="GA132" s="35"/>
      <c r="GB132" s="35"/>
      <c r="GC132" s="35"/>
      <c r="GD132" s="35"/>
      <c r="GE132" s="756"/>
      <c r="GF132" s="758"/>
      <c r="GG132" s="758"/>
    </row>
    <row r="133" spans="11:189"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189"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189" ht="14.1" customHeight="1">
      <c r="K135" s="35"/>
      <c r="L135" s="758"/>
      <c r="M135" s="758"/>
      <c r="N135" s="772"/>
      <c r="O135" s="728"/>
      <c r="P135" s="757"/>
      <c r="Q135" s="728"/>
      <c r="R135" s="35"/>
      <c r="S135" s="35"/>
      <c r="T135" s="35"/>
      <c r="U135" s="35"/>
      <c r="V135" s="756"/>
      <c r="W135" s="758"/>
      <c r="X135" s="758"/>
      <c r="Y135" s="772"/>
      <c r="Z135" s="728"/>
      <c r="AA135" s="757"/>
      <c r="AB135" s="728"/>
      <c r="AC135" s="35"/>
      <c r="AD135" s="35"/>
      <c r="AE135" s="35"/>
      <c r="AF135" s="35"/>
      <c r="AG135" s="756"/>
      <c r="AH135" s="758"/>
      <c r="AI135" s="758"/>
      <c r="AJ135" s="772"/>
      <c r="AK135" s="728"/>
      <c r="AL135" s="757"/>
      <c r="AM135" s="728"/>
      <c r="AN135" s="35"/>
      <c r="AO135" s="35"/>
      <c r="AP135" s="35"/>
      <c r="AQ135" s="35"/>
      <c r="AR135" s="756"/>
      <c r="AS135" s="758"/>
      <c r="AT135" s="758"/>
      <c r="AU135" s="772"/>
      <c r="AV135" s="728"/>
      <c r="AW135" s="757"/>
      <c r="AX135" s="728"/>
      <c r="AY135" s="35"/>
      <c r="AZ135" s="35"/>
      <c r="BA135" s="35"/>
      <c r="BB135" s="35"/>
      <c r="BC135" s="756"/>
      <c r="BD135" s="758"/>
      <c r="BE135" s="758"/>
      <c r="BF135" s="772"/>
      <c r="BG135" s="728"/>
      <c r="BH135" s="757"/>
      <c r="BI135" s="728"/>
      <c r="BJ135" s="35"/>
      <c r="BK135" s="35"/>
      <c r="BL135" s="35"/>
      <c r="BM135" s="35"/>
      <c r="BN135" s="756"/>
      <c r="BO135" s="758"/>
      <c r="BP135" s="758"/>
      <c r="BQ135" s="772"/>
      <c r="BR135" s="728"/>
      <c r="BS135" s="757"/>
      <c r="BT135" s="728"/>
      <c r="BU135" s="35"/>
      <c r="BV135" s="35"/>
      <c r="BW135" s="35"/>
      <c r="BX135" s="35"/>
      <c r="BY135" s="756"/>
      <c r="BZ135" s="758"/>
      <c r="CA135" s="758"/>
      <c r="CB135" s="772"/>
      <c r="CC135" s="728"/>
      <c r="CD135" s="757"/>
      <c r="CE135" s="728"/>
      <c r="CF135" s="35"/>
      <c r="CG135" s="35"/>
      <c r="CH135" s="35"/>
      <c r="CI135" s="35"/>
      <c r="CJ135" s="756"/>
      <c r="CK135" s="758"/>
      <c r="CL135" s="758"/>
      <c r="CM135" s="772"/>
      <c r="CN135" s="728"/>
      <c r="CO135" s="757"/>
      <c r="CP135" s="728"/>
      <c r="CQ135" s="35"/>
      <c r="CR135" s="35"/>
      <c r="CS135" s="35"/>
      <c r="CT135" s="35"/>
      <c r="CU135" s="756"/>
      <c r="CV135" s="758"/>
      <c r="CW135" s="758"/>
      <c r="CX135" s="772"/>
      <c r="CY135" s="728"/>
      <c r="CZ135" s="757"/>
      <c r="DA135" s="728"/>
      <c r="DB135" s="35"/>
      <c r="DC135" s="35"/>
      <c r="DD135" s="35"/>
      <c r="DE135" s="35"/>
      <c r="DF135" s="756"/>
      <c r="DG135" s="758"/>
      <c r="DH135" s="758"/>
      <c r="DI135" s="772"/>
      <c r="DJ135" s="728"/>
      <c r="DK135" s="757"/>
      <c r="DL135" s="728"/>
      <c r="DM135" s="35"/>
      <c r="DN135" s="35"/>
      <c r="DO135" s="35"/>
      <c r="DP135" s="35"/>
      <c r="DQ135" s="756"/>
      <c r="DR135" s="758"/>
      <c r="DS135" s="758"/>
      <c r="DT135" s="772"/>
      <c r="DU135" s="728"/>
      <c r="DV135" s="757"/>
      <c r="DW135" s="728"/>
      <c r="DX135" s="35"/>
      <c r="DY135" s="35"/>
      <c r="DZ135" s="35"/>
      <c r="EA135" s="35"/>
      <c r="EB135" s="756"/>
      <c r="EC135" s="758"/>
      <c r="ED135" s="758"/>
      <c r="EE135" s="772"/>
      <c r="EF135" s="728"/>
      <c r="EG135" s="757"/>
      <c r="EH135" s="728"/>
      <c r="EI135" s="35"/>
      <c r="EJ135" s="35"/>
      <c r="EK135" s="35"/>
      <c r="EL135" s="35"/>
      <c r="EM135" s="756"/>
      <c r="EN135" s="758"/>
      <c r="EO135" s="758"/>
      <c r="EP135" s="772"/>
      <c r="EQ135" s="728"/>
      <c r="ER135" s="757"/>
      <c r="ES135" s="728"/>
      <c r="ET135" s="35"/>
      <c r="EU135" s="35"/>
      <c r="EV135" s="35"/>
      <c r="EW135" s="35"/>
      <c r="EX135" s="756"/>
      <c r="EY135" s="758"/>
      <c r="EZ135" s="758"/>
      <c r="FA135" s="772"/>
      <c r="FB135" s="728"/>
      <c r="FC135" s="757"/>
      <c r="FD135" s="728"/>
      <c r="FE135" s="35"/>
      <c r="FF135" s="35"/>
      <c r="FG135" s="35"/>
      <c r="FH135" s="35"/>
      <c r="FI135" s="756"/>
      <c r="FJ135" s="758"/>
      <c r="FK135" s="758"/>
      <c r="FL135" s="772"/>
      <c r="FM135" s="728"/>
      <c r="FN135" s="757"/>
      <c r="FO135" s="728"/>
      <c r="FP135" s="35"/>
      <c r="FQ135" s="35"/>
      <c r="FR135" s="35"/>
      <c r="FS135" s="35"/>
      <c r="FT135" s="756"/>
      <c r="FU135" s="758"/>
      <c r="FV135" s="758"/>
      <c r="FW135" s="772"/>
      <c r="FX135" s="728"/>
      <c r="FY135" s="757"/>
      <c r="FZ135" s="728"/>
      <c r="GA135" s="35"/>
      <c r="GB135" s="35"/>
      <c r="GC135" s="35"/>
      <c r="GD135" s="35"/>
      <c r="GE135" s="756"/>
      <c r="GF135" s="758"/>
      <c r="GG135" s="758"/>
    </row>
    <row r="136" spans="11:189" ht="14.1" customHeight="1">
      <c r="K136" s="35"/>
      <c r="L136" s="758"/>
      <c r="M136" s="758"/>
      <c r="N136" s="772"/>
      <c r="O136" s="728"/>
      <c r="P136" s="757"/>
      <c r="Q136" s="728"/>
      <c r="R136" s="35"/>
      <c r="S136" s="35"/>
      <c r="T136" s="35"/>
      <c r="U136" s="35"/>
      <c r="V136" s="756"/>
      <c r="W136" s="758"/>
      <c r="X136" s="758"/>
      <c r="Y136" s="772"/>
      <c r="Z136" s="728"/>
      <c r="AA136" s="757"/>
      <c r="AB136" s="728"/>
      <c r="AC136" s="35"/>
      <c r="AD136" s="35"/>
      <c r="AE136" s="35"/>
      <c r="AF136" s="35"/>
      <c r="AG136" s="756"/>
      <c r="AH136" s="758"/>
      <c r="AI136" s="758"/>
      <c r="AJ136" s="772"/>
      <c r="AK136" s="728"/>
      <c r="AL136" s="757"/>
      <c r="AM136" s="728"/>
      <c r="AN136" s="35"/>
      <c r="AO136" s="35"/>
      <c r="AP136" s="35"/>
      <c r="AQ136" s="35"/>
      <c r="AR136" s="756"/>
      <c r="AS136" s="758"/>
      <c r="AT136" s="758"/>
      <c r="AU136" s="772"/>
      <c r="AV136" s="728"/>
      <c r="AW136" s="757"/>
      <c r="AX136" s="728"/>
      <c r="AY136" s="35"/>
      <c r="AZ136" s="35"/>
      <c r="BA136" s="35"/>
      <c r="BB136" s="35"/>
      <c r="BC136" s="756"/>
      <c r="BD136" s="758"/>
      <c r="BE136" s="758"/>
      <c r="BF136" s="772"/>
      <c r="BG136" s="728"/>
      <c r="BH136" s="757"/>
      <c r="BI136" s="728"/>
      <c r="BJ136" s="35"/>
      <c r="BK136" s="35"/>
      <c r="BL136" s="35"/>
      <c r="BM136" s="35"/>
      <c r="BN136" s="756"/>
      <c r="BO136" s="758"/>
      <c r="BP136" s="758"/>
      <c r="BQ136" s="772"/>
      <c r="BR136" s="728"/>
      <c r="BS136" s="757"/>
      <c r="BT136" s="728"/>
      <c r="BU136" s="35"/>
      <c r="BV136" s="35"/>
      <c r="BW136" s="35"/>
      <c r="BX136" s="35"/>
      <c r="BY136" s="756"/>
      <c r="BZ136" s="758"/>
      <c r="CA136" s="758"/>
      <c r="CB136" s="772"/>
      <c r="CC136" s="728"/>
      <c r="CD136" s="757"/>
      <c r="CE136" s="728"/>
      <c r="CF136" s="35"/>
      <c r="CG136" s="35"/>
      <c r="CH136" s="35"/>
      <c r="CI136" s="35"/>
      <c r="CJ136" s="756"/>
      <c r="CK136" s="758"/>
      <c r="CL136" s="758"/>
      <c r="CM136" s="772"/>
      <c r="CN136" s="728"/>
      <c r="CO136" s="757"/>
      <c r="CP136" s="728"/>
      <c r="CQ136" s="35"/>
      <c r="CR136" s="35"/>
      <c r="CS136" s="35"/>
      <c r="CT136" s="35"/>
      <c r="CU136" s="756"/>
      <c r="CV136" s="758"/>
      <c r="CW136" s="758"/>
      <c r="CX136" s="772"/>
      <c r="CY136" s="728"/>
      <c r="CZ136" s="757"/>
      <c r="DA136" s="728"/>
      <c r="DB136" s="35"/>
      <c r="DC136" s="35"/>
      <c r="DD136" s="35"/>
      <c r="DE136" s="35"/>
      <c r="DF136" s="756"/>
      <c r="DG136" s="758"/>
      <c r="DH136" s="758"/>
      <c r="DI136" s="772"/>
      <c r="DJ136" s="728"/>
      <c r="DK136" s="757"/>
      <c r="DL136" s="728"/>
      <c r="DM136" s="35"/>
      <c r="DN136" s="35"/>
      <c r="DO136" s="35"/>
      <c r="DP136" s="35"/>
      <c r="DQ136" s="756"/>
      <c r="DR136" s="758"/>
      <c r="DS136" s="758"/>
      <c r="DT136" s="772"/>
      <c r="DU136" s="728"/>
      <c r="DV136" s="757"/>
      <c r="DW136" s="728"/>
      <c r="DX136" s="35"/>
      <c r="DY136" s="35"/>
      <c r="DZ136" s="35"/>
      <c r="EA136" s="35"/>
      <c r="EB136" s="756"/>
      <c r="EC136" s="758"/>
      <c r="ED136" s="758"/>
      <c r="EE136" s="772"/>
      <c r="EF136" s="728"/>
      <c r="EG136" s="757"/>
      <c r="EH136" s="728"/>
      <c r="EI136" s="35"/>
      <c r="EJ136" s="35"/>
      <c r="EK136" s="35"/>
      <c r="EL136" s="35"/>
      <c r="EM136" s="756"/>
      <c r="EN136" s="758"/>
      <c r="EO136" s="758"/>
      <c r="EP136" s="772"/>
      <c r="EQ136" s="728"/>
      <c r="ER136" s="757"/>
      <c r="ES136" s="728"/>
      <c r="ET136" s="35"/>
      <c r="EU136" s="35"/>
      <c r="EV136" s="35"/>
      <c r="EW136" s="35"/>
      <c r="EX136" s="756"/>
      <c r="EY136" s="758"/>
      <c r="EZ136" s="758"/>
      <c r="FA136" s="772"/>
      <c r="FB136" s="728"/>
      <c r="FC136" s="757"/>
      <c r="FD136" s="728"/>
      <c r="FE136" s="35"/>
      <c r="FF136" s="35"/>
      <c r="FG136" s="35"/>
      <c r="FH136" s="35"/>
      <c r="FI136" s="756"/>
      <c r="FJ136" s="758"/>
      <c r="FK136" s="758"/>
      <c r="FL136" s="772"/>
      <c r="FM136" s="728"/>
      <c r="FN136" s="757"/>
      <c r="FO136" s="728"/>
      <c r="FP136" s="35"/>
      <c r="FQ136" s="35"/>
      <c r="FR136" s="35"/>
      <c r="FS136" s="35"/>
      <c r="FT136" s="756"/>
      <c r="FU136" s="758"/>
      <c r="FV136" s="758"/>
      <c r="FW136" s="772"/>
      <c r="FX136" s="728"/>
      <c r="FY136" s="757"/>
      <c r="FZ136" s="728"/>
      <c r="GA136" s="35"/>
      <c r="GB136" s="35"/>
      <c r="GC136" s="35"/>
      <c r="GD136" s="35"/>
      <c r="GE136" s="756"/>
      <c r="GF136" s="758"/>
      <c r="GG136" s="758"/>
    </row>
    <row r="137" spans="11:189" ht="14.1" customHeight="1">
      <c r="K137" s="35"/>
      <c r="L137" s="758"/>
      <c r="M137" s="758"/>
      <c r="N137" s="772"/>
      <c r="O137" s="728"/>
      <c r="P137" s="757"/>
      <c r="Q137" s="728"/>
      <c r="R137" s="35"/>
      <c r="S137" s="35"/>
      <c r="T137" s="35"/>
      <c r="U137" s="35"/>
      <c r="V137" s="756"/>
      <c r="W137" s="758"/>
      <c r="X137" s="758"/>
      <c r="Y137" s="772"/>
      <c r="Z137" s="728"/>
      <c r="AA137" s="757"/>
      <c r="AB137" s="728"/>
      <c r="AC137" s="35"/>
      <c r="AD137" s="35"/>
      <c r="AE137" s="35"/>
      <c r="AF137" s="35"/>
      <c r="AG137" s="756"/>
      <c r="AH137" s="758"/>
      <c r="AI137" s="758"/>
      <c r="AJ137" s="772"/>
      <c r="AK137" s="728"/>
      <c r="AL137" s="757"/>
      <c r="AM137" s="728"/>
      <c r="AN137" s="35"/>
      <c r="AO137" s="35"/>
      <c r="AP137" s="35"/>
      <c r="AQ137" s="35"/>
      <c r="AR137" s="756"/>
      <c r="AS137" s="758"/>
      <c r="AT137" s="758"/>
      <c r="AU137" s="772"/>
      <c r="AV137" s="728"/>
      <c r="AW137" s="757"/>
      <c r="AX137" s="728"/>
      <c r="AY137" s="35"/>
      <c r="AZ137" s="35"/>
      <c r="BA137" s="35"/>
      <c r="BB137" s="35"/>
      <c r="BC137" s="756"/>
      <c r="BD137" s="758"/>
      <c r="BE137" s="758"/>
      <c r="BF137" s="772"/>
      <c r="BG137" s="728"/>
      <c r="BH137" s="757"/>
      <c r="BI137" s="728"/>
      <c r="BJ137" s="35"/>
      <c r="BK137" s="35"/>
      <c r="BL137" s="35"/>
      <c r="BM137" s="35"/>
      <c r="BN137" s="756"/>
      <c r="BO137" s="758"/>
      <c r="BP137" s="758"/>
      <c r="BQ137" s="772"/>
      <c r="BR137" s="728"/>
      <c r="BS137" s="757"/>
      <c r="BT137" s="728"/>
      <c r="BU137" s="35"/>
      <c r="BV137" s="35"/>
      <c r="BW137" s="35"/>
      <c r="BX137" s="35"/>
      <c r="BY137" s="756"/>
      <c r="BZ137" s="758"/>
      <c r="CA137" s="758"/>
      <c r="CB137" s="772"/>
      <c r="CC137" s="728"/>
      <c r="CD137" s="757"/>
      <c r="CE137" s="728"/>
      <c r="CF137" s="35"/>
      <c r="CG137" s="35"/>
      <c r="CH137" s="35"/>
      <c r="CI137" s="35"/>
      <c r="CJ137" s="756"/>
      <c r="CK137" s="758"/>
      <c r="CL137" s="758"/>
      <c r="CM137" s="772"/>
      <c r="CN137" s="728"/>
      <c r="CO137" s="757"/>
      <c r="CP137" s="728"/>
      <c r="CQ137" s="35"/>
      <c r="CR137" s="35"/>
      <c r="CS137" s="35"/>
      <c r="CT137" s="35"/>
      <c r="CU137" s="756"/>
      <c r="CV137" s="758"/>
      <c r="CW137" s="758"/>
      <c r="CX137" s="772"/>
      <c r="CY137" s="728"/>
      <c r="CZ137" s="757"/>
      <c r="DA137" s="728"/>
      <c r="DB137" s="35"/>
      <c r="DC137" s="35"/>
      <c r="DD137" s="35"/>
      <c r="DE137" s="35"/>
      <c r="DF137" s="756"/>
      <c r="DG137" s="758"/>
      <c r="DH137" s="758"/>
      <c r="DI137" s="772"/>
      <c r="DJ137" s="728"/>
      <c r="DK137" s="757"/>
      <c r="DL137" s="728"/>
      <c r="DM137" s="35"/>
      <c r="DN137" s="35"/>
      <c r="DO137" s="35"/>
      <c r="DP137" s="35"/>
      <c r="DQ137" s="756"/>
      <c r="DR137" s="758"/>
      <c r="DS137" s="758"/>
      <c r="DT137" s="772"/>
      <c r="DU137" s="728"/>
      <c r="DV137" s="757"/>
      <c r="DW137" s="728"/>
      <c r="DX137" s="35"/>
      <c r="DY137" s="35"/>
      <c r="DZ137" s="35"/>
      <c r="EA137" s="35"/>
      <c r="EB137" s="756"/>
      <c r="EC137" s="758"/>
      <c r="ED137" s="758"/>
      <c r="EE137" s="772"/>
      <c r="EF137" s="728"/>
      <c r="EG137" s="757"/>
      <c r="EH137" s="728"/>
      <c r="EI137" s="35"/>
      <c r="EJ137" s="35"/>
      <c r="EK137" s="35"/>
      <c r="EL137" s="35"/>
      <c r="EM137" s="756"/>
      <c r="EN137" s="758"/>
      <c r="EO137" s="758"/>
      <c r="EP137" s="772"/>
      <c r="EQ137" s="728"/>
      <c r="ER137" s="757"/>
      <c r="ES137" s="728"/>
      <c r="ET137" s="35"/>
      <c r="EU137" s="35"/>
      <c r="EV137" s="35"/>
      <c r="EW137" s="35"/>
      <c r="EX137" s="756"/>
      <c r="EY137" s="758"/>
      <c r="EZ137" s="758"/>
      <c r="FA137" s="772"/>
      <c r="FB137" s="728"/>
      <c r="FC137" s="757"/>
      <c r="FD137" s="728"/>
      <c r="FE137" s="35"/>
      <c r="FF137" s="35"/>
      <c r="FG137" s="35"/>
      <c r="FH137" s="35"/>
      <c r="FI137" s="756"/>
      <c r="FJ137" s="758"/>
      <c r="FK137" s="758"/>
      <c r="FL137" s="772"/>
      <c r="FM137" s="728"/>
      <c r="FN137" s="757"/>
      <c r="FO137" s="728"/>
      <c r="FP137" s="35"/>
      <c r="FQ137" s="35"/>
      <c r="FR137" s="35"/>
      <c r="FS137" s="35"/>
      <c r="FT137" s="756"/>
      <c r="FU137" s="758"/>
      <c r="FV137" s="758"/>
      <c r="FW137" s="772"/>
      <c r="FX137" s="728"/>
      <c r="FY137" s="757"/>
      <c r="FZ137" s="728"/>
      <c r="GA137" s="35"/>
      <c r="GB137" s="35"/>
      <c r="GC137" s="35"/>
      <c r="GD137" s="35"/>
      <c r="GE137" s="756"/>
      <c r="GF137" s="758"/>
      <c r="GG137" s="758"/>
    </row>
    <row r="138" spans="11:189"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189" ht="14.25">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189" ht="14.25">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189" ht="14.25">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189"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189"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189"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1" customHeight="1">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25">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225" ht="14.1" customHeight="1">
      <c r="K171" s="756"/>
      <c r="L171" s="35"/>
      <c r="M171" s="35"/>
      <c r="N171" s="756"/>
      <c r="O171" s="758"/>
      <c r="P171" s="758"/>
      <c r="Q171" s="834"/>
      <c r="R171" s="728"/>
      <c r="S171" s="757"/>
      <c r="T171" s="728"/>
      <c r="U171" s="35"/>
      <c r="V171" s="35"/>
      <c r="W171" s="35"/>
      <c r="X171" s="35"/>
      <c r="Y171" s="756"/>
      <c r="Z171" s="758"/>
      <c r="AA171" s="758"/>
      <c r="AB171" s="834"/>
      <c r="AC171" s="728"/>
      <c r="AD171" s="757"/>
      <c r="AE171" s="728"/>
      <c r="AF171" s="35"/>
      <c r="AG171" s="35"/>
      <c r="AH171" s="35"/>
      <c r="AI171" s="35"/>
      <c r="AJ171" s="756"/>
      <c r="AK171" s="758"/>
      <c r="AL171" s="758"/>
      <c r="AM171" s="834"/>
      <c r="AN171" s="728"/>
      <c r="AO171" s="757"/>
      <c r="AP171" s="728"/>
      <c r="AQ171" s="35"/>
      <c r="AR171" s="35"/>
      <c r="AS171" s="35"/>
      <c r="AT171" s="35"/>
      <c r="AU171" s="756"/>
      <c r="AV171" s="758"/>
      <c r="AW171" s="758"/>
      <c r="AX171" s="834"/>
      <c r="AY171" s="728"/>
      <c r="AZ171" s="757"/>
      <c r="BA171" s="728"/>
      <c r="BB171" s="35"/>
      <c r="BC171" s="35"/>
      <c r="BD171" s="35"/>
      <c r="BE171" s="35"/>
      <c r="BF171" s="756"/>
      <c r="BG171" s="758"/>
      <c r="BH171" s="758"/>
      <c r="BI171" s="834"/>
      <c r="BJ171" s="728"/>
      <c r="BK171" s="757"/>
      <c r="BL171" s="728"/>
      <c r="BM171" s="35"/>
      <c r="BN171" s="35"/>
      <c r="BO171" s="35"/>
      <c r="BP171" s="35"/>
      <c r="BQ171" s="756"/>
      <c r="BR171" s="758"/>
      <c r="BS171" s="758"/>
      <c r="BT171" s="834"/>
      <c r="BU171" s="728"/>
      <c r="BV171" s="757"/>
      <c r="BW171" s="728"/>
      <c r="BX171" s="35"/>
      <c r="BY171" s="35"/>
      <c r="BZ171" s="35"/>
      <c r="CA171" s="35"/>
      <c r="CB171" s="756"/>
      <c r="CC171" s="758"/>
      <c r="CD171" s="758"/>
      <c r="CE171" s="834"/>
      <c r="CF171" s="728"/>
      <c r="CG171" s="757"/>
      <c r="CH171" s="728"/>
      <c r="CI171" s="35"/>
      <c r="CJ171" s="35"/>
      <c r="CK171" s="35"/>
      <c r="CL171" s="35"/>
      <c r="CM171" s="756"/>
      <c r="CN171" s="758"/>
      <c r="CO171" s="758"/>
      <c r="CP171" s="834"/>
      <c r="CQ171" s="728"/>
      <c r="CR171" s="757"/>
      <c r="CS171" s="728"/>
      <c r="CT171" s="35"/>
      <c r="CU171" s="35"/>
      <c r="CV171" s="35"/>
      <c r="CW171" s="35"/>
      <c r="CX171" s="756"/>
      <c r="CY171" s="758"/>
      <c r="CZ171" s="758"/>
      <c r="DA171" s="834"/>
      <c r="DB171" s="728"/>
      <c r="DC171" s="757"/>
      <c r="DD171" s="728"/>
      <c r="DE171" s="35"/>
      <c r="DF171" s="35"/>
      <c r="DG171" s="35"/>
      <c r="DH171" s="35"/>
      <c r="DI171" s="756"/>
      <c r="DJ171" s="758"/>
      <c r="DK171" s="758"/>
      <c r="DL171" s="834"/>
      <c r="DM171" s="728"/>
      <c r="DN171" s="757"/>
      <c r="DO171" s="728"/>
      <c r="DP171" s="35"/>
      <c r="DQ171" s="35"/>
      <c r="DR171" s="35"/>
      <c r="DS171" s="35"/>
      <c r="DT171" s="756"/>
      <c r="DU171" s="758"/>
      <c r="DV171" s="758"/>
      <c r="DW171" s="834"/>
      <c r="DX171" s="728"/>
      <c r="DY171" s="757"/>
      <c r="DZ171" s="728"/>
      <c r="EA171" s="35"/>
      <c r="EB171" s="35"/>
      <c r="EC171" s="35"/>
      <c r="ED171" s="35"/>
      <c r="EE171" s="756"/>
      <c r="EF171" s="758"/>
      <c r="EG171" s="758"/>
      <c r="EH171" s="834"/>
      <c r="EI171" s="728"/>
      <c r="EJ171" s="757"/>
      <c r="EK171" s="728"/>
      <c r="EL171" s="35"/>
      <c r="EM171" s="35"/>
      <c r="EN171" s="35"/>
      <c r="EO171" s="35"/>
      <c r="EP171" s="756"/>
      <c r="EQ171" s="758"/>
      <c r="ER171" s="758"/>
      <c r="ES171" s="834"/>
      <c r="ET171" s="728"/>
      <c r="EU171" s="757"/>
      <c r="EV171" s="728"/>
      <c r="EW171" s="35"/>
      <c r="EX171" s="35"/>
      <c r="EY171" s="35"/>
      <c r="EZ171" s="35"/>
      <c r="FA171" s="756"/>
      <c r="FB171" s="758"/>
      <c r="FC171" s="758"/>
      <c r="FD171" s="834"/>
      <c r="FE171" s="728"/>
      <c r="FF171" s="757"/>
      <c r="FG171" s="728"/>
      <c r="FH171" s="35"/>
      <c r="FI171" s="35"/>
      <c r="FJ171" s="35"/>
      <c r="FK171" s="35"/>
      <c r="FL171" s="756"/>
      <c r="FM171" s="758"/>
      <c r="FN171" s="758"/>
      <c r="FO171" s="834"/>
      <c r="FP171" s="728"/>
      <c r="FQ171" s="757"/>
      <c r="FR171" s="728"/>
      <c r="FS171" s="35"/>
      <c r="FT171" s="35"/>
      <c r="FU171" s="35"/>
      <c r="FV171" s="35"/>
      <c r="FW171" s="756"/>
      <c r="FX171" s="758"/>
      <c r="FY171" s="758"/>
      <c r="FZ171" s="834"/>
      <c r="GA171" s="728"/>
      <c r="GB171" s="757"/>
      <c r="GC171" s="728"/>
      <c r="GD171" s="35"/>
      <c r="GE171" s="35"/>
      <c r="GF171" s="35"/>
      <c r="GG171" s="35"/>
      <c r="GH171" s="756"/>
      <c r="GI171" s="758"/>
      <c r="GJ171" s="758"/>
      <c r="GK171" s="834"/>
      <c r="GL171" s="728"/>
      <c r="GM171" s="757"/>
      <c r="GN171" s="728"/>
      <c r="GO171" s="35"/>
      <c r="GP171" s="35"/>
      <c r="GQ171" s="35"/>
      <c r="GR171" s="35"/>
      <c r="GS171" s="756"/>
      <c r="GT171" s="758"/>
      <c r="GU171" s="758"/>
      <c r="GV171" s="834"/>
      <c r="GW171" s="728"/>
      <c r="GX171" s="757"/>
      <c r="GY171" s="728"/>
      <c r="GZ171" s="35"/>
      <c r="HA171" s="35"/>
      <c r="HB171" s="35"/>
      <c r="HC171" s="35"/>
      <c r="HD171" s="756"/>
      <c r="HE171" s="758"/>
      <c r="HF171" s="758"/>
      <c r="HG171" s="834"/>
      <c r="HH171" s="728"/>
      <c r="HI171" s="757"/>
      <c r="HJ171" s="728"/>
      <c r="HK171" s="35"/>
      <c r="HL171" s="35"/>
      <c r="HM171" s="35"/>
      <c r="HN171" s="35"/>
      <c r="HO171" s="756"/>
      <c r="HP171" s="758"/>
      <c r="HQ171" s="758"/>
    </row>
    <row r="172" spans="1:225" ht="14.25">
      <c r="K172" s="756"/>
      <c r="L172" s="35"/>
      <c r="M172" s="35"/>
      <c r="N172" s="756"/>
      <c r="O172" s="758"/>
      <c r="P172" s="758"/>
      <c r="Q172" s="834"/>
      <c r="R172" s="728"/>
      <c r="S172" s="757"/>
      <c r="T172" s="728"/>
      <c r="U172" s="35"/>
      <c r="V172" s="35"/>
      <c r="W172" s="35"/>
      <c r="X172" s="35"/>
      <c r="Y172" s="756"/>
      <c r="Z172" s="758"/>
      <c r="AA172" s="758"/>
      <c r="AB172" s="834"/>
      <c r="AC172" s="728"/>
      <c r="AD172" s="757"/>
      <c r="AE172" s="728"/>
      <c r="AF172" s="35"/>
      <c r="AG172" s="35"/>
      <c r="AH172" s="35"/>
      <c r="AI172" s="35"/>
      <c r="AJ172" s="756"/>
      <c r="AK172" s="758"/>
      <c r="AL172" s="758"/>
      <c r="AM172" s="834"/>
      <c r="AN172" s="728"/>
      <c r="AO172" s="757"/>
      <c r="AP172" s="728"/>
      <c r="AQ172" s="35"/>
      <c r="AR172" s="35"/>
      <c r="AS172" s="35"/>
      <c r="AT172" s="35"/>
      <c r="AU172" s="756"/>
      <c r="AV172" s="758"/>
      <c r="AW172" s="758"/>
      <c r="AX172" s="834"/>
      <c r="AY172" s="728"/>
      <c r="AZ172" s="757"/>
      <c r="BA172" s="728"/>
      <c r="BB172" s="35"/>
      <c r="BC172" s="35"/>
      <c r="BD172" s="35"/>
      <c r="BE172" s="35"/>
      <c r="BF172" s="756"/>
      <c r="BG172" s="758"/>
      <c r="BH172" s="758"/>
      <c r="BI172" s="834"/>
      <c r="BJ172" s="728"/>
      <c r="BK172" s="757"/>
      <c r="BL172" s="728"/>
      <c r="BM172" s="35"/>
      <c r="BN172" s="35"/>
      <c r="BO172" s="35"/>
      <c r="BP172" s="35"/>
      <c r="BQ172" s="756"/>
      <c r="BR172" s="758"/>
      <c r="BS172" s="758"/>
      <c r="BT172" s="834"/>
      <c r="BU172" s="728"/>
      <c r="BV172" s="757"/>
      <c r="BW172" s="728"/>
      <c r="BX172" s="35"/>
      <c r="BY172" s="35"/>
      <c r="BZ172" s="35"/>
      <c r="CA172" s="35"/>
      <c r="CB172" s="756"/>
      <c r="CC172" s="758"/>
      <c r="CD172" s="758"/>
      <c r="CE172" s="834"/>
      <c r="CF172" s="728"/>
      <c r="CG172" s="757"/>
      <c r="CH172" s="728"/>
      <c r="CI172" s="35"/>
      <c r="CJ172" s="35"/>
      <c r="CK172" s="35"/>
      <c r="CL172" s="35"/>
      <c r="CM172" s="756"/>
      <c r="CN172" s="758"/>
      <c r="CO172" s="758"/>
      <c r="CP172" s="834"/>
      <c r="CQ172" s="728"/>
      <c r="CR172" s="757"/>
      <c r="CS172" s="728"/>
      <c r="CT172" s="35"/>
      <c r="CU172" s="35"/>
      <c r="CV172" s="35"/>
      <c r="CW172" s="35"/>
      <c r="CX172" s="756"/>
      <c r="CY172" s="758"/>
      <c r="CZ172" s="758"/>
      <c r="DA172" s="834"/>
      <c r="DB172" s="728"/>
      <c r="DC172" s="757"/>
      <c r="DD172" s="728"/>
      <c r="DE172" s="35"/>
      <c r="DF172" s="35"/>
      <c r="DG172" s="35"/>
      <c r="DH172" s="35"/>
      <c r="DI172" s="756"/>
      <c r="DJ172" s="758"/>
      <c r="DK172" s="758"/>
      <c r="DL172" s="834"/>
      <c r="DM172" s="728"/>
      <c r="DN172" s="757"/>
      <c r="DO172" s="728"/>
      <c r="DP172" s="35"/>
      <c r="DQ172" s="35"/>
      <c r="DR172" s="35"/>
      <c r="DS172" s="35"/>
      <c r="DT172" s="756"/>
      <c r="DU172" s="758"/>
      <c r="DV172" s="758"/>
      <c r="DW172" s="834"/>
      <c r="DX172" s="728"/>
      <c r="DY172" s="757"/>
      <c r="DZ172" s="728"/>
      <c r="EA172" s="35"/>
      <c r="EB172" s="35"/>
      <c r="EC172" s="35"/>
      <c r="ED172" s="35"/>
      <c r="EE172" s="756"/>
      <c r="EF172" s="758"/>
      <c r="EG172" s="758"/>
      <c r="EH172" s="834"/>
      <c r="EI172" s="728"/>
      <c r="EJ172" s="757"/>
      <c r="EK172" s="728"/>
      <c r="EL172" s="35"/>
      <c r="EM172" s="35"/>
      <c r="EN172" s="35"/>
      <c r="EO172" s="35"/>
      <c r="EP172" s="756"/>
      <c r="EQ172" s="758"/>
      <c r="ER172" s="758"/>
      <c r="ES172" s="834"/>
      <c r="ET172" s="728"/>
      <c r="EU172" s="757"/>
      <c r="EV172" s="728"/>
      <c r="EW172" s="35"/>
      <c r="EX172" s="35"/>
      <c r="EY172" s="35"/>
      <c r="EZ172" s="35"/>
      <c r="FA172" s="756"/>
      <c r="FB172" s="758"/>
      <c r="FC172" s="758"/>
      <c r="FD172" s="834"/>
      <c r="FE172" s="728"/>
      <c r="FF172" s="757"/>
      <c r="FG172" s="728"/>
      <c r="FH172" s="35"/>
      <c r="FI172" s="35"/>
      <c r="FJ172" s="35"/>
      <c r="FK172" s="35"/>
      <c r="FL172" s="756"/>
      <c r="FM172" s="758"/>
      <c r="FN172" s="758"/>
      <c r="FO172" s="834"/>
      <c r="FP172" s="728"/>
      <c r="FQ172" s="757"/>
      <c r="FR172" s="728"/>
      <c r="FS172" s="35"/>
      <c r="FT172" s="35"/>
      <c r="FU172" s="35"/>
      <c r="FV172" s="35"/>
      <c r="FW172" s="756"/>
      <c r="FX172" s="758"/>
      <c r="FY172" s="758"/>
      <c r="FZ172" s="834"/>
      <c r="GA172" s="728"/>
      <c r="GB172" s="757"/>
      <c r="GC172" s="728"/>
      <c r="GD172" s="35"/>
      <c r="GE172" s="35"/>
      <c r="GF172" s="35"/>
      <c r="GG172" s="35"/>
      <c r="GH172" s="756"/>
      <c r="GI172" s="758"/>
      <c r="GJ172" s="758"/>
      <c r="GK172" s="834"/>
      <c r="GL172" s="728"/>
      <c r="GM172" s="757"/>
      <c r="GN172" s="728"/>
      <c r="GO172" s="35"/>
      <c r="GP172" s="35"/>
      <c r="GQ172" s="35"/>
      <c r="GR172" s="35"/>
      <c r="GS172" s="756"/>
      <c r="GT172" s="758"/>
      <c r="GU172" s="758"/>
      <c r="GV172" s="834"/>
      <c r="GW172" s="728"/>
      <c r="GX172" s="757"/>
      <c r="GY172" s="728"/>
      <c r="GZ172" s="35"/>
      <c r="HA172" s="35"/>
      <c r="HB172" s="35"/>
      <c r="HC172" s="35"/>
      <c r="HD172" s="756"/>
      <c r="HE172" s="758"/>
      <c r="HF172" s="758"/>
      <c r="HG172" s="834"/>
      <c r="HH172" s="728"/>
      <c r="HI172" s="757"/>
      <c r="HJ172" s="728"/>
      <c r="HK172" s="35"/>
      <c r="HL172" s="35"/>
      <c r="HM172" s="35"/>
      <c r="HN172" s="35"/>
      <c r="HO172" s="756"/>
      <c r="HP172" s="758"/>
      <c r="HQ172" s="758"/>
    </row>
    <row r="173" spans="1:225" ht="14.1" customHeight="1">
      <c r="K173" s="756"/>
      <c r="L173" s="35"/>
      <c r="M173" s="35"/>
      <c r="N173" s="756"/>
      <c r="O173" s="758"/>
      <c r="P173" s="758"/>
      <c r="Q173" s="834"/>
      <c r="R173" s="728"/>
      <c r="S173" s="757"/>
      <c r="T173" s="728"/>
      <c r="U173" s="35"/>
      <c r="V173" s="35"/>
      <c r="W173" s="35"/>
      <c r="X173" s="35"/>
      <c r="Y173" s="756"/>
      <c r="Z173" s="758"/>
      <c r="AA173" s="758"/>
      <c r="AB173" s="834"/>
      <c r="AC173" s="728"/>
      <c r="AD173" s="757"/>
      <c r="AE173" s="728"/>
      <c r="AF173" s="35"/>
      <c r="AG173" s="35"/>
      <c r="AH173" s="35"/>
      <c r="AI173" s="35"/>
      <c r="AJ173" s="756"/>
      <c r="AK173" s="758"/>
      <c r="AL173" s="758"/>
      <c r="AM173" s="834"/>
      <c r="AN173" s="728"/>
      <c r="AO173" s="757"/>
      <c r="AP173" s="728"/>
      <c r="AQ173" s="35"/>
      <c r="AR173" s="35"/>
      <c r="AS173" s="35"/>
      <c r="AT173" s="35"/>
      <c r="AU173" s="756"/>
      <c r="AV173" s="758"/>
      <c r="AW173" s="758"/>
      <c r="AX173" s="834"/>
      <c r="AY173" s="728"/>
      <c r="AZ173" s="757"/>
      <c r="BA173" s="728"/>
      <c r="BB173" s="35"/>
      <c r="BC173" s="35"/>
      <c r="BD173" s="35"/>
      <c r="BE173" s="35"/>
      <c r="BF173" s="756"/>
      <c r="BG173" s="758"/>
      <c r="BH173" s="758"/>
      <c r="BI173" s="834"/>
      <c r="BJ173" s="728"/>
      <c r="BK173" s="757"/>
      <c r="BL173" s="728"/>
      <c r="BM173" s="35"/>
      <c r="BN173" s="35"/>
      <c r="BO173" s="35"/>
      <c r="BP173" s="35"/>
      <c r="BQ173" s="756"/>
      <c r="BR173" s="758"/>
      <c r="BS173" s="758"/>
      <c r="BT173" s="834"/>
      <c r="BU173" s="728"/>
      <c r="BV173" s="757"/>
      <c r="BW173" s="728"/>
      <c r="BX173" s="35"/>
      <c r="BY173" s="35"/>
      <c r="BZ173" s="35"/>
      <c r="CA173" s="35"/>
      <c r="CB173" s="756"/>
      <c r="CC173" s="758"/>
      <c r="CD173" s="758"/>
      <c r="CE173" s="834"/>
      <c r="CF173" s="728"/>
      <c r="CG173" s="757"/>
      <c r="CH173" s="728"/>
      <c r="CI173" s="35"/>
      <c r="CJ173" s="35"/>
      <c r="CK173" s="35"/>
      <c r="CL173" s="35"/>
      <c r="CM173" s="756"/>
      <c r="CN173" s="758"/>
      <c r="CO173" s="758"/>
      <c r="CP173" s="834"/>
      <c r="CQ173" s="728"/>
      <c r="CR173" s="757"/>
      <c r="CS173" s="728"/>
      <c r="CT173" s="35"/>
      <c r="CU173" s="35"/>
      <c r="CV173" s="35"/>
      <c r="CW173" s="35"/>
      <c r="CX173" s="756"/>
      <c r="CY173" s="758"/>
      <c r="CZ173" s="758"/>
      <c r="DA173" s="834"/>
      <c r="DB173" s="728"/>
      <c r="DC173" s="757"/>
      <c r="DD173" s="728"/>
      <c r="DE173" s="35"/>
      <c r="DF173" s="35"/>
      <c r="DG173" s="35"/>
      <c r="DH173" s="35"/>
      <c r="DI173" s="756"/>
      <c r="DJ173" s="758"/>
      <c r="DK173" s="758"/>
      <c r="DL173" s="834"/>
      <c r="DM173" s="728"/>
      <c r="DN173" s="757"/>
      <c r="DO173" s="728"/>
      <c r="DP173" s="35"/>
      <c r="DQ173" s="35"/>
      <c r="DR173" s="35"/>
      <c r="DS173" s="35"/>
      <c r="DT173" s="756"/>
      <c r="DU173" s="758"/>
      <c r="DV173" s="758"/>
      <c r="DW173" s="834"/>
      <c r="DX173" s="728"/>
      <c r="DY173" s="757"/>
      <c r="DZ173" s="728"/>
      <c r="EA173" s="35"/>
      <c r="EB173" s="35"/>
      <c r="EC173" s="35"/>
      <c r="ED173" s="35"/>
      <c r="EE173" s="756"/>
      <c r="EF173" s="758"/>
      <c r="EG173" s="758"/>
      <c r="EH173" s="834"/>
      <c r="EI173" s="728"/>
      <c r="EJ173" s="757"/>
      <c r="EK173" s="728"/>
      <c r="EL173" s="35"/>
      <c r="EM173" s="35"/>
      <c r="EN173" s="35"/>
      <c r="EO173" s="35"/>
      <c r="EP173" s="756"/>
      <c r="EQ173" s="758"/>
      <c r="ER173" s="758"/>
      <c r="ES173" s="834"/>
      <c r="ET173" s="728"/>
      <c r="EU173" s="757"/>
      <c r="EV173" s="728"/>
      <c r="EW173" s="35"/>
      <c r="EX173" s="35"/>
      <c r="EY173" s="35"/>
      <c r="EZ173" s="35"/>
      <c r="FA173" s="756"/>
      <c r="FB173" s="758"/>
      <c r="FC173" s="758"/>
      <c r="FD173" s="834"/>
      <c r="FE173" s="728"/>
      <c r="FF173" s="757"/>
      <c r="FG173" s="728"/>
      <c r="FH173" s="35"/>
      <c r="FI173" s="35"/>
      <c r="FJ173" s="35"/>
      <c r="FK173" s="35"/>
      <c r="FL173" s="756"/>
      <c r="FM173" s="758"/>
      <c r="FN173" s="758"/>
      <c r="FO173" s="834"/>
      <c r="FP173" s="728"/>
      <c r="FQ173" s="757"/>
      <c r="FR173" s="728"/>
      <c r="FS173" s="35"/>
      <c r="FT173" s="35"/>
      <c r="FU173" s="35"/>
      <c r="FV173" s="35"/>
      <c r="FW173" s="756"/>
      <c r="FX173" s="758"/>
      <c r="FY173" s="758"/>
      <c r="FZ173" s="834"/>
      <c r="GA173" s="728"/>
      <c r="GB173" s="757"/>
      <c r="GC173" s="728"/>
      <c r="GD173" s="35"/>
      <c r="GE173" s="35"/>
      <c r="GF173" s="35"/>
      <c r="GG173" s="35"/>
      <c r="GH173" s="756"/>
      <c r="GI173" s="758"/>
      <c r="GJ173" s="758"/>
      <c r="GK173" s="834"/>
      <c r="GL173" s="728"/>
      <c r="GM173" s="757"/>
      <c r="GN173" s="728"/>
      <c r="GO173" s="35"/>
      <c r="GP173" s="35"/>
      <c r="GQ173" s="35"/>
      <c r="GR173" s="35"/>
      <c r="GS173" s="756"/>
      <c r="GT173" s="758"/>
      <c r="GU173" s="758"/>
      <c r="GV173" s="834"/>
      <c r="GW173" s="728"/>
      <c r="GX173" s="757"/>
      <c r="GY173" s="728"/>
      <c r="GZ173" s="35"/>
      <c r="HA173" s="35"/>
      <c r="HB173" s="35"/>
      <c r="HC173" s="35"/>
      <c r="HD173" s="756"/>
      <c r="HE173" s="758"/>
      <c r="HF173" s="758"/>
      <c r="HG173" s="834"/>
      <c r="HH173" s="728"/>
      <c r="HI173" s="757"/>
      <c r="HJ173" s="728"/>
      <c r="HK173" s="35"/>
      <c r="HL173" s="35"/>
      <c r="HM173" s="35"/>
      <c r="HN173" s="35"/>
      <c r="HO173" s="756"/>
      <c r="HP173" s="758"/>
      <c r="HQ173" s="758"/>
    </row>
    <row r="174" spans="1:225" ht="14.25">
      <c r="K174" s="835"/>
      <c r="L174" s="757"/>
      <c r="M174" s="728"/>
      <c r="N174" s="35"/>
      <c r="O174" s="35"/>
      <c r="P174" s="35"/>
      <c r="Q174" s="35"/>
      <c r="R174" s="756"/>
      <c r="S174" s="758"/>
      <c r="T174" s="758"/>
      <c r="U174" s="772"/>
      <c r="V174" s="728"/>
      <c r="W174" s="757"/>
      <c r="X174" s="728"/>
      <c r="Y174" s="35"/>
      <c r="Z174" s="35"/>
      <c r="AA174" s="35"/>
      <c r="AB174" s="35"/>
      <c r="AC174" s="756"/>
      <c r="AD174" s="758"/>
      <c r="AE174" s="758"/>
      <c r="AF174" s="772"/>
      <c r="AG174" s="728"/>
      <c r="AH174" s="757"/>
      <c r="AI174" s="728"/>
      <c r="AJ174" s="35"/>
      <c r="AK174" s="35"/>
      <c r="AL174" s="35"/>
      <c r="AM174" s="35"/>
      <c r="AN174" s="756"/>
      <c r="AO174" s="758"/>
      <c r="AP174" s="758"/>
      <c r="AQ174" s="772"/>
      <c r="AR174" s="728"/>
      <c r="AS174" s="757"/>
      <c r="AT174" s="728"/>
      <c r="AU174" s="35"/>
      <c r="AV174" s="35"/>
      <c r="AW174" s="35"/>
      <c r="AX174" s="35"/>
      <c r="AY174" s="756"/>
      <c r="AZ174" s="758"/>
      <c r="BA174" s="758"/>
      <c r="BB174" s="772"/>
      <c r="BC174" s="728"/>
      <c r="BD174" s="757"/>
      <c r="BE174" s="728"/>
      <c r="BF174" s="35"/>
      <c r="BG174" s="35"/>
      <c r="BH174" s="35"/>
      <c r="BI174" s="35"/>
      <c r="BJ174" s="756"/>
      <c r="BK174" s="758"/>
      <c r="BL174" s="758"/>
      <c r="BM174" s="772"/>
      <c r="BN174" s="728"/>
      <c r="BO174" s="757"/>
      <c r="BP174" s="728"/>
      <c r="BQ174" s="35"/>
      <c r="BR174" s="35"/>
      <c r="BS174" s="35"/>
      <c r="BT174" s="35"/>
      <c r="BU174" s="756"/>
      <c r="BV174" s="758"/>
      <c r="BW174" s="758"/>
      <c r="BX174" s="772"/>
      <c r="BY174" s="728"/>
      <c r="BZ174" s="757"/>
      <c r="CA174" s="728"/>
      <c r="CB174" s="35"/>
      <c r="CC174" s="35"/>
      <c r="CD174" s="35"/>
      <c r="CE174" s="35"/>
      <c r="CF174" s="756"/>
      <c r="CG174" s="758"/>
      <c r="CH174" s="758"/>
      <c r="CI174" s="772"/>
      <c r="CJ174" s="728"/>
      <c r="CK174" s="757"/>
      <c r="CL174" s="728"/>
      <c r="CM174" s="35"/>
      <c r="CN174" s="35"/>
      <c r="CO174" s="35"/>
      <c r="CP174" s="35"/>
      <c r="CQ174" s="756"/>
      <c r="CR174" s="758"/>
      <c r="CS174" s="758"/>
      <c r="CT174" s="772"/>
      <c r="CU174" s="728"/>
      <c r="CV174" s="757"/>
      <c r="CW174" s="728"/>
      <c r="CX174" s="35"/>
      <c r="CY174" s="35"/>
      <c r="CZ174" s="35"/>
      <c r="DA174" s="35"/>
      <c r="DB174" s="756"/>
      <c r="DC174" s="758"/>
      <c r="DD174" s="758"/>
      <c r="DE174" s="772"/>
      <c r="DF174" s="728"/>
      <c r="DG174" s="757"/>
      <c r="DH174" s="728"/>
      <c r="DI174" s="35"/>
      <c r="DJ174" s="35"/>
      <c r="DK174" s="35"/>
      <c r="DL174" s="35"/>
      <c r="DM174" s="756"/>
      <c r="DN174" s="758"/>
      <c r="DO174" s="758"/>
      <c r="DP174" s="772"/>
      <c r="DQ174" s="728"/>
      <c r="DR174" s="757"/>
      <c r="DS174" s="728"/>
      <c r="DT174" s="35"/>
      <c r="DU174" s="35"/>
      <c r="DV174" s="35"/>
      <c r="DW174" s="35"/>
      <c r="DX174" s="756"/>
      <c r="DY174" s="758"/>
      <c r="DZ174" s="758"/>
      <c r="EA174" s="772"/>
      <c r="EB174" s="728"/>
      <c r="EC174" s="757"/>
      <c r="ED174" s="728"/>
      <c r="EE174" s="35"/>
      <c r="EF174" s="35"/>
      <c r="EG174" s="35"/>
      <c r="EH174" s="35"/>
      <c r="EI174" s="756"/>
      <c r="EJ174" s="758"/>
      <c r="EK174" s="758"/>
      <c r="EL174" s="772"/>
      <c r="EM174" s="728"/>
      <c r="EN174" s="757"/>
      <c r="EO174" s="728"/>
      <c r="EP174" s="35"/>
      <c r="EQ174" s="35"/>
      <c r="ER174" s="35"/>
      <c r="ES174" s="35"/>
      <c r="ET174" s="756"/>
      <c r="EU174" s="758"/>
      <c r="EV174" s="758"/>
      <c r="EW174" s="772"/>
      <c r="EX174" s="728"/>
      <c r="EY174" s="757"/>
      <c r="EZ174" s="728"/>
      <c r="FA174" s="35"/>
      <c r="FB174" s="35"/>
      <c r="FC174" s="35"/>
      <c r="FD174" s="35"/>
      <c r="FE174" s="756"/>
      <c r="FF174" s="758"/>
      <c r="FG174" s="758"/>
      <c r="FH174" s="772"/>
      <c r="FI174" s="728"/>
      <c r="FJ174" s="757"/>
      <c r="FK174" s="728"/>
      <c r="FL174" s="35"/>
      <c r="FM174" s="35"/>
      <c r="FN174" s="35"/>
      <c r="FO174" s="35"/>
      <c r="FP174" s="756"/>
      <c r="FQ174" s="758"/>
      <c r="FR174" s="758"/>
      <c r="FS174" s="772"/>
      <c r="FT174" s="728"/>
      <c r="FU174" s="757"/>
      <c r="FV174" s="728"/>
      <c r="FW174" s="35"/>
      <c r="FX174" s="35"/>
      <c r="FY174" s="35"/>
      <c r="FZ174" s="35"/>
      <c r="GA174" s="756"/>
      <c r="GB174" s="758"/>
      <c r="GC174" s="758"/>
      <c r="GD174" s="772"/>
      <c r="GE174" s="728"/>
      <c r="GF174" s="757"/>
      <c r="GG174" s="728"/>
      <c r="GH174" s="35"/>
      <c r="GI174" s="35"/>
      <c r="GJ174" s="35"/>
      <c r="GK174" s="35"/>
      <c r="GL174" s="756"/>
      <c r="GM174" s="758"/>
      <c r="GN174" s="758"/>
      <c r="GO174" s="772"/>
      <c r="GP174" s="728"/>
      <c r="GQ174" s="757"/>
      <c r="GR174" s="728"/>
      <c r="GS174" s="35"/>
      <c r="GT174" s="35"/>
      <c r="GU174" s="35"/>
      <c r="GV174" s="35"/>
      <c r="GW174" s="756"/>
      <c r="GX174" s="758"/>
      <c r="GY174" s="758"/>
    </row>
    <row r="175" spans="1:225" s="34" customFormat="1" ht="14.1" customHeight="1">
      <c r="A175" s="35"/>
      <c r="B175" s="726"/>
      <c r="C175" s="727"/>
      <c r="D175" s="727"/>
      <c r="E175" s="727"/>
      <c r="F175" s="727"/>
      <c r="G175" s="728"/>
      <c r="H175" s="728"/>
      <c r="I175" s="728"/>
      <c r="J175" s="728"/>
      <c r="K175" s="823"/>
      <c r="L175" s="824"/>
      <c r="M175" s="825"/>
      <c r="N175" s="826"/>
      <c r="O175" s="826"/>
      <c r="P175" s="826"/>
      <c r="Q175" s="826"/>
      <c r="R175" s="823"/>
      <c r="S175" s="827"/>
      <c r="T175" s="827"/>
      <c r="U175" s="829"/>
      <c r="V175" s="825"/>
      <c r="W175" s="824"/>
      <c r="X175" s="825"/>
      <c r="Y175" s="826"/>
      <c r="Z175" s="826"/>
      <c r="AA175" s="826"/>
      <c r="AB175" s="826"/>
      <c r="AC175" s="823"/>
      <c r="AD175" s="827"/>
      <c r="AE175" s="827"/>
      <c r="AF175" s="829"/>
      <c r="AG175" s="825"/>
      <c r="AH175" s="824"/>
      <c r="AI175" s="825"/>
      <c r="AJ175" s="826"/>
      <c r="AK175" s="826"/>
      <c r="AL175" s="826"/>
      <c r="AM175" s="826"/>
      <c r="AN175" s="823"/>
      <c r="AO175" s="827"/>
      <c r="AP175" s="827"/>
      <c r="AQ175" s="829"/>
      <c r="AR175" s="825"/>
      <c r="AS175" s="824"/>
      <c r="AT175" s="825"/>
      <c r="AU175" s="826"/>
      <c r="AV175" s="826"/>
      <c r="AW175" s="826"/>
      <c r="AX175" s="826"/>
      <c r="AY175" s="823"/>
      <c r="AZ175" s="827"/>
      <c r="BA175" s="827"/>
      <c r="BB175" s="829"/>
      <c r="BC175" s="825"/>
      <c r="BD175" s="824"/>
      <c r="BE175" s="825"/>
      <c r="BF175" s="826"/>
      <c r="BG175" s="826"/>
      <c r="BH175" s="826"/>
      <c r="BI175" s="826"/>
      <c r="BJ175" s="823"/>
      <c r="BK175" s="827"/>
      <c r="BL175" s="827"/>
      <c r="BM175" s="829"/>
      <c r="BN175" s="825"/>
      <c r="BO175" s="824"/>
      <c r="BP175" s="825"/>
      <c r="BQ175" s="826"/>
      <c r="BR175" s="826"/>
      <c r="BS175" s="826"/>
      <c r="BT175" s="826"/>
      <c r="BU175" s="823"/>
      <c r="BV175" s="827"/>
      <c r="BW175" s="827"/>
      <c r="BX175" s="829"/>
      <c r="BY175" s="825"/>
      <c r="BZ175" s="824"/>
      <c r="CA175" s="825"/>
      <c r="CB175" s="826"/>
      <c r="CC175" s="826"/>
      <c r="CD175" s="826"/>
      <c r="CE175" s="826"/>
      <c r="CF175" s="823"/>
      <c r="CG175" s="827"/>
      <c r="CH175" s="827"/>
      <c r="CI175" s="829"/>
      <c r="CJ175" s="825"/>
      <c r="CK175" s="824"/>
      <c r="CL175" s="825"/>
      <c r="CM175" s="826"/>
      <c r="CN175" s="826"/>
      <c r="CO175" s="826"/>
      <c r="CP175" s="826"/>
      <c r="CQ175" s="823"/>
      <c r="CR175" s="827"/>
      <c r="CS175" s="827"/>
      <c r="CT175" s="829"/>
      <c r="CU175" s="825"/>
      <c r="CV175" s="824"/>
      <c r="CW175" s="825"/>
      <c r="CX175" s="826"/>
      <c r="CY175" s="826"/>
      <c r="CZ175" s="826"/>
      <c r="DA175" s="826"/>
      <c r="DB175" s="823"/>
      <c r="DC175" s="827"/>
      <c r="DD175" s="827"/>
      <c r="DE175" s="829"/>
      <c r="DF175" s="825"/>
      <c r="DG175" s="824"/>
      <c r="DH175" s="825"/>
      <c r="DI175" s="826"/>
      <c r="DJ175" s="826"/>
      <c r="DK175" s="826"/>
      <c r="DL175" s="826"/>
      <c r="DM175" s="823"/>
      <c r="DN175" s="827"/>
      <c r="DO175" s="827"/>
      <c r="DP175" s="829"/>
      <c r="DQ175" s="825"/>
      <c r="DR175" s="824"/>
      <c r="DS175" s="825"/>
      <c r="DT175" s="826"/>
      <c r="DU175" s="826"/>
      <c r="DV175" s="826"/>
      <c r="DW175" s="826"/>
      <c r="DX175" s="823"/>
      <c r="DY175" s="827"/>
      <c r="DZ175" s="827"/>
      <c r="EA175" s="829"/>
      <c r="EB175" s="825"/>
      <c r="EC175" s="824"/>
      <c r="ED175" s="825"/>
      <c r="EE175" s="826"/>
      <c r="EF175" s="826"/>
      <c r="EG175" s="826"/>
      <c r="EH175" s="826"/>
      <c r="EI175" s="823"/>
      <c r="EJ175" s="827"/>
      <c r="EK175" s="827"/>
      <c r="EL175" s="829"/>
      <c r="EM175" s="825"/>
      <c r="EN175" s="824"/>
      <c r="EO175" s="825"/>
      <c r="EP175" s="826"/>
      <c r="EQ175" s="826"/>
      <c r="ER175" s="826"/>
      <c r="ES175" s="826"/>
      <c r="ET175" s="823"/>
      <c r="EU175" s="827"/>
      <c r="EV175" s="827"/>
      <c r="EW175" s="829"/>
      <c r="EX175" s="825"/>
      <c r="EY175" s="824"/>
      <c r="EZ175" s="825"/>
      <c r="FA175" s="826"/>
      <c r="FB175" s="826"/>
      <c r="FC175" s="826"/>
      <c r="FD175" s="826"/>
      <c r="FE175" s="823"/>
      <c r="FF175" s="827"/>
      <c r="FG175" s="827"/>
      <c r="FH175" s="829"/>
      <c r="FI175" s="825"/>
      <c r="FJ175" s="824"/>
      <c r="FK175" s="825"/>
      <c r="FL175" s="826"/>
      <c r="FM175" s="826"/>
      <c r="FN175" s="826"/>
      <c r="FO175" s="826"/>
      <c r="FP175" s="823"/>
      <c r="FQ175" s="827"/>
      <c r="FR175" s="827"/>
      <c r="FS175" s="829"/>
      <c r="FT175" s="825"/>
      <c r="FU175" s="824"/>
      <c r="FV175" s="825"/>
      <c r="FW175" s="826"/>
      <c r="FX175" s="826"/>
      <c r="FY175" s="826"/>
      <c r="FZ175" s="826"/>
      <c r="GA175" s="823"/>
      <c r="GB175" s="827"/>
      <c r="GC175" s="827"/>
      <c r="GD175" s="829"/>
      <c r="GE175" s="825"/>
      <c r="GF175" s="824"/>
      <c r="GG175" s="825"/>
      <c r="GH175" s="826"/>
      <c r="GI175" s="826"/>
      <c r="GJ175" s="826"/>
      <c r="GK175" s="826"/>
      <c r="GL175" s="823"/>
      <c r="GM175" s="827"/>
      <c r="GN175" s="827"/>
      <c r="GO175" s="829"/>
      <c r="GP175" s="825"/>
      <c r="GQ175" s="824"/>
      <c r="GR175" s="825"/>
      <c r="GS175" s="826"/>
      <c r="GT175" s="826"/>
      <c r="GU175" s="826"/>
      <c r="GV175" s="826"/>
      <c r="GW175" s="823"/>
      <c r="GX175" s="827"/>
      <c r="GY175" s="827"/>
    </row>
    <row r="176" spans="1:225" s="34" customFormat="1" ht="14.1" customHeight="1">
      <c r="A176" s="35"/>
      <c r="B176" s="726"/>
      <c r="C176" s="727"/>
      <c r="D176" s="727"/>
      <c r="E176" s="727"/>
      <c r="F176" s="727"/>
      <c r="G176" s="728"/>
      <c r="H176" s="728"/>
      <c r="I176" s="728"/>
      <c r="J176" s="728"/>
      <c r="K176" s="823"/>
      <c r="L176" s="824"/>
      <c r="M176" s="825"/>
      <c r="N176" s="826"/>
      <c r="O176" s="826"/>
      <c r="P176" s="826"/>
      <c r="Q176" s="826"/>
      <c r="R176" s="823"/>
      <c r="S176" s="827"/>
      <c r="T176" s="827"/>
      <c r="U176" s="829"/>
      <c r="V176" s="825"/>
      <c r="W176" s="824"/>
      <c r="X176" s="825"/>
      <c r="Y176" s="826"/>
      <c r="Z176" s="826"/>
      <c r="AA176" s="826"/>
      <c r="AB176" s="826"/>
      <c r="AC176" s="823"/>
      <c r="AD176" s="827"/>
      <c r="AE176" s="827"/>
      <c r="AF176" s="829"/>
      <c r="AG176" s="825"/>
      <c r="AH176" s="824"/>
      <c r="AI176" s="825"/>
      <c r="AJ176" s="826"/>
      <c r="AK176" s="826"/>
      <c r="AL176" s="826"/>
      <c r="AM176" s="826"/>
      <c r="AN176" s="823"/>
      <c r="AO176" s="827"/>
      <c r="AP176" s="827"/>
      <c r="AQ176" s="829"/>
      <c r="AR176" s="825"/>
      <c r="AS176" s="824"/>
      <c r="AT176" s="825"/>
      <c r="AU176" s="826"/>
      <c r="AV176" s="826"/>
      <c r="AW176" s="826"/>
      <c r="AX176" s="826"/>
      <c r="AY176" s="823"/>
      <c r="AZ176" s="827"/>
      <c r="BA176" s="827"/>
      <c r="BB176" s="829"/>
      <c r="BC176" s="825"/>
      <c r="BD176" s="824"/>
      <c r="BE176" s="825"/>
      <c r="BF176" s="826"/>
      <c r="BG176" s="826"/>
      <c r="BH176" s="826"/>
      <c r="BI176" s="826"/>
      <c r="BJ176" s="823"/>
      <c r="BK176" s="827"/>
      <c r="BL176" s="827"/>
      <c r="BM176" s="829"/>
      <c r="BN176" s="825"/>
      <c r="BO176" s="824"/>
      <c r="BP176" s="825"/>
      <c r="BQ176" s="826"/>
      <c r="BR176" s="826"/>
      <c r="BS176" s="826"/>
      <c r="BT176" s="826"/>
      <c r="BU176" s="823"/>
      <c r="BV176" s="827"/>
      <c r="BW176" s="827"/>
      <c r="BX176" s="829"/>
      <c r="BY176" s="825"/>
      <c r="BZ176" s="824"/>
      <c r="CA176" s="825"/>
      <c r="CB176" s="826"/>
      <c r="CC176" s="826"/>
      <c r="CD176" s="826"/>
      <c r="CE176" s="826"/>
      <c r="CF176" s="823"/>
      <c r="CG176" s="827"/>
      <c r="CH176" s="827"/>
      <c r="CI176" s="829"/>
      <c r="CJ176" s="825"/>
      <c r="CK176" s="824"/>
      <c r="CL176" s="825"/>
      <c r="CM176" s="826"/>
      <c r="CN176" s="826"/>
      <c r="CO176" s="826"/>
      <c r="CP176" s="826"/>
      <c r="CQ176" s="823"/>
      <c r="CR176" s="827"/>
      <c r="CS176" s="827"/>
      <c r="CT176" s="829"/>
      <c r="CU176" s="825"/>
      <c r="CV176" s="824"/>
      <c r="CW176" s="825"/>
      <c r="CX176" s="826"/>
      <c r="CY176" s="826"/>
      <c r="CZ176" s="826"/>
      <c r="DA176" s="826"/>
      <c r="DB176" s="823"/>
      <c r="DC176" s="827"/>
      <c r="DD176" s="827"/>
      <c r="DE176" s="829"/>
      <c r="DF176" s="825"/>
      <c r="DG176" s="824"/>
      <c r="DH176" s="825"/>
      <c r="DI176" s="826"/>
      <c r="DJ176" s="826"/>
      <c r="DK176" s="826"/>
      <c r="DL176" s="826"/>
      <c r="DM176" s="823"/>
      <c r="DN176" s="827"/>
      <c r="DO176" s="827"/>
      <c r="DP176" s="829"/>
      <c r="DQ176" s="825"/>
      <c r="DR176" s="824"/>
      <c r="DS176" s="825"/>
      <c r="DT176" s="826"/>
      <c r="DU176" s="826"/>
      <c r="DV176" s="826"/>
      <c r="DW176" s="826"/>
      <c r="DX176" s="823"/>
      <c r="DY176" s="827"/>
      <c r="DZ176" s="827"/>
      <c r="EA176" s="829"/>
      <c r="EB176" s="825"/>
      <c r="EC176" s="824"/>
      <c r="ED176" s="825"/>
      <c r="EE176" s="826"/>
      <c r="EF176" s="826"/>
      <c r="EG176" s="826"/>
      <c r="EH176" s="826"/>
      <c r="EI176" s="823"/>
      <c r="EJ176" s="827"/>
      <c r="EK176" s="827"/>
      <c r="EL176" s="829"/>
      <c r="EM176" s="825"/>
      <c r="EN176" s="824"/>
      <c r="EO176" s="825"/>
      <c r="EP176" s="826"/>
      <c r="EQ176" s="826"/>
      <c r="ER176" s="826"/>
      <c r="ES176" s="826"/>
      <c r="ET176" s="823"/>
      <c r="EU176" s="827"/>
      <c r="EV176" s="827"/>
      <c r="EW176" s="829"/>
      <c r="EX176" s="825"/>
      <c r="EY176" s="824"/>
      <c r="EZ176" s="825"/>
      <c r="FA176" s="826"/>
      <c r="FB176" s="826"/>
      <c r="FC176" s="826"/>
      <c r="FD176" s="826"/>
      <c r="FE176" s="823"/>
      <c r="FF176" s="827"/>
      <c r="FG176" s="827"/>
      <c r="FH176" s="829"/>
      <c r="FI176" s="825"/>
      <c r="FJ176" s="824"/>
      <c r="FK176" s="825"/>
      <c r="FL176" s="826"/>
      <c r="FM176" s="826"/>
      <c r="FN176" s="826"/>
      <c r="FO176" s="826"/>
      <c r="FP176" s="823"/>
      <c r="FQ176" s="827"/>
      <c r="FR176" s="827"/>
      <c r="FS176" s="829"/>
      <c r="FT176" s="825"/>
      <c r="FU176" s="824"/>
      <c r="FV176" s="825"/>
      <c r="FW176" s="826"/>
      <c r="FX176" s="826"/>
      <c r="FY176" s="826"/>
      <c r="FZ176" s="826"/>
      <c r="GA176" s="823"/>
      <c r="GB176" s="827"/>
      <c r="GC176" s="827"/>
      <c r="GD176" s="829"/>
      <c r="GE176" s="825"/>
      <c r="GF176" s="824"/>
      <c r="GG176" s="825"/>
      <c r="GH176" s="826"/>
      <c r="GI176" s="826"/>
      <c r="GJ176" s="826"/>
      <c r="GK176" s="826"/>
      <c r="GL176" s="823"/>
      <c r="GM176" s="827"/>
      <c r="GN176" s="827"/>
      <c r="GO176" s="829"/>
      <c r="GP176" s="825"/>
      <c r="GQ176" s="824"/>
      <c r="GR176" s="825"/>
      <c r="GS176" s="826"/>
      <c r="GT176" s="826"/>
      <c r="GU176" s="826"/>
      <c r="GV176" s="826"/>
      <c r="GW176" s="823"/>
      <c r="GX176" s="827"/>
      <c r="GY176" s="827"/>
    </row>
    <row r="177" spans="1:207" s="34" customFormat="1" ht="14.1" customHeight="1">
      <c r="A177" s="35"/>
      <c r="B177" s="726"/>
      <c r="C177" s="727"/>
      <c r="D177" s="727"/>
      <c r="E177" s="727"/>
      <c r="F177" s="727"/>
      <c r="G177" s="728"/>
      <c r="H177" s="728"/>
      <c r="I177" s="728"/>
      <c r="J177" s="728"/>
      <c r="K177" s="823"/>
      <c r="L177" s="824"/>
      <c r="M177" s="825"/>
      <c r="N177" s="826"/>
      <c r="O177" s="826"/>
      <c r="P177" s="826"/>
      <c r="Q177" s="826"/>
      <c r="R177" s="823"/>
      <c r="S177" s="827"/>
      <c r="T177" s="827"/>
      <c r="U177" s="829"/>
      <c r="V177" s="825"/>
      <c r="W177" s="824"/>
      <c r="X177" s="825"/>
      <c r="Y177" s="826"/>
      <c r="Z177" s="826"/>
      <c r="AA177" s="826"/>
      <c r="AB177" s="826"/>
      <c r="AC177" s="823"/>
      <c r="AD177" s="827"/>
      <c r="AE177" s="827"/>
      <c r="AF177" s="829"/>
      <c r="AG177" s="825"/>
      <c r="AH177" s="824"/>
      <c r="AI177" s="825"/>
      <c r="AJ177" s="826"/>
      <c r="AK177" s="826"/>
      <c r="AL177" s="826"/>
      <c r="AM177" s="826"/>
      <c r="AN177" s="823"/>
      <c r="AO177" s="827"/>
      <c r="AP177" s="827"/>
      <c r="AQ177" s="829"/>
      <c r="AR177" s="825"/>
      <c r="AS177" s="824"/>
      <c r="AT177" s="825"/>
      <c r="AU177" s="826"/>
      <c r="AV177" s="826"/>
      <c r="AW177" s="826"/>
      <c r="AX177" s="826"/>
      <c r="AY177" s="823"/>
      <c r="AZ177" s="827"/>
      <c r="BA177" s="827"/>
      <c r="BB177" s="829"/>
      <c r="BC177" s="825"/>
      <c r="BD177" s="824"/>
      <c r="BE177" s="825"/>
      <c r="BF177" s="826"/>
      <c r="BG177" s="826"/>
      <c r="BH177" s="826"/>
      <c r="BI177" s="826"/>
      <c r="BJ177" s="823"/>
      <c r="BK177" s="827"/>
      <c r="BL177" s="827"/>
      <c r="BM177" s="829"/>
      <c r="BN177" s="825"/>
      <c r="BO177" s="824"/>
      <c r="BP177" s="825"/>
      <c r="BQ177" s="826"/>
      <c r="BR177" s="826"/>
      <c r="BS177" s="826"/>
      <c r="BT177" s="826"/>
      <c r="BU177" s="823"/>
      <c r="BV177" s="827"/>
      <c r="BW177" s="827"/>
      <c r="BX177" s="829"/>
      <c r="BY177" s="825"/>
      <c r="BZ177" s="824"/>
      <c r="CA177" s="825"/>
      <c r="CB177" s="826"/>
      <c r="CC177" s="826"/>
      <c r="CD177" s="826"/>
      <c r="CE177" s="826"/>
      <c r="CF177" s="823"/>
      <c r="CG177" s="827"/>
      <c r="CH177" s="827"/>
      <c r="CI177" s="829"/>
      <c r="CJ177" s="825"/>
      <c r="CK177" s="824"/>
      <c r="CL177" s="825"/>
      <c r="CM177" s="826"/>
      <c r="CN177" s="826"/>
      <c r="CO177" s="826"/>
      <c r="CP177" s="826"/>
      <c r="CQ177" s="823"/>
      <c r="CR177" s="827"/>
      <c r="CS177" s="827"/>
      <c r="CT177" s="829"/>
      <c r="CU177" s="825"/>
      <c r="CV177" s="824"/>
      <c r="CW177" s="825"/>
      <c r="CX177" s="826"/>
      <c r="CY177" s="826"/>
      <c r="CZ177" s="826"/>
      <c r="DA177" s="826"/>
      <c r="DB177" s="823"/>
      <c r="DC177" s="827"/>
      <c r="DD177" s="827"/>
      <c r="DE177" s="829"/>
      <c r="DF177" s="825"/>
      <c r="DG177" s="824"/>
      <c r="DH177" s="825"/>
      <c r="DI177" s="826"/>
      <c r="DJ177" s="826"/>
      <c r="DK177" s="826"/>
      <c r="DL177" s="826"/>
      <c r="DM177" s="823"/>
      <c r="DN177" s="827"/>
      <c r="DO177" s="827"/>
      <c r="DP177" s="829"/>
      <c r="DQ177" s="825"/>
      <c r="DR177" s="824"/>
      <c r="DS177" s="825"/>
      <c r="DT177" s="826"/>
      <c r="DU177" s="826"/>
      <c r="DV177" s="826"/>
      <c r="DW177" s="826"/>
      <c r="DX177" s="823"/>
      <c r="DY177" s="827"/>
      <c r="DZ177" s="827"/>
      <c r="EA177" s="829"/>
      <c r="EB177" s="825"/>
      <c r="EC177" s="824"/>
      <c r="ED177" s="825"/>
      <c r="EE177" s="826"/>
      <c r="EF177" s="826"/>
      <c r="EG177" s="826"/>
      <c r="EH177" s="826"/>
      <c r="EI177" s="823"/>
      <c r="EJ177" s="827"/>
      <c r="EK177" s="827"/>
      <c r="EL177" s="829"/>
      <c r="EM177" s="825"/>
      <c r="EN177" s="824"/>
      <c r="EO177" s="825"/>
      <c r="EP177" s="826"/>
      <c r="EQ177" s="826"/>
      <c r="ER177" s="826"/>
      <c r="ES177" s="826"/>
      <c r="ET177" s="823"/>
      <c r="EU177" s="827"/>
      <c r="EV177" s="827"/>
      <c r="EW177" s="829"/>
      <c r="EX177" s="825"/>
      <c r="EY177" s="824"/>
      <c r="EZ177" s="825"/>
      <c r="FA177" s="826"/>
      <c r="FB177" s="826"/>
      <c r="FC177" s="826"/>
      <c r="FD177" s="826"/>
      <c r="FE177" s="823"/>
      <c r="FF177" s="827"/>
      <c r="FG177" s="827"/>
      <c r="FH177" s="829"/>
      <c r="FI177" s="825"/>
      <c r="FJ177" s="824"/>
      <c r="FK177" s="825"/>
      <c r="FL177" s="826"/>
      <c r="FM177" s="826"/>
      <c r="FN177" s="826"/>
      <c r="FO177" s="826"/>
      <c r="FP177" s="823"/>
      <c r="FQ177" s="827"/>
      <c r="FR177" s="827"/>
      <c r="FS177" s="829"/>
      <c r="FT177" s="825"/>
      <c r="FU177" s="824"/>
      <c r="FV177" s="825"/>
      <c r="FW177" s="826"/>
      <c r="FX177" s="826"/>
      <c r="FY177" s="826"/>
      <c r="FZ177" s="826"/>
      <c r="GA177" s="823"/>
      <c r="GB177" s="827"/>
      <c r="GC177" s="827"/>
      <c r="GD177" s="829"/>
      <c r="GE177" s="825"/>
      <c r="GF177" s="824"/>
      <c r="GG177" s="825"/>
      <c r="GH177" s="826"/>
      <c r="GI177" s="826"/>
      <c r="GJ177" s="826"/>
      <c r="GK177" s="826"/>
      <c r="GL177" s="823"/>
      <c r="GM177" s="827"/>
      <c r="GN177" s="827"/>
      <c r="GO177" s="829"/>
      <c r="GP177" s="825"/>
      <c r="GQ177" s="824"/>
      <c r="GR177" s="825"/>
      <c r="GS177" s="826"/>
      <c r="GT177" s="826"/>
      <c r="GU177" s="826"/>
      <c r="GV177" s="826"/>
      <c r="GW177" s="823"/>
      <c r="GX177" s="827"/>
      <c r="GY177" s="827"/>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25">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25">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25">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1" customHeight="1">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1" customHeight="1">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1" customHeight="1">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25">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25">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25">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1" customHeight="1">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1" customHeight="1">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1" customHeight="1">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25">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25">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25">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1" customHeight="1">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25">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1" customHeight="1">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1" customHeight="1">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1" customHeight="1">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ht="14.1" customHeight="1"/>
    <row r="241" spans="2:243" ht="14.25">
      <c r="K241" s="757"/>
      <c r="L241" s="35"/>
      <c r="M241" s="756"/>
      <c r="N241" s="758"/>
      <c r="O241" s="758"/>
      <c r="P241" s="772"/>
      <c r="Q241" s="728"/>
      <c r="R241" s="757"/>
      <c r="S241" s="728"/>
      <c r="T241" s="35"/>
      <c r="U241" s="35"/>
      <c r="V241" s="35"/>
      <c r="W241" s="35"/>
      <c r="X241" s="756"/>
      <c r="Y241" s="758"/>
      <c r="Z241" s="758"/>
      <c r="AA241" s="772"/>
      <c r="AB241" s="728"/>
      <c r="AC241" s="757"/>
      <c r="AD241" s="728"/>
      <c r="AE241" s="35"/>
      <c r="AF241" s="35"/>
      <c r="AG241" s="35"/>
      <c r="AH241" s="35"/>
      <c r="AI241" s="756"/>
      <c r="AJ241" s="758"/>
      <c r="AK241" s="758"/>
      <c r="AL241" s="772"/>
      <c r="AM241" s="728"/>
      <c r="AN241" s="757"/>
      <c r="AO241" s="728"/>
      <c r="AP241" s="35"/>
      <c r="AQ241" s="35"/>
      <c r="AR241" s="35"/>
      <c r="AS241" s="35"/>
      <c r="AT241" s="756"/>
      <c r="AU241" s="758"/>
      <c r="AV241" s="758"/>
      <c r="AW241" s="772"/>
      <c r="AX241" s="728"/>
      <c r="AY241" s="757"/>
      <c r="AZ241" s="728"/>
      <c r="BA241" s="35"/>
      <c r="BB241" s="35"/>
      <c r="BC241" s="35"/>
      <c r="BD241" s="35"/>
      <c r="BE241" s="756"/>
      <c r="BF241" s="758"/>
      <c r="BG241" s="758"/>
      <c r="BH241" s="772"/>
      <c r="BI241" s="728"/>
      <c r="BJ241" s="757"/>
      <c r="BK241" s="728"/>
      <c r="BL241" s="35"/>
      <c r="BM241" s="35"/>
      <c r="BN241" s="35"/>
      <c r="BO241" s="35"/>
      <c r="BP241" s="756"/>
      <c r="BQ241" s="758"/>
      <c r="BR241" s="758"/>
      <c r="BS241" s="772"/>
      <c r="BT241" s="728"/>
      <c r="BU241" s="757"/>
      <c r="BV241" s="728"/>
      <c r="BW241" s="35"/>
      <c r="BX241" s="35"/>
      <c r="BY241" s="35"/>
      <c r="BZ241" s="35"/>
      <c r="CA241" s="756"/>
      <c r="CB241" s="758"/>
      <c r="CC241" s="758"/>
      <c r="CD241" s="772"/>
      <c r="CE241" s="728"/>
      <c r="CF241" s="757"/>
      <c r="CG241" s="728"/>
      <c r="CH241" s="35"/>
      <c r="CI241" s="35"/>
      <c r="CJ241" s="35"/>
      <c r="CK241" s="35"/>
      <c r="CL241" s="756"/>
      <c r="CM241" s="758"/>
      <c r="CN241" s="758"/>
      <c r="CO241" s="772"/>
      <c r="CP241" s="728"/>
      <c r="CQ241" s="757"/>
      <c r="CR241" s="728"/>
      <c r="CS241" s="35"/>
      <c r="CT241" s="35"/>
      <c r="CU241" s="35"/>
      <c r="CV241" s="35"/>
      <c r="CW241" s="756"/>
      <c r="CX241" s="758"/>
      <c r="CY241" s="758"/>
      <c r="CZ241" s="772"/>
      <c r="DA241" s="728"/>
      <c r="DB241" s="757"/>
      <c r="DC241" s="728"/>
      <c r="DD241" s="35"/>
      <c r="DE241" s="35"/>
      <c r="DF241" s="35"/>
      <c r="DG241" s="35"/>
      <c r="DH241" s="756"/>
      <c r="DI241" s="758"/>
      <c r="DJ241" s="758"/>
      <c r="DK241" s="772"/>
      <c r="DL241" s="728"/>
      <c r="DM241" s="757"/>
      <c r="DN241" s="728"/>
      <c r="DO241" s="35"/>
      <c r="DP241" s="35"/>
      <c r="DQ241" s="35"/>
      <c r="DR241" s="35"/>
      <c r="DS241" s="756"/>
      <c r="DT241" s="758"/>
      <c r="DU241" s="758"/>
      <c r="DV241" s="772"/>
      <c r="DW241" s="728"/>
      <c r="DX241" s="757"/>
      <c r="DY241" s="728"/>
      <c r="DZ241" s="35"/>
      <c r="EA241" s="35"/>
      <c r="EB241" s="35"/>
      <c r="EC241" s="35"/>
      <c r="ED241" s="756"/>
      <c r="EE241" s="758"/>
      <c r="EF241" s="758"/>
      <c r="EG241" s="772"/>
      <c r="EH241" s="728"/>
      <c r="EI241" s="757"/>
      <c r="EJ241" s="728"/>
      <c r="EK241" s="35"/>
      <c r="EL241" s="35"/>
      <c r="EM241" s="35"/>
      <c r="EN241" s="35"/>
      <c r="EO241" s="756"/>
      <c r="EP241" s="758"/>
      <c r="EQ241" s="758"/>
      <c r="ER241" s="772"/>
      <c r="ES241" s="728"/>
      <c r="ET241" s="757"/>
      <c r="EU241" s="728"/>
      <c r="EV241" s="35"/>
      <c r="EW241" s="35"/>
      <c r="EX241" s="35"/>
      <c r="EY241" s="35"/>
      <c r="EZ241" s="756"/>
      <c r="FA241" s="758"/>
      <c r="FB241" s="758"/>
      <c r="FC241" s="772"/>
      <c r="FD241" s="728"/>
      <c r="FE241" s="757"/>
      <c r="FF241" s="728"/>
      <c r="FG241" s="35"/>
      <c r="FH241" s="35"/>
      <c r="FI241" s="35"/>
      <c r="FJ241" s="35"/>
      <c r="FK241" s="756"/>
      <c r="FL241" s="758"/>
      <c r="FM241" s="758"/>
      <c r="FN241" s="772"/>
      <c r="FO241" s="728"/>
      <c r="FP241" s="757"/>
      <c r="FQ241" s="728"/>
      <c r="FR241" s="35"/>
      <c r="FS241" s="35"/>
      <c r="FT241" s="35"/>
      <c r="FU241" s="35"/>
      <c r="FV241" s="756"/>
      <c r="FW241" s="758"/>
      <c r="FX241" s="758"/>
      <c r="FY241" s="772"/>
      <c r="FZ241" s="728"/>
      <c r="GA241" s="757"/>
      <c r="GB241" s="728"/>
      <c r="GC241" s="35"/>
      <c r="GD241" s="35"/>
      <c r="GE241" s="35"/>
      <c r="GF241" s="35"/>
      <c r="GG241" s="756"/>
      <c r="GH241" s="758"/>
      <c r="GI241" s="758"/>
    </row>
    <row r="242" spans="2:243" ht="14.25">
      <c r="K242" s="757"/>
      <c r="L242" s="35"/>
      <c r="M242" s="756"/>
      <c r="N242" s="758"/>
      <c r="O242" s="758"/>
      <c r="P242" s="772"/>
      <c r="Q242" s="728"/>
      <c r="R242" s="757"/>
      <c r="S242" s="728"/>
      <c r="T242" s="35"/>
      <c r="U242" s="35"/>
      <c r="V242" s="35"/>
      <c r="W242" s="35"/>
      <c r="X242" s="756"/>
      <c r="Y242" s="758"/>
      <c r="Z242" s="758"/>
      <c r="AA242" s="772"/>
      <c r="AB242" s="728"/>
      <c r="AC242" s="757"/>
      <c r="AD242" s="728"/>
      <c r="AE242" s="35"/>
      <c r="AF242" s="35"/>
      <c r="AG242" s="35"/>
      <c r="AH242" s="35"/>
      <c r="AI242" s="756"/>
      <c r="AJ242" s="758"/>
      <c r="AK242" s="758"/>
      <c r="AL242" s="772"/>
      <c r="AM242" s="728"/>
      <c r="AN242" s="757"/>
      <c r="AO242" s="728"/>
      <c r="AP242" s="35"/>
      <c r="AQ242" s="35"/>
      <c r="AR242" s="35"/>
      <c r="AS242" s="35"/>
      <c r="AT242" s="756"/>
      <c r="AU242" s="758"/>
      <c r="AV242" s="758"/>
      <c r="AW242" s="772"/>
      <c r="AX242" s="728"/>
      <c r="AY242" s="757"/>
      <c r="AZ242" s="728"/>
      <c r="BA242" s="35"/>
      <c r="BB242" s="35"/>
      <c r="BC242" s="35"/>
      <c r="BD242" s="35"/>
      <c r="BE242" s="756"/>
      <c r="BF242" s="758"/>
      <c r="BG242" s="758"/>
      <c r="BH242" s="772"/>
      <c r="BI242" s="728"/>
      <c r="BJ242" s="757"/>
      <c r="BK242" s="728"/>
      <c r="BL242" s="35"/>
      <c r="BM242" s="35"/>
      <c r="BN242" s="35"/>
      <c r="BO242" s="35"/>
      <c r="BP242" s="756"/>
      <c r="BQ242" s="758"/>
      <c r="BR242" s="758"/>
      <c r="BS242" s="772"/>
      <c r="BT242" s="728"/>
      <c r="BU242" s="757"/>
      <c r="BV242" s="728"/>
      <c r="BW242" s="35"/>
      <c r="BX242" s="35"/>
      <c r="BY242" s="35"/>
      <c r="BZ242" s="35"/>
      <c r="CA242" s="756"/>
      <c r="CB242" s="758"/>
      <c r="CC242" s="758"/>
      <c r="CD242" s="772"/>
      <c r="CE242" s="728"/>
      <c r="CF242" s="757"/>
      <c r="CG242" s="728"/>
      <c r="CH242" s="35"/>
      <c r="CI242" s="35"/>
      <c r="CJ242" s="35"/>
      <c r="CK242" s="35"/>
      <c r="CL242" s="756"/>
      <c r="CM242" s="758"/>
      <c r="CN242" s="758"/>
      <c r="CO242" s="772"/>
      <c r="CP242" s="728"/>
      <c r="CQ242" s="757"/>
      <c r="CR242" s="728"/>
      <c r="CS242" s="35"/>
      <c r="CT242" s="35"/>
      <c r="CU242" s="35"/>
      <c r="CV242" s="35"/>
      <c r="CW242" s="756"/>
      <c r="CX242" s="758"/>
      <c r="CY242" s="758"/>
      <c r="CZ242" s="772"/>
      <c r="DA242" s="728"/>
      <c r="DB242" s="757"/>
      <c r="DC242" s="728"/>
      <c r="DD242" s="35"/>
      <c r="DE242" s="35"/>
      <c r="DF242" s="35"/>
      <c r="DG242" s="35"/>
      <c r="DH242" s="756"/>
      <c r="DI242" s="758"/>
      <c r="DJ242" s="758"/>
      <c r="DK242" s="772"/>
      <c r="DL242" s="728"/>
      <c r="DM242" s="757"/>
      <c r="DN242" s="728"/>
      <c r="DO242" s="35"/>
      <c r="DP242" s="35"/>
      <c r="DQ242" s="35"/>
      <c r="DR242" s="35"/>
      <c r="DS242" s="756"/>
      <c r="DT242" s="758"/>
      <c r="DU242" s="758"/>
      <c r="DV242" s="772"/>
      <c r="DW242" s="728"/>
      <c r="DX242" s="757"/>
      <c r="DY242" s="728"/>
      <c r="DZ242" s="35"/>
      <c r="EA242" s="35"/>
      <c r="EB242" s="35"/>
      <c r="EC242" s="35"/>
      <c r="ED242" s="756"/>
      <c r="EE242" s="758"/>
      <c r="EF242" s="758"/>
      <c r="EG242" s="772"/>
      <c r="EH242" s="728"/>
      <c r="EI242" s="757"/>
      <c r="EJ242" s="728"/>
      <c r="EK242" s="35"/>
      <c r="EL242" s="35"/>
      <c r="EM242" s="35"/>
      <c r="EN242" s="35"/>
      <c r="EO242" s="756"/>
      <c r="EP242" s="758"/>
      <c r="EQ242" s="758"/>
      <c r="ER242" s="772"/>
      <c r="ES242" s="728"/>
      <c r="ET242" s="757"/>
      <c r="EU242" s="728"/>
      <c r="EV242" s="35"/>
      <c r="EW242" s="35"/>
      <c r="EX242" s="35"/>
      <c r="EY242" s="35"/>
      <c r="EZ242" s="756"/>
      <c r="FA242" s="758"/>
      <c r="FB242" s="758"/>
      <c r="FC242" s="772"/>
      <c r="FD242" s="728"/>
      <c r="FE242" s="757"/>
      <c r="FF242" s="728"/>
      <c r="FG242" s="35"/>
      <c r="FH242" s="35"/>
      <c r="FI242" s="35"/>
      <c r="FJ242" s="35"/>
      <c r="FK242" s="756"/>
      <c r="FL242" s="758"/>
      <c r="FM242" s="758"/>
      <c r="FN242" s="772"/>
      <c r="FO242" s="728"/>
      <c r="FP242" s="757"/>
      <c r="FQ242" s="728"/>
      <c r="FR242" s="35"/>
      <c r="FS242" s="35"/>
      <c r="FT242" s="35"/>
      <c r="FU242" s="35"/>
      <c r="FV242" s="756"/>
      <c r="FW242" s="758"/>
      <c r="FX242" s="758"/>
      <c r="FY242" s="772"/>
      <c r="FZ242" s="728"/>
      <c r="GA242" s="757"/>
      <c r="GB242" s="728"/>
      <c r="GC242" s="35"/>
      <c r="GD242" s="35"/>
      <c r="GE242" s="35"/>
      <c r="GF242" s="35"/>
      <c r="GG242" s="756"/>
      <c r="GH242" s="758"/>
      <c r="GI242" s="758"/>
    </row>
    <row r="243" spans="2:243" ht="14.25">
      <c r="K243" s="757"/>
      <c r="L243" s="35"/>
      <c r="M243" s="756"/>
      <c r="N243" s="758"/>
      <c r="O243" s="758"/>
      <c r="P243" s="772"/>
      <c r="Q243" s="728"/>
      <c r="R243" s="757"/>
      <c r="S243" s="728"/>
      <c r="T243" s="35"/>
      <c r="U243" s="35"/>
      <c r="V243" s="35"/>
      <c r="W243" s="35"/>
      <c r="X243" s="756"/>
      <c r="Y243" s="758"/>
      <c r="Z243" s="758"/>
      <c r="AA243" s="772"/>
      <c r="AB243" s="728"/>
      <c r="AC243" s="757"/>
      <c r="AD243" s="728"/>
      <c r="AE243" s="35"/>
      <c r="AF243" s="35"/>
      <c r="AG243" s="35"/>
      <c r="AH243" s="35"/>
      <c r="AI243" s="756"/>
      <c r="AJ243" s="758"/>
      <c r="AK243" s="758"/>
      <c r="AL243" s="772"/>
      <c r="AM243" s="728"/>
      <c r="AN243" s="757"/>
      <c r="AO243" s="728"/>
      <c r="AP243" s="35"/>
      <c r="AQ243" s="35"/>
      <c r="AR243" s="35"/>
      <c r="AS243" s="35"/>
      <c r="AT243" s="756"/>
      <c r="AU243" s="758"/>
      <c r="AV243" s="758"/>
      <c r="AW243" s="772"/>
      <c r="AX243" s="728"/>
      <c r="AY243" s="757"/>
      <c r="AZ243" s="728"/>
      <c r="BA243" s="35"/>
      <c r="BB243" s="35"/>
      <c r="BC243" s="35"/>
      <c r="BD243" s="35"/>
      <c r="BE243" s="756"/>
      <c r="BF243" s="758"/>
      <c r="BG243" s="758"/>
      <c r="BH243" s="772"/>
      <c r="BI243" s="728"/>
      <c r="BJ243" s="757"/>
      <c r="BK243" s="728"/>
      <c r="BL243" s="35"/>
      <c r="BM243" s="35"/>
      <c r="BN243" s="35"/>
      <c r="BO243" s="35"/>
      <c r="BP243" s="756"/>
      <c r="BQ243" s="758"/>
      <c r="BR243" s="758"/>
      <c r="BS243" s="772"/>
      <c r="BT243" s="728"/>
      <c r="BU243" s="757"/>
      <c r="BV243" s="728"/>
      <c r="BW243" s="35"/>
      <c r="BX243" s="35"/>
      <c r="BY243" s="35"/>
      <c r="BZ243" s="35"/>
      <c r="CA243" s="756"/>
      <c r="CB243" s="758"/>
      <c r="CC243" s="758"/>
      <c r="CD243" s="772"/>
      <c r="CE243" s="728"/>
      <c r="CF243" s="757"/>
      <c r="CG243" s="728"/>
      <c r="CH243" s="35"/>
      <c r="CI243" s="35"/>
      <c r="CJ243" s="35"/>
      <c r="CK243" s="35"/>
      <c r="CL243" s="756"/>
      <c r="CM243" s="758"/>
      <c r="CN243" s="758"/>
      <c r="CO243" s="772"/>
      <c r="CP243" s="728"/>
      <c r="CQ243" s="757"/>
      <c r="CR243" s="728"/>
      <c r="CS243" s="35"/>
      <c r="CT243" s="35"/>
      <c r="CU243" s="35"/>
      <c r="CV243" s="35"/>
      <c r="CW243" s="756"/>
      <c r="CX243" s="758"/>
      <c r="CY243" s="758"/>
      <c r="CZ243" s="772"/>
      <c r="DA243" s="728"/>
      <c r="DB243" s="757"/>
      <c r="DC243" s="728"/>
      <c r="DD243" s="35"/>
      <c r="DE243" s="35"/>
      <c r="DF243" s="35"/>
      <c r="DG243" s="35"/>
      <c r="DH243" s="756"/>
      <c r="DI243" s="758"/>
      <c r="DJ243" s="758"/>
      <c r="DK243" s="772"/>
      <c r="DL243" s="728"/>
      <c r="DM243" s="757"/>
      <c r="DN243" s="728"/>
      <c r="DO243" s="35"/>
      <c r="DP243" s="35"/>
      <c r="DQ243" s="35"/>
      <c r="DR243" s="35"/>
      <c r="DS243" s="756"/>
      <c r="DT243" s="758"/>
      <c r="DU243" s="758"/>
      <c r="DV243" s="772"/>
      <c r="DW243" s="728"/>
      <c r="DX243" s="757"/>
      <c r="DY243" s="728"/>
      <c r="DZ243" s="35"/>
      <c r="EA243" s="35"/>
      <c r="EB243" s="35"/>
      <c r="EC243" s="35"/>
      <c r="ED243" s="756"/>
      <c r="EE243" s="758"/>
      <c r="EF243" s="758"/>
      <c r="EG243" s="772"/>
      <c r="EH243" s="728"/>
      <c r="EI243" s="757"/>
      <c r="EJ243" s="728"/>
      <c r="EK243" s="35"/>
      <c r="EL243" s="35"/>
      <c r="EM243" s="35"/>
      <c r="EN243" s="35"/>
      <c r="EO243" s="756"/>
      <c r="EP243" s="758"/>
      <c r="EQ243" s="758"/>
      <c r="ER243" s="772"/>
      <c r="ES243" s="728"/>
      <c r="ET243" s="757"/>
      <c r="EU243" s="728"/>
      <c r="EV243" s="35"/>
      <c r="EW243" s="35"/>
      <c r="EX243" s="35"/>
      <c r="EY243" s="35"/>
      <c r="EZ243" s="756"/>
      <c r="FA243" s="758"/>
      <c r="FB243" s="758"/>
      <c r="FC243" s="772"/>
      <c r="FD243" s="728"/>
      <c r="FE243" s="757"/>
      <c r="FF243" s="728"/>
      <c r="FG243" s="35"/>
      <c r="FH243" s="35"/>
      <c r="FI243" s="35"/>
      <c r="FJ243" s="35"/>
      <c r="FK243" s="756"/>
      <c r="FL243" s="758"/>
      <c r="FM243" s="758"/>
      <c r="FN243" s="772"/>
      <c r="FO243" s="728"/>
      <c r="FP243" s="757"/>
      <c r="FQ243" s="728"/>
      <c r="FR243" s="35"/>
      <c r="FS243" s="35"/>
      <c r="FT243" s="35"/>
      <c r="FU243" s="35"/>
      <c r="FV243" s="756"/>
      <c r="FW243" s="758"/>
      <c r="FX243" s="758"/>
      <c r="FY243" s="772"/>
      <c r="FZ243" s="728"/>
      <c r="GA243" s="757"/>
      <c r="GB243" s="728"/>
      <c r="GC243" s="35"/>
      <c r="GD243" s="35"/>
      <c r="GE243" s="35"/>
      <c r="GF243" s="35"/>
      <c r="GG243" s="756"/>
      <c r="GH243" s="758"/>
      <c r="GI243" s="758"/>
    </row>
    <row r="246" spans="2:243" ht="14.25" customHeight="1">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2:243" s="35" customFormat="1" ht="14.25" customHeight="1">
      <c r="B249" s="726"/>
      <c r="C249" s="727"/>
      <c r="D249" s="727"/>
      <c r="E249" s="727"/>
      <c r="F249" s="727"/>
      <c r="G249" s="728"/>
      <c r="H249" s="728"/>
      <c r="I249" s="728"/>
      <c r="J249" s="728"/>
      <c r="K249" s="727"/>
      <c r="L249" s="727"/>
      <c r="M249" s="727"/>
      <c r="N249" s="727"/>
      <c r="O249" s="727"/>
      <c r="P249" s="727"/>
      <c r="Q249" s="727"/>
      <c r="R249" s="727"/>
      <c r="S249" s="727"/>
      <c r="T249" s="727"/>
      <c r="U249" s="727"/>
      <c r="V249" s="727"/>
      <c r="W249" s="727"/>
      <c r="X249" s="727"/>
      <c r="Y249" s="727"/>
      <c r="Z249" s="727"/>
      <c r="AA249" s="727"/>
      <c r="AB249" s="727"/>
      <c r="AC249" s="727"/>
      <c r="AD249" s="727"/>
      <c r="AE249" s="727"/>
      <c r="AF249" s="727"/>
      <c r="AG249" s="727"/>
      <c r="AH249" s="727"/>
      <c r="AI249" s="727"/>
      <c r="AJ249" s="727"/>
      <c r="AK249" s="727"/>
      <c r="AL249" s="727"/>
      <c r="AM249" s="727"/>
      <c r="AN249" s="727"/>
      <c r="AO249" s="727"/>
      <c r="AP249" s="727"/>
      <c r="AQ249" s="727"/>
      <c r="AR249" s="727"/>
      <c r="AS249" s="727"/>
      <c r="AT249" s="727"/>
      <c r="AU249" s="727"/>
      <c r="AV249" s="727"/>
      <c r="AW249" s="727"/>
      <c r="AX249" s="727"/>
      <c r="AY249" s="727"/>
      <c r="AZ249" s="727"/>
      <c r="BA249" s="727"/>
      <c r="BB249" s="727"/>
      <c r="BC249" s="727"/>
      <c r="BD249" s="727"/>
      <c r="BE249" s="727"/>
      <c r="BF249" s="727"/>
      <c r="BG249" s="727"/>
      <c r="BH249" s="727"/>
      <c r="BI249" s="727"/>
      <c r="BJ249" s="727"/>
      <c r="BK249" s="727"/>
      <c r="BL249" s="727"/>
      <c r="BM249" s="727"/>
      <c r="BN249" s="727"/>
      <c r="BO249" s="727"/>
      <c r="BP249" s="727"/>
      <c r="BQ249" s="727"/>
      <c r="BR249" s="727"/>
      <c r="BS249" s="727"/>
      <c r="BT249" s="727"/>
      <c r="BU249" s="727"/>
      <c r="BV249" s="727"/>
      <c r="BW249" s="727"/>
      <c r="BX249" s="727"/>
      <c r="BY249" s="727"/>
      <c r="BZ249" s="727"/>
      <c r="CA249" s="727"/>
      <c r="CB249" s="727"/>
      <c r="CC249" s="727"/>
      <c r="CD249" s="727"/>
      <c r="CE249" s="727"/>
      <c r="CF249" s="727"/>
      <c r="CG249" s="727"/>
      <c r="CH249" s="727"/>
      <c r="CI249" s="727"/>
      <c r="CJ249" s="727"/>
      <c r="CK249" s="727"/>
      <c r="CL249" s="727"/>
      <c r="CM249" s="727"/>
      <c r="CN249" s="727"/>
      <c r="CO249" s="727"/>
      <c r="CP249" s="727"/>
      <c r="CQ249" s="727"/>
      <c r="CR249" s="727"/>
      <c r="CS249" s="727"/>
      <c r="CT249" s="727"/>
      <c r="CU249" s="727"/>
      <c r="CV249" s="727"/>
      <c r="CW249" s="727"/>
      <c r="CX249" s="727"/>
      <c r="CY249" s="727"/>
      <c r="CZ249" s="727"/>
      <c r="DA249" s="727"/>
      <c r="DB249" s="727"/>
      <c r="DC249" s="727"/>
      <c r="DD249" s="727"/>
      <c r="DE249" s="727"/>
      <c r="DF249" s="727"/>
      <c r="DG249" s="727"/>
      <c r="DH249" s="727"/>
      <c r="DI249" s="727"/>
      <c r="DJ249" s="727"/>
      <c r="DK249" s="727"/>
      <c r="DL249" s="727"/>
      <c r="DM249" s="727"/>
      <c r="DN249" s="727"/>
      <c r="DO249" s="727"/>
      <c r="DP249" s="727"/>
      <c r="DQ249" s="727"/>
      <c r="DR249" s="727"/>
      <c r="DS249" s="727"/>
      <c r="DT249" s="727"/>
      <c r="DU249" s="727"/>
      <c r="DV249" s="727"/>
      <c r="DW249" s="727"/>
      <c r="DX249" s="727"/>
      <c r="DY249" s="727"/>
      <c r="DZ249" s="727"/>
      <c r="EA249" s="727"/>
      <c r="EB249" s="727"/>
      <c r="EC249" s="727"/>
      <c r="ED249" s="727"/>
      <c r="EE249" s="727"/>
      <c r="EF249" s="727"/>
      <c r="EG249" s="727"/>
      <c r="EH249" s="727"/>
      <c r="EI249" s="727"/>
      <c r="EJ249" s="727"/>
      <c r="EK249" s="727"/>
      <c r="EL249" s="727"/>
      <c r="EM249" s="727"/>
      <c r="EN249" s="727"/>
      <c r="EO249" s="727"/>
      <c r="EP249" s="727"/>
      <c r="EQ249" s="727"/>
      <c r="ER249" s="727"/>
      <c r="ES249" s="727"/>
      <c r="ET249" s="727"/>
      <c r="EU249" s="727"/>
      <c r="EV249" s="727"/>
      <c r="EW249" s="727"/>
      <c r="EX249" s="727"/>
      <c r="EY249" s="727"/>
      <c r="EZ249" s="727"/>
      <c r="FA249" s="727"/>
      <c r="FB249" s="727"/>
      <c r="FC249" s="727"/>
      <c r="FD249" s="727"/>
      <c r="FE249" s="727"/>
      <c r="FF249" s="727"/>
      <c r="FG249" s="727"/>
      <c r="FH249" s="727"/>
      <c r="FI249" s="727"/>
      <c r="FJ249" s="727"/>
      <c r="FK249" s="727"/>
      <c r="FL249" s="727"/>
      <c r="FM249" s="727"/>
      <c r="FN249" s="727"/>
      <c r="FO249" s="727"/>
      <c r="FP249" s="727"/>
      <c r="FQ249" s="727"/>
      <c r="FR249" s="727"/>
      <c r="FS249" s="727"/>
      <c r="FT249" s="727"/>
      <c r="FU249" s="727"/>
      <c r="FV249" s="727"/>
      <c r="FW249" s="727"/>
      <c r="FX249" s="727"/>
      <c r="FY249" s="727"/>
      <c r="FZ249" s="727"/>
      <c r="GA249" s="727"/>
      <c r="GB249" s="727"/>
      <c r="GC249" s="727"/>
      <c r="GD249" s="727"/>
      <c r="GE249" s="727"/>
      <c r="GF249" s="727"/>
      <c r="GG249" s="727"/>
      <c r="GH249" s="727"/>
      <c r="GI249" s="727"/>
      <c r="GJ249" s="727"/>
      <c r="GK249" s="727"/>
      <c r="GL249" s="727"/>
      <c r="GM249" s="727"/>
      <c r="GN249" s="727"/>
      <c r="GO249" s="727"/>
      <c r="GP249" s="727"/>
      <c r="GQ249" s="727"/>
      <c r="GR249" s="727"/>
      <c r="GS249" s="727"/>
      <c r="GT249" s="727"/>
      <c r="GU249" s="727"/>
      <c r="GV249" s="727"/>
      <c r="GW249" s="727"/>
      <c r="GX249" s="727"/>
      <c r="GY249" s="727"/>
      <c r="GZ249" s="727"/>
      <c r="HA249" s="727"/>
      <c r="HB249" s="727"/>
      <c r="HC249" s="727"/>
      <c r="HD249" s="727"/>
      <c r="HE249" s="727"/>
      <c r="HF249" s="727"/>
      <c r="HG249" s="727"/>
      <c r="HH249" s="727"/>
      <c r="HI249" s="727"/>
      <c r="HJ249" s="727"/>
      <c r="HK249" s="727"/>
      <c r="HL249" s="727"/>
      <c r="HM249" s="727"/>
      <c r="HN249" s="727"/>
      <c r="HO249" s="727"/>
      <c r="HP249" s="727"/>
      <c r="HQ249" s="727"/>
      <c r="HR249" s="727"/>
      <c r="HS249" s="727"/>
      <c r="HT249" s="727"/>
      <c r="HU249" s="727"/>
      <c r="HV249" s="727"/>
      <c r="HW249" s="727"/>
      <c r="HX249" s="727"/>
      <c r="HY249" s="727"/>
      <c r="HZ249" s="727"/>
      <c r="IA249" s="727"/>
      <c r="IB249" s="727"/>
      <c r="IC249" s="727"/>
      <c r="ID249" s="727"/>
      <c r="IE249" s="727"/>
      <c r="IF249" s="727"/>
      <c r="IG249" s="727"/>
      <c r="IH249" s="727"/>
      <c r="II249" s="727"/>
    </row>
    <row r="250" spans="2:243" s="35" customFormat="1" ht="15" customHeight="1">
      <c r="B250" s="726"/>
      <c r="C250" s="727"/>
      <c r="D250" s="727"/>
      <c r="E250" s="727"/>
      <c r="F250" s="727"/>
      <c r="G250" s="728"/>
      <c r="H250" s="728"/>
      <c r="I250" s="728"/>
      <c r="J250" s="728"/>
      <c r="K250" s="727"/>
      <c r="L250" s="727"/>
      <c r="M250" s="727"/>
      <c r="N250" s="727"/>
      <c r="O250" s="727"/>
      <c r="P250" s="727"/>
      <c r="Q250" s="727"/>
      <c r="R250" s="727"/>
      <c r="S250" s="727"/>
      <c r="T250" s="727"/>
      <c r="U250" s="727"/>
      <c r="V250" s="727"/>
      <c r="W250" s="727"/>
      <c r="X250" s="727"/>
      <c r="Y250" s="727"/>
      <c r="Z250" s="727"/>
      <c r="AA250" s="727"/>
      <c r="AB250" s="727"/>
      <c r="AC250" s="727"/>
      <c r="AD250" s="727"/>
      <c r="AE250" s="727"/>
      <c r="AF250" s="727"/>
      <c r="AG250" s="727"/>
      <c r="AH250" s="727"/>
      <c r="AI250" s="727"/>
      <c r="AJ250" s="727"/>
      <c r="AK250" s="727"/>
      <c r="AL250" s="727"/>
      <c r="AM250" s="727"/>
      <c r="AN250" s="727"/>
      <c r="AO250" s="727"/>
      <c r="AP250" s="727"/>
      <c r="AQ250" s="727"/>
      <c r="AR250" s="727"/>
      <c r="AS250" s="727"/>
      <c r="AT250" s="727"/>
      <c r="AU250" s="727"/>
      <c r="AV250" s="727"/>
      <c r="AW250" s="727"/>
      <c r="AX250" s="727"/>
      <c r="AY250" s="727"/>
      <c r="AZ250" s="727"/>
      <c r="BA250" s="727"/>
      <c r="BB250" s="727"/>
      <c r="BC250" s="727"/>
      <c r="BD250" s="727"/>
      <c r="BE250" s="727"/>
      <c r="BF250" s="727"/>
      <c r="BG250" s="727"/>
      <c r="BH250" s="727"/>
      <c r="BI250" s="727"/>
      <c r="BJ250" s="727"/>
      <c r="BK250" s="727"/>
      <c r="BL250" s="727"/>
      <c r="BM250" s="727"/>
      <c r="BN250" s="727"/>
      <c r="BO250" s="727"/>
      <c r="BP250" s="727"/>
      <c r="BQ250" s="727"/>
      <c r="BR250" s="727"/>
      <c r="BS250" s="727"/>
      <c r="BT250" s="727"/>
      <c r="BU250" s="727"/>
      <c r="BV250" s="727"/>
      <c r="BW250" s="727"/>
      <c r="BX250" s="727"/>
      <c r="BY250" s="727"/>
      <c r="BZ250" s="727"/>
      <c r="CA250" s="727"/>
      <c r="CB250" s="727"/>
      <c r="CC250" s="727"/>
      <c r="CD250" s="727"/>
      <c r="CE250" s="727"/>
      <c r="CF250" s="727"/>
      <c r="CG250" s="727"/>
      <c r="CH250" s="727"/>
      <c r="CI250" s="727"/>
      <c r="CJ250" s="727"/>
      <c r="CK250" s="727"/>
      <c r="CL250" s="727"/>
      <c r="CM250" s="727"/>
      <c r="CN250" s="727"/>
      <c r="CO250" s="727"/>
      <c r="CP250" s="727"/>
      <c r="CQ250" s="727"/>
      <c r="CR250" s="727"/>
      <c r="CS250" s="727"/>
      <c r="CT250" s="727"/>
      <c r="CU250" s="727"/>
      <c r="CV250" s="727"/>
      <c r="CW250" s="727"/>
      <c r="CX250" s="727"/>
      <c r="CY250" s="727"/>
      <c r="CZ250" s="727"/>
      <c r="DA250" s="727"/>
      <c r="DB250" s="727"/>
      <c r="DC250" s="727"/>
      <c r="DD250" s="727"/>
      <c r="DE250" s="727"/>
      <c r="DF250" s="727"/>
      <c r="DG250" s="727"/>
      <c r="DH250" s="727"/>
      <c r="DI250" s="727"/>
      <c r="DJ250" s="727"/>
      <c r="DK250" s="727"/>
      <c r="DL250" s="727"/>
      <c r="DM250" s="727"/>
      <c r="DN250" s="727"/>
      <c r="DO250" s="727"/>
      <c r="DP250" s="727"/>
      <c r="DQ250" s="727"/>
      <c r="DR250" s="727"/>
      <c r="DS250" s="727"/>
      <c r="DT250" s="727"/>
      <c r="DU250" s="727"/>
      <c r="DV250" s="727"/>
      <c r="DW250" s="727"/>
      <c r="DX250" s="727"/>
      <c r="DY250" s="727"/>
      <c r="DZ250" s="727"/>
      <c r="EA250" s="727"/>
      <c r="EB250" s="727"/>
      <c r="EC250" s="727"/>
      <c r="ED250" s="727"/>
      <c r="EE250" s="727"/>
      <c r="EF250" s="727"/>
      <c r="EG250" s="727"/>
      <c r="EH250" s="727"/>
      <c r="EI250" s="727"/>
      <c r="EJ250" s="727"/>
      <c r="EK250" s="727"/>
      <c r="EL250" s="727"/>
      <c r="EM250" s="727"/>
      <c r="EN250" s="727"/>
      <c r="EO250" s="727"/>
      <c r="EP250" s="727"/>
      <c r="EQ250" s="727"/>
      <c r="ER250" s="727"/>
      <c r="ES250" s="727"/>
      <c r="ET250" s="727"/>
      <c r="EU250" s="727"/>
      <c r="EV250" s="727"/>
      <c r="EW250" s="727"/>
      <c r="EX250" s="727"/>
      <c r="EY250" s="727"/>
      <c r="EZ250" s="727"/>
      <c r="FA250" s="727"/>
      <c r="FB250" s="727"/>
      <c r="FC250" s="727"/>
      <c r="FD250" s="727"/>
      <c r="FE250" s="727"/>
      <c r="FF250" s="727"/>
      <c r="FG250" s="727"/>
      <c r="FH250" s="727"/>
      <c r="FI250" s="727"/>
      <c r="FJ250" s="727"/>
      <c r="FK250" s="727"/>
      <c r="FL250" s="727"/>
      <c r="FM250" s="727"/>
      <c r="FN250" s="727"/>
      <c r="FO250" s="727"/>
      <c r="FP250" s="727"/>
      <c r="FQ250" s="727"/>
      <c r="FR250" s="727"/>
      <c r="FS250" s="727"/>
      <c r="FT250" s="727"/>
      <c r="FU250" s="727"/>
      <c r="FV250" s="727"/>
      <c r="FW250" s="727"/>
      <c r="FX250" s="727"/>
      <c r="FY250" s="727"/>
      <c r="FZ250" s="727"/>
      <c r="GA250" s="727"/>
      <c r="GB250" s="727"/>
      <c r="GC250" s="727"/>
      <c r="GD250" s="727"/>
      <c r="GE250" s="727"/>
      <c r="GF250" s="727"/>
      <c r="GG250" s="727"/>
      <c r="GH250" s="727"/>
      <c r="GI250" s="727"/>
      <c r="GJ250" s="727"/>
      <c r="GK250" s="727"/>
      <c r="GL250" s="727"/>
      <c r="GM250" s="727"/>
      <c r="GN250" s="727"/>
      <c r="GO250" s="727"/>
      <c r="GP250" s="727"/>
      <c r="GQ250" s="727"/>
      <c r="GR250" s="727"/>
      <c r="GS250" s="727"/>
      <c r="GT250" s="727"/>
      <c r="GU250" s="727"/>
      <c r="GV250" s="727"/>
      <c r="GW250" s="727"/>
      <c r="GX250" s="727"/>
      <c r="GY250" s="727"/>
      <c r="GZ250" s="727"/>
      <c r="HA250" s="727"/>
      <c r="HB250" s="727"/>
      <c r="HC250" s="727"/>
      <c r="HD250" s="727"/>
      <c r="HE250" s="727"/>
      <c r="HF250" s="727"/>
      <c r="HG250" s="727"/>
      <c r="HH250" s="727"/>
      <c r="HI250" s="727"/>
      <c r="HJ250" s="727"/>
      <c r="HK250" s="727"/>
      <c r="HL250" s="727"/>
      <c r="HM250" s="727"/>
      <c r="HN250" s="727"/>
      <c r="HO250" s="727"/>
      <c r="HP250" s="727"/>
      <c r="HQ250" s="727"/>
      <c r="HR250" s="727"/>
      <c r="HS250" s="727"/>
      <c r="HT250" s="727"/>
      <c r="HU250" s="727"/>
      <c r="HV250" s="727"/>
      <c r="HW250" s="727"/>
      <c r="HX250" s="727"/>
      <c r="HY250" s="727"/>
      <c r="HZ250" s="727"/>
      <c r="IA250" s="727"/>
      <c r="IB250" s="727"/>
      <c r="IC250" s="727"/>
      <c r="ID250" s="727"/>
      <c r="IE250" s="727"/>
      <c r="IF250" s="727"/>
      <c r="IG250" s="727"/>
      <c r="IH250" s="727"/>
      <c r="II250" s="727"/>
    </row>
    <row r="252" spans="2:243" s="35" customFormat="1" ht="12.75" customHeight="1">
      <c r="B252" s="726"/>
      <c r="C252" s="727"/>
      <c r="D252" s="727"/>
      <c r="E252" s="727"/>
      <c r="F252" s="727"/>
      <c r="G252" s="728"/>
      <c r="H252" s="728"/>
      <c r="I252" s="728"/>
      <c r="J252" s="728"/>
      <c r="K252" s="727"/>
      <c r="L252" s="727"/>
      <c r="M252" s="727"/>
      <c r="N252" s="727"/>
      <c r="O252" s="727"/>
      <c r="P252" s="727"/>
      <c r="Q252" s="727"/>
      <c r="R252" s="727"/>
      <c r="S252" s="727"/>
      <c r="T252" s="727"/>
      <c r="U252" s="727"/>
      <c r="V252" s="727"/>
      <c r="W252" s="727"/>
      <c r="X252" s="727"/>
      <c r="Y252" s="727"/>
      <c r="Z252" s="727"/>
      <c r="AA252" s="727"/>
      <c r="AB252" s="727"/>
      <c r="AC252" s="727"/>
      <c r="AD252" s="727"/>
      <c r="AE252" s="727"/>
      <c r="AF252" s="727"/>
      <c r="AG252" s="727"/>
      <c r="AH252" s="727"/>
      <c r="AI252" s="727"/>
      <c r="AJ252" s="727"/>
      <c r="AK252" s="727"/>
      <c r="AL252" s="727"/>
      <c r="AM252" s="727"/>
      <c r="AN252" s="727"/>
      <c r="AO252" s="727"/>
      <c r="AP252" s="727"/>
      <c r="AQ252" s="727"/>
      <c r="AR252" s="727"/>
      <c r="AS252" s="727"/>
      <c r="AT252" s="727"/>
      <c r="AU252" s="727"/>
      <c r="AV252" s="727"/>
      <c r="AW252" s="727"/>
      <c r="AX252" s="727"/>
      <c r="AY252" s="727"/>
      <c r="AZ252" s="727"/>
      <c r="BA252" s="727"/>
      <c r="BB252" s="727"/>
      <c r="BC252" s="727"/>
      <c r="BD252" s="727"/>
      <c r="BE252" s="727"/>
      <c r="BF252" s="727"/>
      <c r="BG252" s="727"/>
      <c r="BH252" s="727"/>
      <c r="BI252" s="727"/>
      <c r="BJ252" s="727"/>
      <c r="BK252" s="727"/>
      <c r="BL252" s="727"/>
      <c r="BM252" s="727"/>
      <c r="BN252" s="727"/>
      <c r="BO252" s="727"/>
      <c r="BP252" s="727"/>
      <c r="BQ252" s="727"/>
      <c r="BR252" s="727"/>
      <c r="BS252" s="727"/>
      <c r="BT252" s="727"/>
      <c r="BU252" s="727"/>
      <c r="BV252" s="727"/>
      <c r="BW252" s="727"/>
      <c r="BX252" s="727"/>
      <c r="BY252" s="727"/>
      <c r="BZ252" s="727"/>
      <c r="CA252" s="727"/>
      <c r="CB252" s="727"/>
      <c r="CC252" s="727"/>
      <c r="CD252" s="727"/>
      <c r="CE252" s="727"/>
      <c r="CF252" s="727"/>
      <c r="CG252" s="727"/>
      <c r="CH252" s="727"/>
      <c r="CI252" s="727"/>
      <c r="CJ252" s="727"/>
      <c r="CK252" s="727"/>
      <c r="CL252" s="727"/>
      <c r="CM252" s="727"/>
      <c r="CN252" s="727"/>
      <c r="CO252" s="727"/>
      <c r="CP252" s="727"/>
      <c r="CQ252" s="727"/>
      <c r="CR252" s="727"/>
      <c r="CS252" s="727"/>
      <c r="CT252" s="727"/>
      <c r="CU252" s="727"/>
      <c r="CV252" s="727"/>
      <c r="CW252" s="727"/>
      <c r="CX252" s="727"/>
      <c r="CY252" s="727"/>
      <c r="CZ252" s="727"/>
      <c r="DA252" s="727"/>
      <c r="DB252" s="727"/>
      <c r="DC252" s="727"/>
      <c r="DD252" s="727"/>
      <c r="DE252" s="727"/>
      <c r="DF252" s="727"/>
      <c r="DG252" s="727"/>
      <c r="DH252" s="727"/>
      <c r="DI252" s="727"/>
      <c r="DJ252" s="727"/>
      <c r="DK252" s="727"/>
      <c r="DL252" s="727"/>
      <c r="DM252" s="727"/>
      <c r="DN252" s="727"/>
      <c r="DO252" s="727"/>
      <c r="DP252" s="727"/>
      <c r="DQ252" s="727"/>
      <c r="DR252" s="727"/>
      <c r="DS252" s="727"/>
      <c r="DT252" s="727"/>
      <c r="DU252" s="727"/>
      <c r="DV252" s="727"/>
      <c r="DW252" s="727"/>
      <c r="DX252" s="727"/>
      <c r="DY252" s="727"/>
      <c r="DZ252" s="727"/>
      <c r="EA252" s="727"/>
      <c r="EB252" s="727"/>
      <c r="EC252" s="727"/>
      <c r="ED252" s="727"/>
      <c r="EE252" s="727"/>
      <c r="EF252" s="727"/>
      <c r="EG252" s="727"/>
      <c r="EH252" s="727"/>
      <c r="EI252" s="727"/>
      <c r="EJ252" s="727"/>
      <c r="EK252" s="727"/>
      <c r="EL252" s="727"/>
      <c r="EM252" s="727"/>
      <c r="EN252" s="727"/>
      <c r="EO252" s="727"/>
      <c r="EP252" s="727"/>
      <c r="EQ252" s="727"/>
      <c r="ER252" s="727"/>
      <c r="ES252" s="727"/>
      <c r="ET252" s="727"/>
      <c r="EU252" s="727"/>
      <c r="EV252" s="727"/>
      <c r="EW252" s="727"/>
      <c r="EX252" s="727"/>
      <c r="EY252" s="727"/>
      <c r="EZ252" s="727"/>
      <c r="FA252" s="727"/>
      <c r="FB252" s="727"/>
      <c r="FC252" s="727"/>
      <c r="FD252" s="727"/>
      <c r="FE252" s="727"/>
      <c r="FF252" s="727"/>
      <c r="FG252" s="727"/>
      <c r="FH252" s="727"/>
      <c r="FI252" s="727"/>
      <c r="FJ252" s="727"/>
      <c r="FK252" s="727"/>
      <c r="FL252" s="727"/>
      <c r="FM252" s="727"/>
      <c r="FN252" s="727"/>
      <c r="FO252" s="727"/>
      <c r="FP252" s="727"/>
      <c r="FQ252" s="727"/>
      <c r="FR252" s="727"/>
      <c r="FS252" s="727"/>
      <c r="FT252" s="727"/>
      <c r="FU252" s="727"/>
      <c r="FV252" s="727"/>
      <c r="FW252" s="727"/>
      <c r="FX252" s="727"/>
      <c r="FY252" s="727"/>
      <c r="FZ252" s="727"/>
      <c r="GA252" s="727"/>
      <c r="GB252" s="727"/>
      <c r="GC252" s="727"/>
      <c r="GD252" s="727"/>
      <c r="GE252" s="727"/>
      <c r="GF252" s="727"/>
      <c r="GG252" s="727"/>
      <c r="GH252" s="727"/>
      <c r="GI252" s="727"/>
      <c r="GJ252" s="727"/>
      <c r="GK252" s="727"/>
      <c r="GL252" s="727"/>
      <c r="GM252" s="727"/>
      <c r="GN252" s="727"/>
      <c r="GO252" s="727"/>
      <c r="GP252" s="727"/>
      <c r="GQ252" s="727"/>
      <c r="GR252" s="727"/>
      <c r="GS252" s="727"/>
      <c r="GT252" s="727"/>
      <c r="GU252" s="727"/>
      <c r="GV252" s="727"/>
      <c r="GW252" s="727"/>
      <c r="GX252" s="727"/>
      <c r="GY252" s="727"/>
      <c r="GZ252" s="727"/>
      <c r="HA252" s="727"/>
      <c r="HB252" s="727"/>
      <c r="HC252" s="727"/>
      <c r="HD252" s="727"/>
      <c r="HE252" s="727"/>
      <c r="HF252" s="727"/>
      <c r="HG252" s="727"/>
      <c r="HH252" s="727"/>
      <c r="HI252" s="727"/>
      <c r="HJ252" s="727"/>
      <c r="HK252" s="727"/>
      <c r="HL252" s="727"/>
      <c r="HM252" s="727"/>
      <c r="HN252" s="727"/>
      <c r="HO252" s="727"/>
      <c r="HP252" s="727"/>
      <c r="HQ252" s="727"/>
      <c r="HR252" s="727"/>
      <c r="HS252" s="727"/>
      <c r="HT252" s="727"/>
      <c r="HU252" s="727"/>
      <c r="HV252" s="727"/>
      <c r="HW252" s="727"/>
      <c r="HX252" s="727"/>
      <c r="HY252" s="727"/>
      <c r="HZ252" s="727"/>
      <c r="IA252" s="727"/>
      <c r="IB252" s="727"/>
      <c r="IC252" s="727"/>
      <c r="ID252" s="727"/>
      <c r="IE252" s="727"/>
      <c r="IF252" s="727"/>
      <c r="IG252" s="727"/>
      <c r="IH252" s="727"/>
      <c r="II252" s="727"/>
    </row>
    <row r="254" spans="2:243" s="35" customFormat="1" ht="12.75" customHeight="1">
      <c r="B254" s="726"/>
      <c r="C254" s="727"/>
      <c r="D254" s="727"/>
      <c r="E254" s="727"/>
      <c r="F254" s="727"/>
      <c r="G254" s="728"/>
      <c r="H254" s="728"/>
      <c r="I254" s="728"/>
      <c r="J254" s="728"/>
      <c r="K254" s="727"/>
      <c r="L254" s="727"/>
      <c r="M254" s="727"/>
      <c r="N254" s="727"/>
      <c r="O254" s="727"/>
      <c r="P254" s="727"/>
      <c r="Q254" s="727"/>
      <c r="R254" s="727"/>
      <c r="S254" s="727"/>
      <c r="T254" s="727"/>
      <c r="U254" s="727"/>
      <c r="V254" s="727"/>
      <c r="W254" s="727"/>
      <c r="X254" s="727"/>
      <c r="Y254" s="727"/>
      <c r="Z254" s="727"/>
      <c r="AA254" s="727"/>
      <c r="AB254" s="727"/>
      <c r="AC254" s="727"/>
      <c r="AD254" s="727"/>
      <c r="AE254" s="727"/>
      <c r="AF254" s="727"/>
      <c r="AG254" s="727"/>
      <c r="AH254" s="727"/>
      <c r="AI254" s="727"/>
      <c r="AJ254" s="727"/>
      <c r="AK254" s="727"/>
      <c r="AL254" s="727"/>
      <c r="AM254" s="727"/>
      <c r="AN254" s="727"/>
      <c r="AO254" s="727"/>
      <c r="AP254" s="727"/>
      <c r="AQ254" s="727"/>
      <c r="AR254" s="727"/>
      <c r="AS254" s="727"/>
      <c r="AT254" s="727"/>
      <c r="AU254" s="727"/>
      <c r="AV254" s="727"/>
      <c r="AW254" s="727"/>
      <c r="AX254" s="727"/>
      <c r="AY254" s="727"/>
      <c r="AZ254" s="727"/>
      <c r="BA254" s="727"/>
      <c r="BB254" s="727"/>
      <c r="BC254" s="727"/>
      <c r="BD254" s="727"/>
      <c r="BE254" s="727"/>
      <c r="BF254" s="727"/>
      <c r="BG254" s="727"/>
      <c r="BH254" s="727"/>
      <c r="BI254" s="727"/>
      <c r="BJ254" s="727"/>
      <c r="BK254" s="727"/>
      <c r="BL254" s="727"/>
      <c r="BM254" s="727"/>
      <c r="BN254" s="727"/>
      <c r="BO254" s="727"/>
      <c r="BP254" s="727"/>
      <c r="BQ254" s="727"/>
      <c r="BR254" s="727"/>
      <c r="BS254" s="727"/>
      <c r="BT254" s="727"/>
      <c r="BU254" s="727"/>
      <c r="BV254" s="727"/>
      <c r="BW254" s="727"/>
      <c r="BX254" s="727"/>
      <c r="BY254" s="727"/>
      <c r="BZ254" s="727"/>
      <c r="CA254" s="727"/>
      <c r="CB254" s="727"/>
      <c r="CC254" s="727"/>
      <c r="CD254" s="727"/>
      <c r="CE254" s="727"/>
      <c r="CF254" s="727"/>
      <c r="CG254" s="727"/>
      <c r="CH254" s="727"/>
      <c r="CI254" s="727"/>
      <c r="CJ254" s="727"/>
      <c r="CK254" s="727"/>
      <c r="CL254" s="727"/>
      <c r="CM254" s="727"/>
      <c r="CN254" s="727"/>
      <c r="CO254" s="727"/>
      <c r="CP254" s="727"/>
      <c r="CQ254" s="727"/>
      <c r="CR254" s="727"/>
      <c r="CS254" s="727"/>
      <c r="CT254" s="727"/>
      <c r="CU254" s="727"/>
      <c r="CV254" s="727"/>
      <c r="CW254" s="727"/>
      <c r="CX254" s="727"/>
      <c r="CY254" s="727"/>
      <c r="CZ254" s="727"/>
      <c r="DA254" s="727"/>
      <c r="DB254" s="727"/>
      <c r="DC254" s="727"/>
      <c r="DD254" s="727"/>
      <c r="DE254" s="727"/>
      <c r="DF254" s="727"/>
      <c r="DG254" s="727"/>
      <c r="DH254" s="727"/>
      <c r="DI254" s="727"/>
      <c r="DJ254" s="727"/>
      <c r="DK254" s="727"/>
      <c r="DL254" s="727"/>
      <c r="DM254" s="727"/>
      <c r="DN254" s="727"/>
      <c r="DO254" s="727"/>
      <c r="DP254" s="727"/>
      <c r="DQ254" s="727"/>
      <c r="DR254" s="727"/>
      <c r="DS254" s="727"/>
      <c r="DT254" s="727"/>
      <c r="DU254" s="727"/>
      <c r="DV254" s="727"/>
      <c r="DW254" s="727"/>
      <c r="DX254" s="727"/>
      <c r="DY254" s="727"/>
      <c r="DZ254" s="727"/>
      <c r="EA254" s="727"/>
      <c r="EB254" s="727"/>
      <c r="EC254" s="727"/>
      <c r="ED254" s="727"/>
      <c r="EE254" s="727"/>
      <c r="EF254" s="727"/>
      <c r="EG254" s="727"/>
      <c r="EH254" s="727"/>
      <c r="EI254" s="727"/>
      <c r="EJ254" s="727"/>
      <c r="EK254" s="727"/>
      <c r="EL254" s="727"/>
      <c r="EM254" s="727"/>
      <c r="EN254" s="727"/>
      <c r="EO254" s="727"/>
      <c r="EP254" s="727"/>
      <c r="EQ254" s="727"/>
      <c r="ER254" s="727"/>
      <c r="ES254" s="727"/>
      <c r="ET254" s="727"/>
      <c r="EU254" s="727"/>
      <c r="EV254" s="727"/>
      <c r="EW254" s="727"/>
      <c r="EX254" s="727"/>
      <c r="EY254" s="727"/>
      <c r="EZ254" s="727"/>
      <c r="FA254" s="727"/>
      <c r="FB254" s="727"/>
      <c r="FC254" s="727"/>
      <c r="FD254" s="727"/>
      <c r="FE254" s="727"/>
      <c r="FF254" s="727"/>
      <c r="FG254" s="727"/>
      <c r="FH254" s="727"/>
      <c r="FI254" s="727"/>
      <c r="FJ254" s="727"/>
      <c r="FK254" s="727"/>
      <c r="FL254" s="727"/>
      <c r="FM254" s="727"/>
      <c r="FN254" s="727"/>
      <c r="FO254" s="727"/>
      <c r="FP254" s="727"/>
      <c r="FQ254" s="727"/>
      <c r="FR254" s="727"/>
      <c r="FS254" s="727"/>
      <c r="FT254" s="727"/>
      <c r="FU254" s="727"/>
      <c r="FV254" s="727"/>
      <c r="FW254" s="727"/>
      <c r="FX254" s="727"/>
      <c r="FY254" s="727"/>
      <c r="FZ254" s="727"/>
      <c r="GA254" s="727"/>
      <c r="GB254" s="727"/>
      <c r="GC254" s="727"/>
      <c r="GD254" s="727"/>
      <c r="GE254" s="727"/>
      <c r="GF254" s="727"/>
      <c r="GG254" s="727"/>
      <c r="GH254" s="727"/>
      <c r="GI254" s="727"/>
      <c r="GJ254" s="727"/>
      <c r="GK254" s="727"/>
      <c r="GL254" s="727"/>
      <c r="GM254" s="727"/>
      <c r="GN254" s="727"/>
      <c r="GO254" s="727"/>
      <c r="GP254" s="727"/>
      <c r="GQ254" s="727"/>
      <c r="GR254" s="727"/>
      <c r="GS254" s="727"/>
      <c r="GT254" s="727"/>
      <c r="GU254" s="727"/>
      <c r="GV254" s="727"/>
      <c r="GW254" s="727"/>
      <c r="GX254" s="727"/>
      <c r="GY254" s="727"/>
      <c r="GZ254" s="727"/>
      <c r="HA254" s="727"/>
      <c r="HB254" s="727"/>
      <c r="HC254" s="727"/>
      <c r="HD254" s="727"/>
      <c r="HE254" s="727"/>
      <c r="HF254" s="727"/>
      <c r="HG254" s="727"/>
      <c r="HH254" s="727"/>
      <c r="HI254" s="727"/>
      <c r="HJ254" s="727"/>
      <c r="HK254" s="727"/>
      <c r="HL254" s="727"/>
      <c r="HM254" s="727"/>
      <c r="HN254" s="727"/>
      <c r="HO254" s="727"/>
      <c r="HP254" s="727"/>
      <c r="HQ254" s="727"/>
      <c r="HR254" s="727"/>
      <c r="HS254" s="727"/>
      <c r="HT254" s="727"/>
      <c r="HU254" s="727"/>
      <c r="HV254" s="727"/>
      <c r="HW254" s="727"/>
      <c r="HX254" s="727"/>
      <c r="HY254" s="727"/>
      <c r="HZ254" s="727"/>
      <c r="IA254" s="727"/>
      <c r="IB254" s="727"/>
      <c r="IC254" s="727"/>
      <c r="ID254" s="727"/>
      <c r="IE254" s="727"/>
      <c r="IF254" s="727"/>
      <c r="IG254" s="727"/>
      <c r="IH254" s="727"/>
      <c r="II254" s="727"/>
    </row>
    <row r="255" spans="2:243" s="35" customFormat="1" ht="12.75" customHeight="1">
      <c r="B255" s="726"/>
      <c r="C255" s="727"/>
      <c r="D255" s="727"/>
      <c r="E255" s="727"/>
      <c r="F255" s="727"/>
      <c r="G255" s="728"/>
      <c r="H255" s="728"/>
      <c r="I255" s="728"/>
      <c r="J255" s="728"/>
      <c r="K255" s="727"/>
      <c r="L255" s="727"/>
      <c r="M255" s="727"/>
      <c r="N255" s="727"/>
      <c r="O255" s="727"/>
      <c r="P255" s="727"/>
      <c r="Q255" s="727"/>
      <c r="R255" s="727"/>
      <c r="S255" s="727"/>
      <c r="T255" s="727"/>
      <c r="U255" s="727"/>
      <c r="V255" s="727"/>
      <c r="W255" s="727"/>
      <c r="X255" s="727"/>
      <c r="Y255" s="727"/>
      <c r="Z255" s="727"/>
      <c r="AA255" s="727"/>
      <c r="AB255" s="727"/>
      <c r="AC255" s="727"/>
      <c r="AD255" s="727"/>
      <c r="AE255" s="727"/>
      <c r="AF255" s="727"/>
      <c r="AG255" s="727"/>
      <c r="AH255" s="727"/>
      <c r="AI255" s="727"/>
      <c r="AJ255" s="727"/>
      <c r="AK255" s="727"/>
      <c r="AL255" s="727"/>
      <c r="AM255" s="727"/>
      <c r="AN255" s="727"/>
      <c r="AO255" s="727"/>
      <c r="AP255" s="727"/>
      <c r="AQ255" s="727"/>
      <c r="AR255" s="727"/>
      <c r="AS255" s="727"/>
      <c r="AT255" s="727"/>
      <c r="AU255" s="727"/>
      <c r="AV255" s="727"/>
      <c r="AW255" s="727"/>
      <c r="AX255" s="727"/>
      <c r="AY255" s="727"/>
      <c r="AZ255" s="727"/>
      <c r="BA255" s="727"/>
      <c r="BB255" s="727"/>
      <c r="BC255" s="727"/>
      <c r="BD255" s="727"/>
      <c r="BE255" s="727"/>
      <c r="BF255" s="727"/>
      <c r="BG255" s="727"/>
      <c r="BH255" s="727"/>
      <c r="BI255" s="727"/>
      <c r="BJ255" s="727"/>
      <c r="BK255" s="727"/>
      <c r="BL255" s="727"/>
      <c r="BM255" s="727"/>
      <c r="BN255" s="727"/>
      <c r="BO255" s="727"/>
      <c r="BP255" s="727"/>
      <c r="BQ255" s="727"/>
      <c r="BR255" s="727"/>
      <c r="BS255" s="727"/>
      <c r="BT255" s="727"/>
      <c r="BU255" s="727"/>
      <c r="BV255" s="727"/>
      <c r="BW255" s="727"/>
      <c r="BX255" s="727"/>
      <c r="BY255" s="727"/>
      <c r="BZ255" s="727"/>
      <c r="CA255" s="727"/>
      <c r="CB255" s="727"/>
      <c r="CC255" s="727"/>
      <c r="CD255" s="727"/>
      <c r="CE255" s="727"/>
      <c r="CF255" s="727"/>
      <c r="CG255" s="727"/>
      <c r="CH255" s="727"/>
      <c r="CI255" s="727"/>
      <c r="CJ255" s="727"/>
      <c r="CK255" s="727"/>
      <c r="CL255" s="727"/>
      <c r="CM255" s="727"/>
      <c r="CN255" s="727"/>
      <c r="CO255" s="727"/>
      <c r="CP255" s="727"/>
      <c r="CQ255" s="727"/>
      <c r="CR255" s="727"/>
      <c r="CS255" s="727"/>
      <c r="CT255" s="727"/>
      <c r="CU255" s="727"/>
      <c r="CV255" s="727"/>
      <c r="CW255" s="727"/>
      <c r="CX255" s="727"/>
      <c r="CY255" s="727"/>
      <c r="CZ255" s="727"/>
      <c r="DA255" s="727"/>
      <c r="DB255" s="727"/>
      <c r="DC255" s="727"/>
      <c r="DD255" s="727"/>
      <c r="DE255" s="727"/>
      <c r="DF255" s="727"/>
      <c r="DG255" s="727"/>
      <c r="DH255" s="727"/>
      <c r="DI255" s="727"/>
      <c r="DJ255" s="727"/>
      <c r="DK255" s="727"/>
      <c r="DL255" s="727"/>
      <c r="DM255" s="727"/>
      <c r="DN255" s="727"/>
      <c r="DO255" s="727"/>
      <c r="DP255" s="727"/>
      <c r="DQ255" s="727"/>
      <c r="DR255" s="727"/>
      <c r="DS255" s="727"/>
      <c r="DT255" s="727"/>
      <c r="DU255" s="727"/>
      <c r="DV255" s="727"/>
      <c r="DW255" s="727"/>
      <c r="DX255" s="727"/>
      <c r="DY255" s="727"/>
      <c r="DZ255" s="727"/>
      <c r="EA255" s="727"/>
      <c r="EB255" s="727"/>
      <c r="EC255" s="727"/>
      <c r="ED255" s="727"/>
      <c r="EE255" s="727"/>
      <c r="EF255" s="727"/>
      <c r="EG255" s="727"/>
      <c r="EH255" s="727"/>
      <c r="EI255" s="727"/>
      <c r="EJ255" s="727"/>
      <c r="EK255" s="727"/>
      <c r="EL255" s="727"/>
      <c r="EM255" s="727"/>
      <c r="EN255" s="727"/>
      <c r="EO255" s="727"/>
      <c r="EP255" s="727"/>
      <c r="EQ255" s="727"/>
      <c r="ER255" s="727"/>
      <c r="ES255" s="727"/>
      <c r="ET255" s="727"/>
      <c r="EU255" s="727"/>
      <c r="EV255" s="727"/>
      <c r="EW255" s="727"/>
      <c r="EX255" s="727"/>
      <c r="EY255" s="727"/>
      <c r="EZ255" s="727"/>
      <c r="FA255" s="727"/>
      <c r="FB255" s="727"/>
      <c r="FC255" s="727"/>
      <c r="FD255" s="727"/>
      <c r="FE255" s="727"/>
      <c r="FF255" s="727"/>
      <c r="FG255" s="727"/>
      <c r="FH255" s="727"/>
      <c r="FI255" s="727"/>
      <c r="FJ255" s="727"/>
      <c r="FK255" s="727"/>
      <c r="FL255" s="727"/>
      <c r="FM255" s="727"/>
      <c r="FN255" s="727"/>
      <c r="FO255" s="727"/>
      <c r="FP255" s="727"/>
      <c r="FQ255" s="727"/>
      <c r="FR255" s="727"/>
      <c r="FS255" s="727"/>
      <c r="FT255" s="727"/>
      <c r="FU255" s="727"/>
      <c r="FV255" s="727"/>
      <c r="FW255" s="727"/>
      <c r="FX255" s="727"/>
      <c r="FY255" s="727"/>
      <c r="FZ255" s="727"/>
      <c r="GA255" s="727"/>
      <c r="GB255" s="727"/>
      <c r="GC255" s="727"/>
      <c r="GD255" s="727"/>
      <c r="GE255" s="727"/>
      <c r="GF255" s="727"/>
      <c r="GG255" s="727"/>
      <c r="GH255" s="727"/>
      <c r="GI255" s="727"/>
      <c r="GJ255" s="727"/>
      <c r="GK255" s="727"/>
      <c r="GL255" s="727"/>
      <c r="GM255" s="727"/>
      <c r="GN255" s="727"/>
      <c r="GO255" s="727"/>
      <c r="GP255" s="727"/>
      <c r="GQ255" s="727"/>
      <c r="GR255" s="727"/>
      <c r="GS255" s="727"/>
      <c r="GT255" s="727"/>
      <c r="GU255" s="727"/>
      <c r="GV255" s="727"/>
      <c r="GW255" s="727"/>
      <c r="GX255" s="727"/>
      <c r="GY255" s="727"/>
      <c r="GZ255" s="727"/>
      <c r="HA255" s="727"/>
      <c r="HB255" s="727"/>
      <c r="HC255" s="727"/>
      <c r="HD255" s="727"/>
      <c r="HE255" s="727"/>
      <c r="HF255" s="727"/>
      <c r="HG255" s="727"/>
      <c r="HH255" s="727"/>
      <c r="HI255" s="727"/>
      <c r="HJ255" s="727"/>
      <c r="HK255" s="727"/>
      <c r="HL255" s="727"/>
      <c r="HM255" s="727"/>
      <c r="HN255" s="727"/>
      <c r="HO255" s="727"/>
      <c r="HP255" s="727"/>
      <c r="HQ255" s="727"/>
      <c r="HR255" s="727"/>
      <c r="HS255" s="727"/>
      <c r="HT255" s="727"/>
      <c r="HU255" s="727"/>
      <c r="HV255" s="727"/>
      <c r="HW255" s="727"/>
      <c r="HX255" s="727"/>
      <c r="HY255" s="727"/>
      <c r="HZ255" s="727"/>
      <c r="IA255" s="727"/>
      <c r="IB255" s="727"/>
      <c r="IC255" s="727"/>
      <c r="ID255" s="727"/>
      <c r="IE255" s="727"/>
      <c r="IF255" s="727"/>
      <c r="IG255" s="727"/>
      <c r="IH255" s="727"/>
      <c r="II255" s="727"/>
    </row>
    <row r="256" spans="2:243" s="35" customFormat="1" ht="12.75" customHeight="1">
      <c r="B256" s="726"/>
      <c r="C256" s="727"/>
      <c r="D256" s="727"/>
      <c r="E256" s="727"/>
      <c r="F256" s="727"/>
      <c r="G256" s="728"/>
      <c r="H256" s="728"/>
      <c r="I256" s="728"/>
      <c r="J256" s="728"/>
      <c r="K256" s="727"/>
      <c r="L256" s="727"/>
      <c r="M256" s="727"/>
      <c r="N256" s="727"/>
      <c r="O256" s="727"/>
      <c r="P256" s="727"/>
      <c r="Q256" s="727"/>
      <c r="R256" s="727"/>
      <c r="S256" s="727"/>
      <c r="T256" s="727"/>
      <c r="U256" s="727"/>
      <c r="V256" s="727"/>
      <c r="W256" s="727"/>
      <c r="X256" s="727"/>
      <c r="Y256" s="727"/>
      <c r="Z256" s="727"/>
      <c r="AA256" s="727"/>
      <c r="AB256" s="727"/>
      <c r="AC256" s="727"/>
      <c r="AD256" s="727"/>
      <c r="AE256" s="727"/>
      <c r="AF256" s="727"/>
      <c r="AG256" s="727"/>
      <c r="AH256" s="727"/>
      <c r="AI256" s="727"/>
      <c r="AJ256" s="727"/>
      <c r="AK256" s="727"/>
      <c r="AL256" s="727"/>
      <c r="AM256" s="727"/>
      <c r="AN256" s="727"/>
      <c r="AO256" s="727"/>
      <c r="AP256" s="727"/>
      <c r="AQ256" s="727"/>
      <c r="AR256" s="727"/>
      <c r="AS256" s="727"/>
      <c r="AT256" s="727"/>
      <c r="AU256" s="727"/>
      <c r="AV256" s="727"/>
      <c r="AW256" s="727"/>
      <c r="AX256" s="727"/>
      <c r="AY256" s="727"/>
      <c r="AZ256" s="727"/>
      <c r="BA256" s="727"/>
      <c r="BB256" s="727"/>
      <c r="BC256" s="727"/>
      <c r="BD256" s="727"/>
      <c r="BE256" s="727"/>
      <c r="BF256" s="727"/>
      <c r="BG256" s="727"/>
      <c r="BH256" s="727"/>
      <c r="BI256" s="727"/>
      <c r="BJ256" s="727"/>
      <c r="BK256" s="727"/>
      <c r="BL256" s="727"/>
      <c r="BM256" s="727"/>
      <c r="BN256" s="727"/>
      <c r="BO256" s="727"/>
      <c r="BP256" s="727"/>
      <c r="BQ256" s="727"/>
      <c r="BR256" s="727"/>
      <c r="BS256" s="727"/>
      <c r="BT256" s="727"/>
      <c r="BU256" s="727"/>
      <c r="BV256" s="727"/>
      <c r="BW256" s="727"/>
      <c r="BX256" s="727"/>
      <c r="BY256" s="727"/>
      <c r="BZ256" s="727"/>
      <c r="CA256" s="727"/>
      <c r="CB256" s="727"/>
      <c r="CC256" s="727"/>
      <c r="CD256" s="727"/>
      <c r="CE256" s="727"/>
      <c r="CF256" s="727"/>
      <c r="CG256" s="727"/>
      <c r="CH256" s="727"/>
      <c r="CI256" s="727"/>
      <c r="CJ256" s="727"/>
      <c r="CK256" s="727"/>
      <c r="CL256" s="727"/>
      <c r="CM256" s="727"/>
      <c r="CN256" s="727"/>
      <c r="CO256" s="727"/>
      <c r="CP256" s="727"/>
      <c r="CQ256" s="727"/>
      <c r="CR256" s="727"/>
      <c r="CS256" s="727"/>
      <c r="CT256" s="727"/>
      <c r="CU256" s="727"/>
      <c r="CV256" s="727"/>
      <c r="CW256" s="727"/>
      <c r="CX256" s="727"/>
      <c r="CY256" s="727"/>
      <c r="CZ256" s="727"/>
      <c r="DA256" s="727"/>
      <c r="DB256" s="727"/>
      <c r="DC256" s="727"/>
      <c r="DD256" s="727"/>
      <c r="DE256" s="727"/>
      <c r="DF256" s="727"/>
      <c r="DG256" s="727"/>
      <c r="DH256" s="727"/>
      <c r="DI256" s="727"/>
      <c r="DJ256" s="727"/>
      <c r="DK256" s="727"/>
      <c r="DL256" s="727"/>
      <c r="DM256" s="727"/>
      <c r="DN256" s="727"/>
      <c r="DO256" s="727"/>
      <c r="DP256" s="727"/>
      <c r="DQ256" s="727"/>
      <c r="DR256" s="727"/>
      <c r="DS256" s="727"/>
      <c r="DT256" s="727"/>
      <c r="DU256" s="727"/>
      <c r="DV256" s="727"/>
      <c r="DW256" s="727"/>
      <c r="DX256" s="727"/>
      <c r="DY256" s="727"/>
      <c r="DZ256" s="727"/>
      <c r="EA256" s="727"/>
      <c r="EB256" s="727"/>
      <c r="EC256" s="727"/>
      <c r="ED256" s="727"/>
      <c r="EE256" s="727"/>
      <c r="EF256" s="727"/>
      <c r="EG256" s="727"/>
      <c r="EH256" s="727"/>
      <c r="EI256" s="727"/>
      <c r="EJ256" s="727"/>
      <c r="EK256" s="727"/>
      <c r="EL256" s="727"/>
      <c r="EM256" s="727"/>
      <c r="EN256" s="727"/>
      <c r="EO256" s="727"/>
      <c r="EP256" s="727"/>
      <c r="EQ256" s="727"/>
      <c r="ER256" s="727"/>
      <c r="ES256" s="727"/>
      <c r="ET256" s="727"/>
      <c r="EU256" s="727"/>
      <c r="EV256" s="727"/>
      <c r="EW256" s="727"/>
      <c r="EX256" s="727"/>
      <c r="EY256" s="727"/>
      <c r="EZ256" s="727"/>
      <c r="FA256" s="727"/>
      <c r="FB256" s="727"/>
      <c r="FC256" s="727"/>
      <c r="FD256" s="727"/>
      <c r="FE256" s="727"/>
      <c r="FF256" s="727"/>
      <c r="FG256" s="727"/>
      <c r="FH256" s="727"/>
      <c r="FI256" s="727"/>
      <c r="FJ256" s="727"/>
      <c r="FK256" s="727"/>
      <c r="FL256" s="727"/>
      <c r="FM256" s="727"/>
      <c r="FN256" s="727"/>
      <c r="FO256" s="727"/>
      <c r="FP256" s="727"/>
      <c r="FQ256" s="727"/>
      <c r="FR256" s="727"/>
      <c r="FS256" s="727"/>
      <c r="FT256" s="727"/>
      <c r="FU256" s="727"/>
      <c r="FV256" s="727"/>
      <c r="FW256" s="727"/>
      <c r="FX256" s="727"/>
      <c r="FY256" s="727"/>
      <c r="FZ256" s="727"/>
      <c r="GA256" s="727"/>
      <c r="GB256" s="727"/>
      <c r="GC256" s="727"/>
      <c r="GD256" s="727"/>
      <c r="GE256" s="727"/>
      <c r="GF256" s="727"/>
      <c r="GG256" s="727"/>
      <c r="GH256" s="727"/>
      <c r="GI256" s="727"/>
      <c r="GJ256" s="727"/>
      <c r="GK256" s="727"/>
      <c r="GL256" s="727"/>
      <c r="GM256" s="727"/>
      <c r="GN256" s="727"/>
      <c r="GO256" s="727"/>
      <c r="GP256" s="727"/>
      <c r="GQ256" s="727"/>
      <c r="GR256" s="727"/>
      <c r="GS256" s="727"/>
      <c r="GT256" s="727"/>
      <c r="GU256" s="727"/>
      <c r="GV256" s="727"/>
      <c r="GW256" s="727"/>
      <c r="GX256" s="727"/>
      <c r="GY256" s="727"/>
      <c r="GZ256" s="727"/>
      <c r="HA256" s="727"/>
      <c r="HB256" s="727"/>
      <c r="HC256" s="727"/>
      <c r="HD256" s="727"/>
      <c r="HE256" s="727"/>
      <c r="HF256" s="727"/>
      <c r="HG256" s="727"/>
      <c r="HH256" s="727"/>
      <c r="HI256" s="727"/>
      <c r="HJ256" s="727"/>
      <c r="HK256" s="727"/>
      <c r="HL256" s="727"/>
      <c r="HM256" s="727"/>
      <c r="HN256" s="727"/>
      <c r="HO256" s="727"/>
      <c r="HP256" s="727"/>
      <c r="HQ256" s="727"/>
      <c r="HR256" s="727"/>
      <c r="HS256" s="727"/>
      <c r="HT256" s="727"/>
      <c r="HU256" s="727"/>
      <c r="HV256" s="727"/>
      <c r="HW256" s="727"/>
      <c r="HX256" s="727"/>
      <c r="HY256" s="727"/>
      <c r="HZ256" s="727"/>
      <c r="IA256" s="727"/>
      <c r="IB256" s="727"/>
      <c r="IC256" s="727"/>
      <c r="ID256" s="727"/>
      <c r="IE256" s="727"/>
      <c r="IF256" s="727"/>
      <c r="IG256" s="727"/>
      <c r="IH256" s="727"/>
      <c r="II256" s="727"/>
    </row>
    <row r="257" spans="2:243" s="35" customFormat="1" ht="13.5" customHeight="1">
      <c r="B257" s="726"/>
      <c r="C257" s="727"/>
      <c r="D257" s="727"/>
      <c r="E257" s="727"/>
      <c r="F257" s="727"/>
      <c r="G257" s="728"/>
      <c r="H257" s="728"/>
      <c r="I257" s="728"/>
      <c r="J257" s="728"/>
      <c r="K257" s="727"/>
      <c r="L257" s="727"/>
      <c r="M257" s="727"/>
      <c r="N257" s="727"/>
      <c r="O257" s="727"/>
      <c r="P257" s="727"/>
      <c r="Q257" s="727"/>
      <c r="R257" s="727"/>
      <c r="S257" s="727"/>
      <c r="T257" s="727"/>
      <c r="U257" s="727"/>
      <c r="V257" s="727"/>
      <c r="W257" s="727"/>
      <c r="X257" s="727"/>
      <c r="Y257" s="727"/>
      <c r="Z257" s="727"/>
      <c r="AA257" s="727"/>
      <c r="AB257" s="727"/>
      <c r="AC257" s="727"/>
      <c r="AD257" s="727"/>
      <c r="AE257" s="727"/>
      <c r="AF257" s="727"/>
      <c r="AG257" s="727"/>
      <c r="AH257" s="727"/>
      <c r="AI257" s="727"/>
      <c r="AJ257" s="727"/>
      <c r="AK257" s="727"/>
      <c r="AL257" s="727"/>
      <c r="AM257" s="727"/>
      <c r="AN257" s="727"/>
      <c r="AO257" s="727"/>
      <c r="AP257" s="727"/>
      <c r="AQ257" s="727"/>
      <c r="AR257" s="727"/>
      <c r="AS257" s="727"/>
      <c r="AT257" s="727"/>
      <c r="AU257" s="727"/>
      <c r="AV257" s="727"/>
      <c r="AW257" s="727"/>
      <c r="AX257" s="727"/>
      <c r="AY257" s="727"/>
      <c r="AZ257" s="727"/>
      <c r="BA257" s="727"/>
      <c r="BB257" s="727"/>
      <c r="BC257" s="727"/>
      <c r="BD257" s="727"/>
      <c r="BE257" s="727"/>
      <c r="BF257" s="727"/>
      <c r="BG257" s="727"/>
      <c r="BH257" s="727"/>
      <c r="BI257" s="727"/>
      <c r="BJ257" s="727"/>
      <c r="BK257" s="727"/>
      <c r="BL257" s="727"/>
      <c r="BM257" s="727"/>
      <c r="BN257" s="727"/>
      <c r="BO257" s="727"/>
      <c r="BP257" s="727"/>
      <c r="BQ257" s="727"/>
      <c r="BR257" s="727"/>
      <c r="BS257" s="727"/>
      <c r="BT257" s="727"/>
      <c r="BU257" s="727"/>
      <c r="BV257" s="727"/>
      <c r="BW257" s="727"/>
      <c r="BX257" s="727"/>
      <c r="BY257" s="727"/>
      <c r="BZ257" s="727"/>
      <c r="CA257" s="727"/>
      <c r="CB257" s="727"/>
      <c r="CC257" s="727"/>
      <c r="CD257" s="727"/>
      <c r="CE257" s="727"/>
      <c r="CF257" s="727"/>
      <c r="CG257" s="727"/>
      <c r="CH257" s="727"/>
      <c r="CI257" s="727"/>
      <c r="CJ257" s="727"/>
      <c r="CK257" s="727"/>
      <c r="CL257" s="727"/>
      <c r="CM257" s="727"/>
      <c r="CN257" s="727"/>
      <c r="CO257" s="727"/>
      <c r="CP257" s="727"/>
      <c r="CQ257" s="727"/>
      <c r="CR257" s="727"/>
      <c r="CS257" s="727"/>
      <c r="CT257" s="727"/>
      <c r="CU257" s="727"/>
      <c r="CV257" s="727"/>
      <c r="CW257" s="727"/>
      <c r="CX257" s="727"/>
      <c r="CY257" s="727"/>
      <c r="CZ257" s="727"/>
      <c r="DA257" s="727"/>
      <c r="DB257" s="727"/>
      <c r="DC257" s="727"/>
      <c r="DD257" s="727"/>
      <c r="DE257" s="727"/>
      <c r="DF257" s="727"/>
      <c r="DG257" s="727"/>
      <c r="DH257" s="727"/>
      <c r="DI257" s="727"/>
      <c r="DJ257" s="727"/>
      <c r="DK257" s="727"/>
      <c r="DL257" s="727"/>
      <c r="DM257" s="727"/>
      <c r="DN257" s="727"/>
      <c r="DO257" s="727"/>
      <c r="DP257" s="727"/>
      <c r="DQ257" s="727"/>
      <c r="DR257" s="727"/>
      <c r="DS257" s="727"/>
      <c r="DT257" s="727"/>
      <c r="DU257" s="727"/>
      <c r="DV257" s="727"/>
      <c r="DW257" s="727"/>
      <c r="DX257" s="727"/>
      <c r="DY257" s="727"/>
      <c r="DZ257" s="727"/>
      <c r="EA257" s="727"/>
      <c r="EB257" s="727"/>
      <c r="EC257" s="727"/>
      <c r="ED257" s="727"/>
      <c r="EE257" s="727"/>
      <c r="EF257" s="727"/>
      <c r="EG257" s="727"/>
      <c r="EH257" s="727"/>
      <c r="EI257" s="727"/>
      <c r="EJ257" s="727"/>
      <c r="EK257" s="727"/>
      <c r="EL257" s="727"/>
      <c r="EM257" s="727"/>
      <c r="EN257" s="727"/>
      <c r="EO257" s="727"/>
      <c r="EP257" s="727"/>
      <c r="EQ257" s="727"/>
      <c r="ER257" s="727"/>
      <c r="ES257" s="727"/>
      <c r="ET257" s="727"/>
      <c r="EU257" s="727"/>
      <c r="EV257" s="727"/>
      <c r="EW257" s="727"/>
      <c r="EX257" s="727"/>
      <c r="EY257" s="727"/>
      <c r="EZ257" s="727"/>
      <c r="FA257" s="727"/>
      <c r="FB257" s="727"/>
      <c r="FC257" s="727"/>
      <c r="FD257" s="727"/>
      <c r="FE257" s="727"/>
      <c r="FF257" s="727"/>
      <c r="FG257" s="727"/>
      <c r="FH257" s="727"/>
      <c r="FI257" s="727"/>
      <c r="FJ257" s="727"/>
      <c r="FK257" s="727"/>
      <c r="FL257" s="727"/>
      <c r="FM257" s="727"/>
      <c r="FN257" s="727"/>
      <c r="FO257" s="727"/>
      <c r="FP257" s="727"/>
      <c r="FQ257" s="727"/>
      <c r="FR257" s="727"/>
      <c r="FS257" s="727"/>
      <c r="FT257" s="727"/>
      <c r="FU257" s="727"/>
      <c r="FV257" s="727"/>
      <c r="FW257" s="727"/>
      <c r="FX257" s="727"/>
      <c r="FY257" s="727"/>
      <c r="FZ257" s="727"/>
      <c r="GA257" s="727"/>
      <c r="GB257" s="727"/>
      <c r="GC257" s="727"/>
      <c r="GD257" s="727"/>
      <c r="GE257" s="727"/>
      <c r="GF257" s="727"/>
      <c r="GG257" s="727"/>
      <c r="GH257" s="727"/>
      <c r="GI257" s="727"/>
      <c r="GJ257" s="727"/>
      <c r="GK257" s="727"/>
      <c r="GL257" s="727"/>
      <c r="GM257" s="727"/>
      <c r="GN257" s="727"/>
      <c r="GO257" s="727"/>
      <c r="GP257" s="727"/>
      <c r="GQ257" s="727"/>
      <c r="GR257" s="727"/>
      <c r="GS257" s="727"/>
      <c r="GT257" s="727"/>
      <c r="GU257" s="727"/>
      <c r="GV257" s="727"/>
      <c r="GW257" s="727"/>
      <c r="GX257" s="727"/>
      <c r="GY257" s="727"/>
      <c r="GZ257" s="727"/>
      <c r="HA257" s="727"/>
      <c r="HB257" s="727"/>
      <c r="HC257" s="727"/>
      <c r="HD257" s="727"/>
      <c r="HE257" s="727"/>
      <c r="HF257" s="727"/>
      <c r="HG257" s="727"/>
      <c r="HH257" s="727"/>
      <c r="HI257" s="727"/>
      <c r="HJ257" s="727"/>
      <c r="HK257" s="727"/>
      <c r="HL257" s="727"/>
      <c r="HM257" s="727"/>
      <c r="HN257" s="727"/>
      <c r="HO257" s="727"/>
      <c r="HP257" s="727"/>
      <c r="HQ257" s="727"/>
      <c r="HR257" s="727"/>
      <c r="HS257" s="727"/>
      <c r="HT257" s="727"/>
      <c r="HU257" s="727"/>
      <c r="HV257" s="727"/>
      <c r="HW257" s="727"/>
      <c r="HX257" s="727"/>
      <c r="HY257" s="727"/>
      <c r="HZ257" s="727"/>
      <c r="IA257" s="727"/>
      <c r="IB257" s="727"/>
      <c r="IC257" s="727"/>
      <c r="ID257" s="727"/>
      <c r="IE257" s="727"/>
      <c r="IF257" s="727"/>
      <c r="IG257" s="727"/>
      <c r="IH257" s="727"/>
      <c r="II257" s="727"/>
    </row>
  </sheetData>
  <mergeCells count="25">
    <mergeCell ref="B14:J14"/>
    <mergeCell ref="B15:J15"/>
    <mergeCell ref="A16:A18"/>
    <mergeCell ref="C16:C18"/>
    <mergeCell ref="E16:E18"/>
    <mergeCell ref="F16:F18"/>
    <mergeCell ref="G16:J16"/>
    <mergeCell ref="G17:H17"/>
    <mergeCell ref="I17:J17"/>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I260"/>
  <sheetViews>
    <sheetView view="pageBreakPreview" zoomScaleNormal="100" zoomScaleSheetLayoutView="100" workbookViewId="0">
      <pane ySplit="3" topLeftCell="A26" activePane="bottomLeft" state="frozen"/>
      <selection pane="bottomLeft" activeCell="I28" sqref="I28"/>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3000</v>
      </c>
      <c r="J1" s="735" t="s">
        <v>3001</v>
      </c>
    </row>
    <row r="2" spans="1:10" ht="6" customHeight="1">
      <c r="A2" s="1453" t="s">
        <v>3215</v>
      </c>
      <c r="B2" s="1454"/>
      <c r="C2" s="1454"/>
      <c r="D2" s="1454"/>
      <c r="E2" s="1454"/>
      <c r="F2" s="1454"/>
      <c r="G2" s="1454"/>
      <c r="H2" s="1454"/>
      <c r="I2" s="1454"/>
      <c r="J2" s="1455"/>
    </row>
    <row r="3" spans="1:10" ht="27" customHeight="1">
      <c r="A3" s="1456"/>
      <c r="B3" s="1454"/>
      <c r="C3" s="1454"/>
      <c r="D3" s="1454"/>
      <c r="E3" s="1454"/>
      <c r="F3" s="1454"/>
      <c r="G3" s="1454"/>
      <c r="H3" s="1454"/>
      <c r="I3" s="1454"/>
      <c r="J3" s="1455"/>
    </row>
    <row r="4" spans="1:10">
      <c r="A4" s="1457" t="s">
        <v>3005</v>
      </c>
      <c r="B4" s="1458"/>
      <c r="C4" s="1458"/>
      <c r="D4" s="736"/>
      <c r="E4" s="736"/>
      <c r="F4" s="736"/>
      <c r="G4" s="737"/>
      <c r="H4" s="737"/>
      <c r="I4" s="737"/>
      <c r="J4" s="738"/>
    </row>
    <row r="5" spans="1:10" ht="14.25">
      <c r="A5" s="739" t="s">
        <v>3006</v>
      </c>
      <c r="B5" s="1450" t="s">
        <v>3007</v>
      </c>
      <c r="C5" s="1451"/>
      <c r="D5" s="1451"/>
      <c r="E5" s="1451"/>
      <c r="F5" s="1451"/>
      <c r="G5" s="1451"/>
      <c r="H5" s="1451"/>
      <c r="I5" s="1451"/>
      <c r="J5" s="1452"/>
    </row>
    <row r="6" spans="1:10" ht="14.25">
      <c r="A6" s="739" t="s">
        <v>3008</v>
      </c>
      <c r="B6" s="1450" t="s">
        <v>3009</v>
      </c>
      <c r="C6" s="1451"/>
      <c r="D6" s="1451"/>
      <c r="E6" s="1451"/>
      <c r="F6" s="1451"/>
      <c r="G6" s="1451"/>
      <c r="H6" s="1451"/>
      <c r="I6" s="1451"/>
      <c r="J6" s="1452"/>
    </row>
    <row r="7" spans="1:10" ht="14.25">
      <c r="A7" s="739" t="s">
        <v>3010</v>
      </c>
      <c r="B7" s="1450" t="s">
        <v>3011</v>
      </c>
      <c r="C7" s="1451"/>
      <c r="D7" s="1451"/>
      <c r="E7" s="1451"/>
      <c r="F7" s="1451"/>
      <c r="G7" s="1451"/>
      <c r="H7" s="1451"/>
      <c r="I7" s="1451"/>
      <c r="J7" s="1452"/>
    </row>
    <row r="8" spans="1:10" ht="14.25">
      <c r="A8" s="739" t="s">
        <v>3012</v>
      </c>
      <c r="B8" s="1450" t="s">
        <v>3013</v>
      </c>
      <c r="C8" s="1451"/>
      <c r="D8" s="1451"/>
      <c r="E8" s="1451"/>
      <c r="F8" s="1451"/>
      <c r="G8" s="1451"/>
      <c r="H8" s="1451"/>
      <c r="I8" s="1451"/>
      <c r="J8" s="1452"/>
    </row>
    <row r="9" spans="1:10" ht="14.25">
      <c r="A9" s="739" t="s">
        <v>3014</v>
      </c>
      <c r="B9" s="1450" t="s">
        <v>3015</v>
      </c>
      <c r="C9" s="1451"/>
      <c r="D9" s="1451"/>
      <c r="E9" s="1451"/>
      <c r="F9" s="1451"/>
      <c r="G9" s="1451"/>
      <c r="H9" s="1451"/>
      <c r="I9" s="1451"/>
      <c r="J9" s="1452"/>
    </row>
    <row r="10" spans="1:10" ht="14.25">
      <c r="A10" s="1459" t="s">
        <v>3016</v>
      </c>
      <c r="B10" s="1450" t="s">
        <v>3017</v>
      </c>
      <c r="C10" s="1451"/>
      <c r="D10" s="1451"/>
      <c r="E10" s="1451"/>
      <c r="F10" s="1451"/>
      <c r="G10" s="1451"/>
      <c r="H10" s="1451"/>
      <c r="I10" s="1451"/>
      <c r="J10" s="1452"/>
    </row>
    <row r="11" spans="1:10" ht="14.25">
      <c r="A11" s="1459"/>
      <c r="B11" s="1450" t="s">
        <v>3018</v>
      </c>
      <c r="C11" s="1451"/>
      <c r="D11" s="1451"/>
      <c r="E11" s="1451"/>
      <c r="F11" s="1451"/>
      <c r="G11" s="1451"/>
      <c r="H11" s="1451"/>
      <c r="I11" s="1451"/>
      <c r="J11" s="1452"/>
    </row>
    <row r="12" spans="1:10" ht="14.25">
      <c r="A12" s="739" t="s">
        <v>3019</v>
      </c>
      <c r="B12" s="1450" t="s">
        <v>3020</v>
      </c>
      <c r="C12" s="1451"/>
      <c r="D12" s="1451"/>
      <c r="E12" s="1451"/>
      <c r="F12" s="1451"/>
      <c r="G12" s="1451"/>
      <c r="H12" s="1451"/>
      <c r="I12" s="1451"/>
      <c r="J12" s="1452"/>
    </row>
    <row r="13" spans="1:10" ht="14.25">
      <c r="A13" s="739" t="s">
        <v>3021</v>
      </c>
      <c r="B13" s="1450" t="s">
        <v>3022</v>
      </c>
      <c r="C13" s="1451"/>
      <c r="D13" s="1451"/>
      <c r="E13" s="1451"/>
      <c r="F13" s="1451"/>
      <c r="G13" s="1451"/>
      <c r="H13" s="1451"/>
      <c r="I13" s="1451"/>
      <c r="J13" s="1452"/>
    </row>
    <row r="14" spans="1:10" ht="30" customHeight="1">
      <c r="A14" s="739" t="s">
        <v>3023</v>
      </c>
      <c r="B14" s="1450" t="s">
        <v>3024</v>
      </c>
      <c r="C14" s="1451"/>
      <c r="D14" s="1451"/>
      <c r="E14" s="1451"/>
      <c r="F14" s="1451"/>
      <c r="G14" s="1451"/>
      <c r="H14" s="1451"/>
      <c r="I14" s="1451"/>
      <c r="J14" s="1452"/>
    </row>
    <row r="15" spans="1:10" ht="0.75" customHeight="1" thickBot="1">
      <c r="A15" s="740" t="s">
        <v>3025</v>
      </c>
      <c r="B15" s="1470" t="s">
        <v>3026</v>
      </c>
      <c r="C15" s="1471"/>
      <c r="D15" s="1471"/>
      <c r="E15" s="1471"/>
      <c r="F15" s="1471"/>
      <c r="G15" s="1471"/>
      <c r="H15" s="1471"/>
      <c r="I15" s="1471"/>
      <c r="J15" s="1472"/>
    </row>
    <row r="16" spans="1:10" s="31" customFormat="1" ht="15" customHeight="1">
      <c r="A16" s="1473" t="s">
        <v>3027</v>
      </c>
      <c r="B16" s="741"/>
      <c r="C16" s="1475" t="s">
        <v>3028</v>
      </c>
      <c r="D16" s="742"/>
      <c r="E16" s="1477" t="s">
        <v>3029</v>
      </c>
      <c r="F16" s="1477" t="s">
        <v>3185</v>
      </c>
      <c r="G16" s="1479" t="s">
        <v>3030</v>
      </c>
      <c r="H16" s="1479"/>
      <c r="I16" s="1479"/>
      <c r="J16" s="1480"/>
    </row>
    <row r="17" spans="1:243" s="31" customFormat="1" ht="24.75" customHeight="1">
      <c r="A17" s="1474"/>
      <c r="B17" s="744" t="s">
        <v>3031</v>
      </c>
      <c r="C17" s="1476"/>
      <c r="D17" s="746" t="s">
        <v>3032</v>
      </c>
      <c r="E17" s="1478"/>
      <c r="F17" s="1478"/>
      <c r="G17" s="1481" t="s">
        <v>3033</v>
      </c>
      <c r="H17" s="1481"/>
      <c r="I17" s="1481" t="s">
        <v>2279</v>
      </c>
      <c r="J17" s="1482"/>
    </row>
    <row r="18" spans="1:243" s="31" customFormat="1">
      <c r="A18" s="1474"/>
      <c r="B18" s="749"/>
      <c r="C18" s="1476"/>
      <c r="D18" s="746"/>
      <c r="E18" s="1478"/>
      <c r="F18" s="1478"/>
      <c r="G18" s="747" t="s">
        <v>3034</v>
      </c>
      <c r="H18" s="747" t="s">
        <v>3035</v>
      </c>
      <c r="I18" s="747" t="s">
        <v>3034</v>
      </c>
      <c r="J18" s="748" t="s">
        <v>3035</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60" t="s">
        <v>3048</v>
      </c>
      <c r="D20" s="1461"/>
      <c r="E20" s="1461"/>
      <c r="F20" s="1461"/>
      <c r="G20" s="1461"/>
      <c r="H20" s="1461"/>
      <c r="I20" s="1461"/>
      <c r="J20" s="1462"/>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25">
      <c r="A23" s="779">
        <v>1</v>
      </c>
      <c r="B23" s="780"/>
      <c r="C23" s="781" t="s">
        <v>3216</v>
      </c>
      <c r="D23" s="782" t="s">
        <v>250</v>
      </c>
      <c r="E23" s="783">
        <v>1</v>
      </c>
      <c r="F23" s="783">
        <v>1</v>
      </c>
      <c r="G23" s="785"/>
      <c r="H23" s="785"/>
      <c r="I23" s="784">
        <f>E23*G23</f>
        <v>0</v>
      </c>
      <c r="J23" s="786">
        <f>F23*H23</f>
        <v>0</v>
      </c>
      <c r="K23" s="756"/>
      <c r="L23" s="757"/>
      <c r="M23" s="728"/>
      <c r="N23" s="35"/>
      <c r="O23" s="35"/>
      <c r="P23" s="35"/>
      <c r="Q23" s="35"/>
      <c r="R23" s="756"/>
      <c r="S23" s="758"/>
      <c r="T23" s="758"/>
      <c r="U23" s="772"/>
      <c r="V23" s="728"/>
      <c r="W23" s="757"/>
      <c r="X23" s="728"/>
      <c r="Y23" s="35"/>
      <c r="Z23" s="35"/>
      <c r="AA23" s="35"/>
      <c r="AB23" s="35"/>
      <c r="AC23" s="756"/>
      <c r="AD23" s="758"/>
      <c r="AE23" s="758"/>
      <c r="AF23" s="772"/>
      <c r="AG23" s="728"/>
      <c r="AH23" s="757"/>
      <c r="AI23" s="728"/>
      <c r="AJ23" s="35"/>
      <c r="AK23" s="35"/>
      <c r="AL23" s="35"/>
      <c r="AM23" s="35"/>
      <c r="AN23" s="756"/>
      <c r="AO23" s="758"/>
      <c r="AP23" s="758"/>
      <c r="AQ23" s="772"/>
      <c r="AR23" s="728"/>
      <c r="AS23" s="757"/>
      <c r="AT23" s="728"/>
      <c r="AU23" s="35"/>
      <c r="AV23" s="35"/>
      <c r="AW23" s="35"/>
      <c r="AX23" s="35"/>
      <c r="AY23" s="756"/>
      <c r="AZ23" s="758"/>
      <c r="BA23" s="758"/>
      <c r="BB23" s="772"/>
      <c r="BC23" s="728"/>
      <c r="BD23" s="757"/>
      <c r="BE23" s="728"/>
      <c r="BF23" s="35"/>
      <c r="BG23" s="35"/>
      <c r="BH23" s="35"/>
      <c r="BI23" s="35"/>
      <c r="BJ23" s="756"/>
      <c r="BK23" s="758"/>
      <c r="BL23" s="758"/>
      <c r="BM23" s="772"/>
      <c r="BN23" s="728"/>
      <c r="BO23" s="757"/>
      <c r="BP23" s="728"/>
      <c r="BQ23" s="35"/>
      <c r="BR23" s="35"/>
      <c r="BS23" s="35"/>
      <c r="BT23" s="35"/>
      <c r="BU23" s="756"/>
      <c r="BV23" s="758"/>
      <c r="BW23" s="758"/>
      <c r="BX23" s="772"/>
      <c r="BY23" s="728"/>
      <c r="BZ23" s="757"/>
      <c r="CA23" s="728"/>
      <c r="CB23" s="35"/>
      <c r="CC23" s="35"/>
      <c r="CD23" s="35"/>
      <c r="CE23" s="35"/>
      <c r="CF23" s="756"/>
      <c r="CG23" s="758"/>
      <c r="CH23" s="758"/>
      <c r="CI23" s="772"/>
      <c r="CJ23" s="728"/>
      <c r="CK23" s="757"/>
      <c r="CL23" s="728"/>
      <c r="CM23" s="35"/>
      <c r="CN23" s="35"/>
      <c r="CO23" s="35"/>
      <c r="CP23" s="35"/>
      <c r="CQ23" s="756"/>
      <c r="CR23" s="758"/>
      <c r="CS23" s="758"/>
      <c r="CT23" s="772"/>
      <c r="CU23" s="728"/>
      <c r="CV23" s="757"/>
      <c r="CW23" s="728"/>
      <c r="CX23" s="35"/>
      <c r="CY23" s="35"/>
      <c r="CZ23" s="35"/>
      <c r="DA23" s="35"/>
      <c r="DB23" s="756"/>
      <c r="DC23" s="758"/>
      <c r="DD23" s="758"/>
      <c r="DE23" s="772"/>
      <c r="DF23" s="728"/>
      <c r="DG23" s="757"/>
      <c r="DH23" s="728"/>
      <c r="DI23" s="35"/>
      <c r="DJ23" s="35"/>
      <c r="DK23" s="35"/>
      <c r="DL23" s="35"/>
      <c r="DM23" s="756"/>
      <c r="DN23" s="758"/>
      <c r="DO23" s="758"/>
      <c r="DP23" s="772"/>
      <c r="DQ23" s="728"/>
      <c r="DR23" s="757"/>
      <c r="DS23" s="728"/>
      <c r="DT23" s="35"/>
      <c r="DU23" s="35"/>
      <c r="DV23" s="35"/>
      <c r="DW23" s="35"/>
      <c r="DX23" s="756"/>
      <c r="DY23" s="758"/>
      <c r="DZ23" s="758"/>
      <c r="EA23" s="772"/>
      <c r="EB23" s="728"/>
      <c r="EC23" s="757"/>
      <c r="ED23" s="728"/>
      <c r="EE23" s="35"/>
      <c r="EF23" s="35"/>
      <c r="EG23" s="35"/>
      <c r="EH23" s="35"/>
      <c r="EI23" s="756"/>
      <c r="EJ23" s="758"/>
      <c r="EK23" s="758"/>
      <c r="EL23" s="772"/>
      <c r="EM23" s="728"/>
      <c r="EN23" s="757"/>
      <c r="EO23" s="728"/>
      <c r="EP23" s="35"/>
      <c r="EQ23" s="35"/>
      <c r="ER23" s="35"/>
      <c r="ES23" s="35"/>
      <c r="ET23" s="756"/>
      <c r="EU23" s="758"/>
      <c r="EV23" s="758"/>
      <c r="EW23" s="772"/>
      <c r="EX23" s="728"/>
      <c r="EY23" s="757"/>
      <c r="EZ23" s="728"/>
      <c r="FA23" s="35"/>
      <c r="FB23" s="35"/>
      <c r="FC23" s="35"/>
      <c r="FD23" s="35"/>
      <c r="FE23" s="756"/>
      <c r="FF23" s="758"/>
      <c r="FG23" s="758"/>
      <c r="FH23" s="772"/>
      <c r="FI23" s="728"/>
      <c r="FJ23" s="757"/>
      <c r="FK23" s="728"/>
      <c r="FL23" s="35"/>
      <c r="FM23" s="35"/>
      <c r="FN23" s="35"/>
      <c r="FO23" s="35"/>
      <c r="FP23" s="756"/>
      <c r="FQ23" s="758"/>
      <c r="FR23" s="758"/>
      <c r="FS23" s="772"/>
      <c r="FT23" s="728"/>
      <c r="FU23" s="757"/>
      <c r="FV23" s="728"/>
      <c r="FW23" s="35"/>
      <c r="FX23" s="35"/>
      <c r="FY23" s="35"/>
      <c r="FZ23" s="35"/>
      <c r="GA23" s="756"/>
      <c r="GB23" s="758"/>
      <c r="GC23" s="758"/>
      <c r="GD23" s="772"/>
      <c r="GE23" s="728"/>
      <c r="GF23" s="757"/>
      <c r="GG23" s="728"/>
      <c r="GH23" s="35"/>
      <c r="GI23" s="35"/>
      <c r="GJ23" s="35"/>
      <c r="GK23" s="35"/>
      <c r="GL23" s="756"/>
      <c r="GM23" s="758"/>
      <c r="GN23" s="758"/>
      <c r="GO23" s="772"/>
      <c r="GP23" s="728"/>
      <c r="GQ23" s="757"/>
      <c r="GR23" s="728"/>
      <c r="GS23" s="35"/>
      <c r="GT23" s="35"/>
      <c r="GU23" s="35"/>
      <c r="GV23" s="35"/>
      <c r="GW23" s="756"/>
      <c r="GX23" s="758"/>
      <c r="GY23" s="758"/>
    </row>
    <row r="24" spans="1:243" ht="14.25">
      <c r="A24" s="779">
        <v>2</v>
      </c>
      <c r="B24" s="780"/>
      <c r="C24" s="781" t="s">
        <v>3217</v>
      </c>
      <c r="D24" s="782" t="s">
        <v>250</v>
      </c>
      <c r="E24" s="783">
        <v>2</v>
      </c>
      <c r="F24" s="783">
        <v>2</v>
      </c>
      <c r="G24" s="785"/>
      <c r="H24" s="785"/>
      <c r="I24" s="784">
        <f t="shared" ref="I24:J46" si="0">E24*G24</f>
        <v>0</v>
      </c>
      <c r="J24" s="786">
        <f t="shared" si="0"/>
        <v>0</v>
      </c>
      <c r="K24" s="756"/>
      <c r="L24" s="758"/>
      <c r="M24" s="787"/>
      <c r="N24" s="728"/>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ht="14.25">
      <c r="A25" s="779">
        <v>3</v>
      </c>
      <c r="B25" s="750"/>
      <c r="C25" s="781" t="s">
        <v>3218</v>
      </c>
      <c r="D25" s="782" t="s">
        <v>250</v>
      </c>
      <c r="E25" s="783">
        <v>2</v>
      </c>
      <c r="F25" s="783">
        <v>2</v>
      </c>
      <c r="G25" s="785"/>
      <c r="H25" s="785"/>
      <c r="I25" s="784">
        <f t="shared" si="0"/>
        <v>0</v>
      </c>
      <c r="J25" s="786">
        <f t="shared" si="0"/>
        <v>0</v>
      </c>
      <c r="K25" s="756"/>
      <c r="L25" s="788"/>
      <c r="M25" s="789"/>
      <c r="N25" s="789"/>
      <c r="O25" s="757"/>
      <c r="P25" s="728"/>
      <c r="Q25" s="35"/>
      <c r="R25" s="35"/>
      <c r="S25" s="35"/>
      <c r="T25" s="35"/>
      <c r="U25" s="756"/>
      <c r="V25" s="758"/>
      <c r="W25" s="758"/>
      <c r="X25" s="787"/>
      <c r="Y25" s="728"/>
      <c r="Z25" s="757"/>
      <c r="AA25" s="728"/>
      <c r="AB25" s="35"/>
      <c r="AC25" s="35"/>
      <c r="AD25" s="35"/>
      <c r="AE25" s="35"/>
      <c r="AF25" s="756"/>
      <c r="AG25" s="758"/>
      <c r="AH25" s="758"/>
      <c r="AI25" s="787"/>
      <c r="AJ25" s="728"/>
      <c r="AK25" s="757"/>
      <c r="AL25" s="728"/>
      <c r="AM25" s="35"/>
      <c r="AN25" s="35"/>
      <c r="AO25" s="35"/>
      <c r="AP25" s="35"/>
      <c r="AQ25" s="756"/>
      <c r="AR25" s="758"/>
      <c r="AS25" s="758"/>
      <c r="AT25" s="787"/>
      <c r="AU25" s="728"/>
      <c r="AV25" s="757"/>
      <c r="AW25" s="728"/>
      <c r="AX25" s="35"/>
      <c r="AY25" s="35"/>
      <c r="AZ25" s="35"/>
      <c r="BA25" s="35"/>
      <c r="BB25" s="756"/>
      <c r="BC25" s="758"/>
      <c r="BD25" s="758"/>
      <c r="BE25" s="787"/>
      <c r="BF25" s="728"/>
      <c r="BG25" s="757"/>
      <c r="BH25" s="728"/>
      <c r="BI25" s="35"/>
      <c r="BJ25" s="35"/>
      <c r="BK25" s="35"/>
      <c r="BL25" s="35"/>
      <c r="BM25" s="756"/>
      <c r="BN25" s="758"/>
      <c r="BO25" s="758"/>
      <c r="BP25" s="787"/>
      <c r="BQ25" s="728"/>
      <c r="BR25" s="757"/>
      <c r="BS25" s="728"/>
      <c r="BT25" s="35"/>
      <c r="BU25" s="35"/>
      <c r="BV25" s="35"/>
      <c r="BW25" s="35"/>
      <c r="BX25" s="756"/>
      <c r="BY25" s="758"/>
      <c r="BZ25" s="758"/>
      <c r="CA25" s="787"/>
      <c r="CB25" s="728"/>
      <c r="CC25" s="757"/>
      <c r="CD25" s="728"/>
      <c r="CE25" s="35"/>
      <c r="CF25" s="35"/>
      <c r="CG25" s="35"/>
      <c r="CH25" s="35"/>
      <c r="CI25" s="756"/>
      <c r="CJ25" s="758"/>
      <c r="CK25" s="758"/>
      <c r="CL25" s="787"/>
      <c r="CM25" s="728"/>
      <c r="CN25" s="757"/>
      <c r="CO25" s="728"/>
      <c r="CP25" s="35"/>
      <c r="CQ25" s="35"/>
      <c r="CR25" s="35"/>
      <c r="CS25" s="35"/>
      <c r="CT25" s="756"/>
      <c r="CU25" s="758"/>
      <c r="CV25" s="758"/>
      <c r="CW25" s="787"/>
      <c r="CX25" s="728"/>
      <c r="CY25" s="757"/>
      <c r="CZ25" s="728"/>
      <c r="DA25" s="35"/>
      <c r="DB25" s="35"/>
      <c r="DC25" s="35"/>
      <c r="DD25" s="35"/>
      <c r="DE25" s="756"/>
      <c r="DF25" s="758"/>
      <c r="DG25" s="758"/>
      <c r="DH25" s="787"/>
      <c r="DI25" s="728"/>
      <c r="DJ25" s="757"/>
      <c r="DK25" s="728"/>
      <c r="DL25" s="35"/>
      <c r="DM25" s="35"/>
      <c r="DN25" s="35"/>
      <c r="DO25" s="35"/>
      <c r="DP25" s="756"/>
      <c r="DQ25" s="758"/>
      <c r="DR25" s="758"/>
      <c r="DS25" s="787"/>
      <c r="DT25" s="728"/>
      <c r="DU25" s="757"/>
      <c r="DV25" s="728"/>
      <c r="DW25" s="35"/>
      <c r="DX25" s="35"/>
      <c r="DY25" s="35"/>
      <c r="DZ25" s="35"/>
      <c r="EA25" s="756"/>
      <c r="EB25" s="758"/>
      <c r="EC25" s="758"/>
      <c r="ED25" s="787"/>
      <c r="EE25" s="728"/>
      <c r="EF25" s="757"/>
      <c r="EG25" s="728"/>
      <c r="EH25" s="35"/>
      <c r="EI25" s="35"/>
      <c r="EJ25" s="35"/>
      <c r="EK25" s="35"/>
      <c r="EL25" s="756"/>
      <c r="EM25" s="758"/>
      <c r="EN25" s="758"/>
      <c r="EO25" s="787"/>
      <c r="EP25" s="728"/>
      <c r="EQ25" s="757"/>
      <c r="ER25" s="728"/>
      <c r="ES25" s="35"/>
      <c r="ET25" s="35"/>
      <c r="EU25" s="35"/>
      <c r="EV25" s="35"/>
      <c r="EW25" s="756"/>
      <c r="EX25" s="758"/>
      <c r="EY25" s="758"/>
      <c r="EZ25" s="787"/>
      <c r="FA25" s="728"/>
      <c r="FB25" s="757"/>
      <c r="FC25" s="728"/>
      <c r="FD25" s="35"/>
      <c r="FE25" s="35"/>
      <c r="FF25" s="35"/>
      <c r="FG25" s="35"/>
      <c r="FH25" s="756"/>
      <c r="FI25" s="758"/>
      <c r="FJ25" s="758"/>
      <c r="FK25" s="787"/>
      <c r="FL25" s="728"/>
      <c r="FM25" s="757"/>
      <c r="FN25" s="728"/>
      <c r="FO25" s="35"/>
      <c r="FP25" s="35"/>
      <c r="FQ25" s="35"/>
      <c r="FR25" s="35"/>
      <c r="FS25" s="756"/>
      <c r="FT25" s="758"/>
      <c r="FU25" s="758"/>
      <c r="FV25" s="787"/>
      <c r="FW25" s="728"/>
      <c r="FX25" s="757"/>
      <c r="FY25" s="728"/>
      <c r="FZ25" s="35"/>
      <c r="GA25" s="35"/>
      <c r="GB25" s="35"/>
      <c r="GC25" s="35"/>
      <c r="GD25" s="756"/>
      <c r="GE25" s="758"/>
      <c r="GF25" s="758"/>
      <c r="GG25" s="787"/>
      <c r="GH25" s="728"/>
      <c r="GI25" s="757"/>
      <c r="GJ25" s="728"/>
      <c r="GK25" s="35"/>
      <c r="GL25" s="35"/>
      <c r="GM25" s="35"/>
      <c r="GN25" s="35"/>
      <c r="GO25" s="756"/>
      <c r="GP25" s="758"/>
      <c r="GQ25" s="758"/>
      <c r="GR25" s="787"/>
      <c r="GS25" s="728"/>
      <c r="GT25" s="757"/>
      <c r="GU25" s="728"/>
      <c r="GV25" s="35"/>
      <c r="GW25" s="35"/>
      <c r="GX25" s="35"/>
      <c r="GY25" s="35"/>
      <c r="GZ25" s="756"/>
      <c r="HA25" s="758"/>
      <c r="HB25" s="758"/>
      <c r="HC25" s="787"/>
      <c r="HD25" s="728"/>
      <c r="HE25" s="757"/>
      <c r="HF25" s="728"/>
      <c r="HG25" s="35"/>
      <c r="HH25" s="35"/>
      <c r="HI25" s="35"/>
      <c r="HJ25" s="35"/>
      <c r="HK25" s="756"/>
      <c r="HL25" s="758"/>
      <c r="HM25" s="758"/>
      <c r="HN25" s="787"/>
      <c r="HO25" s="728"/>
      <c r="HP25" s="757"/>
      <c r="HQ25" s="728"/>
      <c r="HR25" s="35"/>
      <c r="HS25" s="35"/>
      <c r="HT25" s="35"/>
      <c r="HU25" s="35"/>
      <c r="HV25" s="756"/>
      <c r="HW25" s="758"/>
      <c r="HX25" s="758"/>
      <c r="HY25" s="787"/>
      <c r="HZ25" s="728"/>
      <c r="IA25" s="757"/>
      <c r="IB25" s="728"/>
      <c r="IC25" s="35"/>
      <c r="ID25" s="35"/>
      <c r="IE25" s="35"/>
      <c r="IF25" s="35"/>
      <c r="IG25" s="756"/>
      <c r="IH25" s="758"/>
      <c r="II25" s="758"/>
    </row>
    <row r="26" spans="1:243" s="33" customFormat="1" ht="14.25">
      <c r="A26" s="779">
        <v>4</v>
      </c>
      <c r="B26" s="780"/>
      <c r="C26" s="781" t="s">
        <v>3219</v>
      </c>
      <c r="D26" s="782" t="s">
        <v>250</v>
      </c>
      <c r="E26" s="783">
        <v>1</v>
      </c>
      <c r="F26" s="783">
        <v>1</v>
      </c>
      <c r="G26" s="785"/>
      <c r="H26" s="785"/>
      <c r="I26" s="784">
        <f t="shared" si="0"/>
        <v>0</v>
      </c>
      <c r="J26" s="786">
        <f t="shared" si="0"/>
        <v>0</v>
      </c>
      <c r="K26" s="790"/>
      <c r="L26" s="791"/>
      <c r="M26" s="792"/>
      <c r="N26" s="789"/>
      <c r="O26" s="793"/>
      <c r="P26" s="794"/>
      <c r="Q26" s="795"/>
      <c r="R26" s="795"/>
      <c r="S26" s="795"/>
      <c r="T26" s="795"/>
      <c r="U26" s="790"/>
      <c r="V26" s="796"/>
      <c r="W26" s="796"/>
      <c r="X26" s="792"/>
      <c r="Y26" s="794"/>
      <c r="Z26" s="793"/>
      <c r="AA26" s="794"/>
      <c r="AB26" s="795"/>
      <c r="AC26" s="795"/>
      <c r="AD26" s="795"/>
      <c r="AE26" s="795"/>
      <c r="AF26" s="790"/>
      <c r="AG26" s="796"/>
      <c r="AH26" s="796"/>
      <c r="AI26" s="792"/>
      <c r="AJ26" s="794"/>
      <c r="AK26" s="793"/>
      <c r="AL26" s="794"/>
      <c r="AM26" s="795"/>
      <c r="AN26" s="795"/>
      <c r="AO26" s="795"/>
      <c r="AP26" s="795"/>
      <c r="AQ26" s="790"/>
      <c r="AR26" s="796"/>
      <c r="AS26" s="796"/>
      <c r="AT26" s="792"/>
      <c r="AU26" s="794"/>
      <c r="AV26" s="793"/>
      <c r="AW26" s="794"/>
      <c r="AX26" s="795"/>
      <c r="AY26" s="795"/>
      <c r="AZ26" s="795"/>
      <c r="BA26" s="795"/>
      <c r="BB26" s="790"/>
      <c r="BC26" s="796"/>
      <c r="BD26" s="796"/>
      <c r="BE26" s="792"/>
      <c r="BF26" s="794"/>
      <c r="BG26" s="793"/>
      <c r="BH26" s="794"/>
      <c r="BI26" s="795"/>
      <c r="BJ26" s="795"/>
      <c r="BK26" s="795"/>
      <c r="BL26" s="795"/>
      <c r="BM26" s="790"/>
      <c r="BN26" s="796"/>
      <c r="BO26" s="796"/>
      <c r="BP26" s="792"/>
      <c r="BQ26" s="794"/>
      <c r="BR26" s="793"/>
      <c r="BS26" s="794"/>
      <c r="BT26" s="795"/>
      <c r="BU26" s="795"/>
      <c r="BV26" s="795"/>
      <c r="BW26" s="795"/>
      <c r="BX26" s="790"/>
      <c r="BY26" s="796"/>
      <c r="BZ26" s="796"/>
      <c r="CA26" s="792"/>
      <c r="CB26" s="794"/>
      <c r="CC26" s="793"/>
      <c r="CD26" s="794"/>
      <c r="CE26" s="795"/>
      <c r="CF26" s="795"/>
      <c r="CG26" s="795"/>
      <c r="CH26" s="795"/>
      <c r="CI26" s="790"/>
      <c r="CJ26" s="796"/>
      <c r="CK26" s="796"/>
      <c r="CL26" s="792"/>
      <c r="CM26" s="794"/>
      <c r="CN26" s="793"/>
      <c r="CO26" s="794"/>
      <c r="CP26" s="795"/>
      <c r="CQ26" s="795"/>
      <c r="CR26" s="795"/>
      <c r="CS26" s="795"/>
      <c r="CT26" s="790"/>
      <c r="CU26" s="796"/>
      <c r="CV26" s="796"/>
      <c r="CW26" s="792"/>
      <c r="CX26" s="794"/>
      <c r="CY26" s="793"/>
      <c r="CZ26" s="794"/>
      <c r="DA26" s="795"/>
      <c r="DB26" s="795"/>
      <c r="DC26" s="795"/>
      <c r="DD26" s="795"/>
      <c r="DE26" s="790"/>
      <c r="DF26" s="796"/>
      <c r="DG26" s="796"/>
      <c r="DH26" s="792"/>
      <c r="DI26" s="794"/>
      <c r="DJ26" s="793"/>
      <c r="DK26" s="794"/>
      <c r="DL26" s="795"/>
      <c r="DM26" s="795"/>
      <c r="DN26" s="795"/>
      <c r="DO26" s="795"/>
      <c r="DP26" s="790"/>
      <c r="DQ26" s="796"/>
      <c r="DR26" s="796"/>
      <c r="DS26" s="792"/>
      <c r="DT26" s="794"/>
      <c r="DU26" s="793"/>
      <c r="DV26" s="794"/>
      <c r="DW26" s="795"/>
      <c r="DX26" s="795"/>
      <c r="DY26" s="795"/>
      <c r="DZ26" s="795"/>
      <c r="EA26" s="790"/>
      <c r="EB26" s="796"/>
      <c r="EC26" s="796"/>
      <c r="ED26" s="792"/>
      <c r="EE26" s="794"/>
      <c r="EF26" s="793"/>
      <c r="EG26" s="794"/>
      <c r="EH26" s="795"/>
      <c r="EI26" s="795"/>
      <c r="EJ26" s="795"/>
      <c r="EK26" s="795"/>
      <c r="EL26" s="790"/>
      <c r="EM26" s="796"/>
      <c r="EN26" s="796"/>
      <c r="EO26" s="792"/>
      <c r="EP26" s="794"/>
      <c r="EQ26" s="793"/>
      <c r="ER26" s="794"/>
      <c r="ES26" s="795"/>
      <c r="ET26" s="795"/>
      <c r="EU26" s="795"/>
      <c r="EV26" s="795"/>
      <c r="EW26" s="790"/>
      <c r="EX26" s="796"/>
      <c r="EY26" s="796"/>
      <c r="EZ26" s="792"/>
      <c r="FA26" s="794"/>
      <c r="FB26" s="793"/>
      <c r="FC26" s="794"/>
      <c r="FD26" s="795"/>
      <c r="FE26" s="795"/>
      <c r="FF26" s="795"/>
      <c r="FG26" s="795"/>
      <c r="FH26" s="790"/>
      <c r="FI26" s="796"/>
      <c r="FJ26" s="796"/>
      <c r="FK26" s="792"/>
      <c r="FL26" s="794"/>
      <c r="FM26" s="793"/>
      <c r="FN26" s="794"/>
      <c r="FO26" s="795"/>
      <c r="FP26" s="795"/>
      <c r="FQ26" s="795"/>
      <c r="FR26" s="795"/>
      <c r="FS26" s="790"/>
      <c r="FT26" s="796"/>
      <c r="FU26" s="796"/>
      <c r="FV26" s="792"/>
      <c r="FW26" s="794"/>
      <c r="FX26" s="793"/>
      <c r="FY26" s="794"/>
      <c r="FZ26" s="795"/>
      <c r="GA26" s="795"/>
      <c r="GB26" s="795"/>
      <c r="GC26" s="795"/>
      <c r="GD26" s="790"/>
      <c r="GE26" s="796"/>
      <c r="GF26" s="796"/>
      <c r="GG26" s="792"/>
      <c r="GH26" s="794"/>
      <c r="GI26" s="793"/>
      <c r="GJ26" s="794"/>
      <c r="GK26" s="795"/>
      <c r="GL26" s="795"/>
      <c r="GM26" s="795"/>
      <c r="GN26" s="795"/>
      <c r="GO26" s="790"/>
      <c r="GP26" s="796"/>
      <c r="GQ26" s="796"/>
      <c r="GR26" s="792"/>
      <c r="GS26" s="794"/>
      <c r="GT26" s="793"/>
      <c r="GU26" s="794"/>
      <c r="GV26" s="795"/>
      <c r="GW26" s="795"/>
      <c r="GX26" s="795"/>
      <c r="GY26" s="795"/>
      <c r="GZ26" s="790"/>
      <c r="HA26" s="796"/>
      <c r="HB26" s="796"/>
      <c r="HC26" s="792"/>
      <c r="HD26" s="794"/>
      <c r="HE26" s="793"/>
      <c r="HF26" s="794"/>
      <c r="HG26" s="795"/>
      <c r="HH26" s="795"/>
      <c r="HI26" s="795"/>
      <c r="HJ26" s="795"/>
      <c r="HK26" s="790"/>
      <c r="HL26" s="796"/>
      <c r="HM26" s="796"/>
      <c r="HN26" s="792"/>
      <c r="HO26" s="794"/>
      <c r="HP26" s="793"/>
      <c r="HQ26" s="794"/>
      <c r="HR26" s="795"/>
      <c r="HS26" s="795"/>
      <c r="HT26" s="795"/>
      <c r="HU26" s="795"/>
      <c r="HV26" s="790"/>
      <c r="HW26" s="796"/>
      <c r="HX26" s="796"/>
      <c r="HY26" s="792"/>
      <c r="HZ26" s="794"/>
      <c r="IA26" s="793"/>
      <c r="IB26" s="794"/>
      <c r="IC26" s="795"/>
      <c r="ID26" s="795"/>
      <c r="IE26" s="795"/>
      <c r="IF26" s="795"/>
      <c r="IG26" s="790"/>
      <c r="IH26" s="796"/>
      <c r="II26" s="796"/>
    </row>
    <row r="27" spans="1:243" ht="14.25">
      <c r="A27" s="779">
        <v>5</v>
      </c>
      <c r="B27" s="780"/>
      <c r="C27" s="781" t="s">
        <v>3220</v>
      </c>
      <c r="D27" s="782" t="s">
        <v>250</v>
      </c>
      <c r="E27" s="783">
        <v>1</v>
      </c>
      <c r="F27" s="783">
        <v>1</v>
      </c>
      <c r="G27" s="785"/>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25">
      <c r="A28" s="779">
        <v>6</v>
      </c>
      <c r="B28" s="780"/>
      <c r="C28" s="781" t="s">
        <v>3221</v>
      </c>
      <c r="D28" s="782" t="s">
        <v>250</v>
      </c>
      <c r="E28" s="783">
        <v>1</v>
      </c>
      <c r="F28" s="783">
        <v>1</v>
      </c>
      <c r="G28" s="785"/>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25.5">
      <c r="A29" s="779">
        <v>7</v>
      </c>
      <c r="B29" s="780"/>
      <c r="C29" s="781" t="s">
        <v>3222</v>
      </c>
      <c r="D29" s="782" t="s">
        <v>250</v>
      </c>
      <c r="E29" s="783">
        <v>1</v>
      </c>
      <c r="F29" s="783">
        <v>1</v>
      </c>
      <c r="G29" s="785"/>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25">
      <c r="A30" s="779">
        <v>8</v>
      </c>
      <c r="B30" s="750"/>
      <c r="C30" s="781" t="s">
        <v>3223</v>
      </c>
      <c r="D30" s="782" t="s">
        <v>250</v>
      </c>
      <c r="E30" s="783">
        <v>1</v>
      </c>
      <c r="F30" s="783">
        <v>1</v>
      </c>
      <c r="G30" s="785"/>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25">
      <c r="A31" s="779">
        <v>9</v>
      </c>
      <c r="B31" s="780"/>
      <c r="C31" s="781" t="s">
        <v>3224</v>
      </c>
      <c r="D31" s="782" t="s">
        <v>250</v>
      </c>
      <c r="E31" s="783">
        <v>5</v>
      </c>
      <c r="F31" s="783">
        <v>5</v>
      </c>
      <c r="G31" s="785"/>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25">
      <c r="A32" s="779">
        <v>10</v>
      </c>
      <c r="B32" s="780"/>
      <c r="C32" s="781" t="s">
        <v>3225</v>
      </c>
      <c r="D32" s="782" t="s">
        <v>250</v>
      </c>
      <c r="E32" s="783">
        <f>73+49</f>
        <v>122</v>
      </c>
      <c r="F32" s="783">
        <f>73+49</f>
        <v>122</v>
      </c>
      <c r="G32" s="785"/>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25">
      <c r="A33" s="779">
        <v>11</v>
      </c>
      <c r="B33" s="780"/>
      <c r="C33" s="781" t="s">
        <v>3226</v>
      </c>
      <c r="D33" s="782" t="s">
        <v>250</v>
      </c>
      <c r="E33" s="783">
        <v>19</v>
      </c>
      <c r="F33" s="783">
        <v>19</v>
      </c>
      <c r="G33" s="785"/>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25">
      <c r="A34" s="779">
        <v>12</v>
      </c>
      <c r="B34" s="750"/>
      <c r="C34" s="781" t="s">
        <v>3227</v>
      </c>
      <c r="D34" s="782" t="s">
        <v>250</v>
      </c>
      <c r="E34" s="783">
        <v>12</v>
      </c>
      <c r="F34" s="783">
        <v>12</v>
      </c>
      <c r="G34" s="785"/>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3228</v>
      </c>
      <c r="D35" s="782" t="s">
        <v>389</v>
      </c>
      <c r="E35" s="783">
        <f>860</f>
        <v>860</v>
      </c>
      <c r="F35" s="783">
        <f>860</f>
        <v>860</v>
      </c>
      <c r="G35" s="785"/>
      <c r="H35" s="785"/>
      <c r="I35" s="784">
        <f t="shared" si="0"/>
        <v>0</v>
      </c>
      <c r="J35" s="786">
        <f t="shared" si="0"/>
        <v>0</v>
      </c>
      <c r="K35" s="756"/>
      <c r="L35" s="788"/>
      <c r="M35" s="789"/>
      <c r="N35" s="789"/>
      <c r="O35" s="757"/>
      <c r="P35" s="728"/>
      <c r="Q35" s="35"/>
      <c r="R35" s="35"/>
      <c r="S35" s="35"/>
      <c r="T35" s="35"/>
      <c r="U35" s="756"/>
      <c r="V35" s="758"/>
      <c r="W35" s="758"/>
      <c r="X35" s="787"/>
      <c r="Y35" s="728"/>
      <c r="Z35" s="757"/>
      <c r="AA35" s="728"/>
      <c r="AB35" s="35"/>
      <c r="AC35" s="35"/>
      <c r="AD35" s="35"/>
      <c r="AE35" s="35"/>
      <c r="AF35" s="756"/>
      <c r="AG35" s="758"/>
      <c r="AH35" s="758"/>
      <c r="AI35" s="787"/>
      <c r="AJ35" s="728"/>
      <c r="AK35" s="757"/>
      <c r="AL35" s="728"/>
      <c r="AM35" s="35"/>
      <c r="AN35" s="35"/>
      <c r="AO35" s="35"/>
      <c r="AP35" s="35"/>
      <c r="AQ35" s="756"/>
      <c r="AR35" s="758"/>
      <c r="AS35" s="758"/>
      <c r="AT35" s="787"/>
      <c r="AU35" s="728"/>
      <c r="AV35" s="757"/>
      <c r="AW35" s="728"/>
      <c r="AX35" s="35"/>
      <c r="AY35" s="35"/>
      <c r="AZ35" s="35"/>
      <c r="BA35" s="35"/>
      <c r="BB35" s="756"/>
      <c r="BC35" s="758"/>
      <c r="BD35" s="758"/>
      <c r="BE35" s="787"/>
      <c r="BF35" s="728"/>
      <c r="BG35" s="757"/>
      <c r="BH35" s="728"/>
      <c r="BI35" s="35"/>
      <c r="BJ35" s="35"/>
      <c r="BK35" s="35"/>
      <c r="BL35" s="35"/>
      <c r="BM35" s="756"/>
      <c r="BN35" s="758"/>
      <c r="BO35" s="758"/>
      <c r="BP35" s="787"/>
      <c r="BQ35" s="728"/>
      <c r="BR35" s="757"/>
      <c r="BS35" s="728"/>
      <c r="BT35" s="35"/>
      <c r="BU35" s="35"/>
      <c r="BV35" s="35"/>
      <c r="BW35" s="35"/>
      <c r="BX35" s="756"/>
      <c r="BY35" s="758"/>
      <c r="BZ35" s="758"/>
      <c r="CA35" s="787"/>
      <c r="CB35" s="728"/>
      <c r="CC35" s="757"/>
      <c r="CD35" s="728"/>
      <c r="CE35" s="35"/>
      <c r="CF35" s="35"/>
      <c r="CG35" s="35"/>
      <c r="CH35" s="35"/>
      <c r="CI35" s="756"/>
      <c r="CJ35" s="758"/>
      <c r="CK35" s="758"/>
      <c r="CL35" s="787"/>
      <c r="CM35" s="728"/>
      <c r="CN35" s="757"/>
      <c r="CO35" s="728"/>
      <c r="CP35" s="35"/>
      <c r="CQ35" s="35"/>
      <c r="CR35" s="35"/>
      <c r="CS35" s="35"/>
      <c r="CT35" s="756"/>
      <c r="CU35" s="758"/>
      <c r="CV35" s="758"/>
      <c r="CW35" s="787"/>
      <c r="CX35" s="728"/>
      <c r="CY35" s="757"/>
      <c r="CZ35" s="728"/>
      <c r="DA35" s="35"/>
      <c r="DB35" s="35"/>
      <c r="DC35" s="35"/>
      <c r="DD35" s="35"/>
      <c r="DE35" s="756"/>
      <c r="DF35" s="758"/>
      <c r="DG35" s="758"/>
      <c r="DH35" s="787"/>
      <c r="DI35" s="728"/>
      <c r="DJ35" s="757"/>
      <c r="DK35" s="728"/>
      <c r="DL35" s="35"/>
      <c r="DM35" s="35"/>
      <c r="DN35" s="35"/>
      <c r="DO35" s="35"/>
      <c r="DP35" s="756"/>
      <c r="DQ35" s="758"/>
      <c r="DR35" s="758"/>
      <c r="DS35" s="787"/>
      <c r="DT35" s="728"/>
      <c r="DU35" s="757"/>
      <c r="DV35" s="728"/>
      <c r="DW35" s="35"/>
      <c r="DX35" s="35"/>
      <c r="DY35" s="35"/>
      <c r="DZ35" s="35"/>
      <c r="EA35" s="756"/>
      <c r="EB35" s="758"/>
      <c r="EC35" s="758"/>
      <c r="ED35" s="787"/>
      <c r="EE35" s="728"/>
      <c r="EF35" s="757"/>
      <c r="EG35" s="728"/>
      <c r="EH35" s="35"/>
      <c r="EI35" s="35"/>
      <c r="EJ35" s="35"/>
      <c r="EK35" s="35"/>
      <c r="EL35" s="756"/>
      <c r="EM35" s="758"/>
      <c r="EN35" s="758"/>
      <c r="EO35" s="787"/>
      <c r="EP35" s="728"/>
      <c r="EQ35" s="757"/>
      <c r="ER35" s="728"/>
      <c r="ES35" s="35"/>
      <c r="ET35" s="35"/>
      <c r="EU35" s="35"/>
      <c r="EV35" s="35"/>
      <c r="EW35" s="756"/>
      <c r="EX35" s="758"/>
      <c r="EY35" s="758"/>
      <c r="EZ35" s="787"/>
      <c r="FA35" s="728"/>
      <c r="FB35" s="757"/>
      <c r="FC35" s="728"/>
      <c r="FD35" s="35"/>
      <c r="FE35" s="35"/>
      <c r="FF35" s="35"/>
      <c r="FG35" s="35"/>
      <c r="FH35" s="756"/>
      <c r="FI35" s="758"/>
      <c r="FJ35" s="758"/>
      <c r="FK35" s="787"/>
      <c r="FL35" s="728"/>
      <c r="FM35" s="757"/>
      <c r="FN35" s="728"/>
      <c r="FO35" s="35"/>
      <c r="FP35" s="35"/>
      <c r="FQ35" s="35"/>
      <c r="FR35" s="35"/>
      <c r="FS35" s="756"/>
      <c r="FT35" s="758"/>
      <c r="FU35" s="758"/>
      <c r="FV35" s="787"/>
      <c r="FW35" s="728"/>
      <c r="FX35" s="757"/>
      <c r="FY35" s="728"/>
      <c r="FZ35" s="35"/>
      <c r="GA35" s="35"/>
      <c r="GB35" s="35"/>
      <c r="GC35" s="35"/>
      <c r="GD35" s="756"/>
      <c r="GE35" s="758"/>
      <c r="GF35" s="758"/>
      <c r="GG35" s="787"/>
      <c r="GH35" s="728"/>
      <c r="GI35" s="757"/>
      <c r="GJ35" s="728"/>
      <c r="GK35" s="35"/>
      <c r="GL35" s="35"/>
      <c r="GM35" s="35"/>
      <c r="GN35" s="35"/>
      <c r="GO35" s="756"/>
      <c r="GP35" s="758"/>
      <c r="GQ35" s="758"/>
      <c r="GR35" s="787"/>
      <c r="GS35" s="728"/>
      <c r="GT35" s="757"/>
      <c r="GU35" s="728"/>
      <c r="GV35" s="35"/>
      <c r="GW35" s="35"/>
      <c r="GX35" s="35"/>
      <c r="GY35" s="35"/>
      <c r="GZ35" s="756"/>
      <c r="HA35" s="758"/>
      <c r="HB35" s="758"/>
      <c r="HC35" s="787"/>
      <c r="HD35" s="728"/>
      <c r="HE35" s="757"/>
      <c r="HF35" s="728"/>
      <c r="HG35" s="35"/>
      <c r="HH35" s="35"/>
      <c r="HI35" s="35"/>
      <c r="HJ35" s="35"/>
      <c r="HK35" s="756"/>
      <c r="HL35" s="758"/>
      <c r="HM35" s="758"/>
      <c r="HN35" s="787"/>
      <c r="HO35" s="728"/>
      <c r="HP35" s="757"/>
      <c r="HQ35" s="728"/>
      <c r="HR35" s="35"/>
      <c r="HS35" s="35"/>
      <c r="HT35" s="35"/>
      <c r="HU35" s="35"/>
      <c r="HV35" s="756"/>
      <c r="HW35" s="758"/>
      <c r="HX35" s="758"/>
      <c r="HY35" s="787"/>
      <c r="HZ35" s="728"/>
      <c r="IA35" s="757"/>
      <c r="IB35" s="728"/>
      <c r="IC35" s="35"/>
      <c r="ID35" s="35"/>
      <c r="IE35" s="35"/>
      <c r="IF35" s="35"/>
      <c r="IG35" s="756"/>
      <c r="IH35" s="758"/>
      <c r="II35" s="758"/>
    </row>
    <row r="36" spans="1:243" ht="14.25">
      <c r="A36" s="779">
        <v>14</v>
      </c>
      <c r="B36" s="750"/>
      <c r="C36" s="781" t="s">
        <v>3229</v>
      </c>
      <c r="D36" s="782" t="s">
        <v>389</v>
      </c>
      <c r="E36" s="783">
        <v>30</v>
      </c>
      <c r="F36" s="783">
        <v>30</v>
      </c>
      <c r="G36" s="785"/>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ht="14.25">
      <c r="A37" s="779">
        <v>15</v>
      </c>
      <c r="B37" s="780"/>
      <c r="C37" s="781" t="s">
        <v>3203</v>
      </c>
      <c r="D37" s="782" t="s">
        <v>250</v>
      </c>
      <c r="E37" s="783">
        <f>450+350</f>
        <v>800</v>
      </c>
      <c r="F37" s="783">
        <f>450+350</f>
        <v>800</v>
      </c>
      <c r="G37" s="785"/>
      <c r="H37" s="785"/>
      <c r="I37" s="784">
        <f t="shared" si="0"/>
        <v>0</v>
      </c>
      <c r="J37" s="786">
        <f t="shared" si="0"/>
        <v>0</v>
      </c>
      <c r="K37" s="797"/>
      <c r="L37" s="788"/>
      <c r="M37" s="789"/>
      <c r="N37" s="789"/>
      <c r="O37" s="758"/>
      <c r="P37" s="798"/>
      <c r="Q37" s="728"/>
      <c r="R37" s="757"/>
      <c r="S37" s="728"/>
      <c r="T37" s="35"/>
      <c r="U37" s="35"/>
      <c r="V37" s="35"/>
      <c r="W37" s="35"/>
      <c r="X37" s="756"/>
      <c r="Y37" s="758"/>
      <c r="Z37" s="758"/>
      <c r="AA37" s="799"/>
      <c r="AB37" s="728"/>
      <c r="AC37" s="757"/>
      <c r="AD37" s="728"/>
      <c r="AE37" s="35"/>
      <c r="AF37" s="35"/>
      <c r="AG37" s="35"/>
      <c r="AH37" s="35"/>
      <c r="AI37" s="756"/>
      <c r="AJ37" s="758"/>
      <c r="AK37" s="758"/>
      <c r="AL37" s="799"/>
      <c r="AM37" s="728"/>
      <c r="AN37" s="757"/>
      <c r="AO37" s="728"/>
      <c r="AP37" s="35"/>
      <c r="AQ37" s="35"/>
      <c r="AR37" s="35"/>
      <c r="AS37" s="35"/>
      <c r="AT37" s="756"/>
      <c r="AU37" s="758"/>
      <c r="AV37" s="758"/>
      <c r="AW37" s="799"/>
      <c r="AX37" s="728"/>
      <c r="AY37" s="757"/>
      <c r="AZ37" s="728"/>
      <c r="BA37" s="35"/>
      <c r="BB37" s="35"/>
      <c r="BC37" s="35"/>
      <c r="BD37" s="35"/>
      <c r="BE37" s="756"/>
      <c r="BF37" s="758"/>
      <c r="BG37" s="758"/>
      <c r="BH37" s="799"/>
      <c r="BI37" s="728"/>
      <c r="BJ37" s="757"/>
      <c r="BK37" s="728"/>
      <c r="BL37" s="35"/>
      <c r="BM37" s="35"/>
      <c r="BN37" s="35"/>
      <c r="BO37" s="35"/>
      <c r="BP37" s="756"/>
      <c r="BQ37" s="758"/>
      <c r="BR37" s="758"/>
      <c r="BS37" s="799"/>
      <c r="BT37" s="728"/>
      <c r="BU37" s="757"/>
      <c r="BV37" s="728"/>
      <c r="BW37" s="35"/>
      <c r="BX37" s="35"/>
      <c r="BY37" s="35"/>
      <c r="BZ37" s="35"/>
      <c r="CA37" s="756"/>
      <c r="CB37" s="758"/>
      <c r="CC37" s="758"/>
      <c r="CD37" s="799"/>
      <c r="CE37" s="728"/>
      <c r="CF37" s="757"/>
      <c r="CG37" s="728"/>
      <c r="CH37" s="35"/>
      <c r="CI37" s="35"/>
      <c r="CJ37" s="35"/>
      <c r="CK37" s="35"/>
      <c r="CL37" s="756"/>
      <c r="CM37" s="758"/>
      <c r="CN37" s="758"/>
      <c r="CO37" s="799"/>
      <c r="CP37" s="728"/>
      <c r="CQ37" s="757"/>
      <c r="CR37" s="728"/>
      <c r="CS37" s="35"/>
      <c r="CT37" s="35"/>
      <c r="CU37" s="35"/>
      <c r="CV37" s="35"/>
      <c r="CW37" s="756"/>
      <c r="CX37" s="758"/>
      <c r="CY37" s="758"/>
      <c r="CZ37" s="799"/>
      <c r="DA37" s="728"/>
      <c r="DB37" s="757"/>
      <c r="DC37" s="728"/>
      <c r="DD37" s="35"/>
      <c r="DE37" s="35"/>
      <c r="DF37" s="35"/>
      <c r="DG37" s="35"/>
      <c r="DH37" s="756"/>
      <c r="DI37" s="758"/>
      <c r="DJ37" s="758"/>
      <c r="DK37" s="799"/>
      <c r="DL37" s="728"/>
      <c r="DM37" s="757"/>
      <c r="DN37" s="728"/>
      <c r="DO37" s="35"/>
      <c r="DP37" s="35"/>
      <c r="DQ37" s="35"/>
      <c r="DR37" s="35"/>
      <c r="DS37" s="756"/>
      <c r="DT37" s="758"/>
      <c r="DU37" s="758"/>
      <c r="DV37" s="799"/>
      <c r="DW37" s="728"/>
      <c r="DX37" s="757"/>
      <c r="DY37" s="728"/>
      <c r="DZ37" s="35"/>
      <c r="EA37" s="35"/>
      <c r="EB37" s="35"/>
      <c r="EC37" s="35"/>
      <c r="ED37" s="756"/>
      <c r="EE37" s="758"/>
      <c r="EF37" s="758"/>
      <c r="EG37" s="799"/>
      <c r="EH37" s="728"/>
      <c r="EI37" s="757"/>
      <c r="EJ37" s="728"/>
      <c r="EK37" s="35"/>
      <c r="EL37" s="35"/>
      <c r="EM37" s="35"/>
      <c r="EN37" s="35"/>
      <c r="EO37" s="756"/>
      <c r="EP37" s="758"/>
      <c r="EQ37" s="758"/>
      <c r="ER37" s="799"/>
      <c r="ES37" s="728"/>
      <c r="ET37" s="757"/>
      <c r="EU37" s="728"/>
      <c r="EV37" s="35"/>
      <c r="EW37" s="35"/>
      <c r="EX37" s="35"/>
      <c r="EY37" s="35"/>
      <c r="EZ37" s="756"/>
      <c r="FA37" s="758"/>
      <c r="FB37" s="758"/>
      <c r="FC37" s="799"/>
      <c r="FD37" s="728"/>
      <c r="FE37" s="757"/>
      <c r="FF37" s="728"/>
      <c r="FG37" s="35"/>
      <c r="FH37" s="35"/>
      <c r="FI37" s="35"/>
      <c r="FJ37" s="35"/>
      <c r="FK37" s="756"/>
      <c r="FL37" s="758"/>
      <c r="FM37" s="758"/>
      <c r="FN37" s="799"/>
      <c r="FO37" s="728"/>
      <c r="FP37" s="757"/>
      <c r="FQ37" s="728"/>
      <c r="FR37" s="35"/>
      <c r="FS37" s="35"/>
      <c r="FT37" s="35"/>
      <c r="FU37" s="35"/>
      <c r="FV37" s="756"/>
      <c r="FW37" s="758"/>
      <c r="FX37" s="758"/>
      <c r="FY37" s="799"/>
      <c r="FZ37" s="728"/>
      <c r="GA37" s="757"/>
      <c r="GB37" s="728"/>
      <c r="GC37" s="35"/>
      <c r="GD37" s="35"/>
      <c r="GE37" s="35"/>
      <c r="GF37" s="35"/>
      <c r="GG37" s="756"/>
      <c r="GH37" s="758"/>
      <c r="GI37" s="758"/>
      <c r="GJ37" s="799"/>
      <c r="GK37" s="728"/>
      <c r="GL37" s="757"/>
      <c r="GM37" s="728"/>
      <c r="GN37" s="35"/>
      <c r="GO37" s="35"/>
      <c r="GP37" s="35"/>
      <c r="GQ37" s="35"/>
      <c r="GR37" s="756"/>
      <c r="GS37" s="758"/>
      <c r="GT37" s="758"/>
      <c r="GU37" s="799"/>
      <c r="GV37" s="728"/>
      <c r="GW37" s="757"/>
      <c r="GX37" s="728"/>
      <c r="GY37" s="35"/>
      <c r="GZ37" s="35"/>
      <c r="HA37" s="35"/>
      <c r="HB37" s="35"/>
      <c r="HC37" s="756"/>
      <c r="HD37" s="758"/>
      <c r="HE37" s="758"/>
      <c r="HF37" s="799"/>
      <c r="HG37" s="728"/>
      <c r="HH37" s="757"/>
      <c r="HI37" s="728"/>
      <c r="HJ37" s="35"/>
      <c r="HK37" s="35"/>
      <c r="HL37" s="35"/>
      <c r="HM37" s="35"/>
      <c r="HN37" s="756"/>
      <c r="HO37" s="758"/>
      <c r="HP37" s="758"/>
    </row>
    <row r="38" spans="1:243" s="33" customFormat="1" ht="14.25">
      <c r="A38" s="779">
        <v>16</v>
      </c>
      <c r="B38" s="750"/>
      <c r="C38" s="781" t="s">
        <v>3204</v>
      </c>
      <c r="D38" s="782" t="s">
        <v>250</v>
      </c>
      <c r="E38" s="783">
        <f>2150+280</f>
        <v>2430</v>
      </c>
      <c r="F38" s="783">
        <f>2150+280</f>
        <v>2430</v>
      </c>
      <c r="G38" s="785"/>
      <c r="H38" s="785"/>
      <c r="I38" s="784">
        <f t="shared" si="0"/>
        <v>0</v>
      </c>
      <c r="J38" s="786">
        <f t="shared" si="0"/>
        <v>0</v>
      </c>
      <c r="K38" s="790"/>
      <c r="L38" s="791"/>
      <c r="N38" s="789"/>
      <c r="O38" s="793"/>
      <c r="P38" s="794"/>
      <c r="Q38" s="795"/>
      <c r="R38" s="795"/>
      <c r="S38" s="795"/>
      <c r="T38" s="795"/>
      <c r="U38" s="790"/>
      <c r="V38" s="796"/>
      <c r="W38" s="796"/>
      <c r="X38" s="792"/>
      <c r="Y38" s="794"/>
      <c r="Z38" s="793"/>
      <c r="AA38" s="794"/>
      <c r="AB38" s="795"/>
      <c r="AC38" s="795"/>
      <c r="AD38" s="795"/>
      <c r="AE38" s="795"/>
      <c r="AF38" s="790"/>
      <c r="AG38" s="796"/>
      <c r="AH38" s="796"/>
      <c r="AI38" s="792"/>
      <c r="AJ38" s="794"/>
      <c r="AK38" s="793"/>
      <c r="AL38" s="794"/>
      <c r="AM38" s="795"/>
      <c r="AN38" s="795"/>
      <c r="AO38" s="795"/>
      <c r="AP38" s="795"/>
      <c r="AQ38" s="790"/>
      <c r="AR38" s="796"/>
      <c r="AS38" s="796"/>
      <c r="AT38" s="792"/>
      <c r="AU38" s="794"/>
      <c r="AV38" s="793"/>
      <c r="AW38" s="794"/>
      <c r="AX38" s="795"/>
      <c r="AY38" s="795"/>
      <c r="AZ38" s="795"/>
      <c r="BA38" s="795"/>
      <c r="BB38" s="790"/>
      <c r="BC38" s="796"/>
      <c r="BD38" s="796"/>
      <c r="BE38" s="792"/>
      <c r="BF38" s="794"/>
      <c r="BG38" s="793"/>
      <c r="BH38" s="794"/>
      <c r="BI38" s="795"/>
      <c r="BJ38" s="795"/>
      <c r="BK38" s="795"/>
      <c r="BL38" s="795"/>
      <c r="BM38" s="790"/>
      <c r="BN38" s="796"/>
      <c r="BO38" s="796"/>
      <c r="BP38" s="792"/>
      <c r="BQ38" s="794"/>
      <c r="BR38" s="793"/>
      <c r="BS38" s="794"/>
      <c r="BT38" s="795"/>
      <c r="BU38" s="795"/>
      <c r="BV38" s="795"/>
      <c r="BW38" s="795"/>
      <c r="BX38" s="790"/>
      <c r="BY38" s="796"/>
      <c r="BZ38" s="796"/>
      <c r="CA38" s="792"/>
      <c r="CB38" s="794"/>
      <c r="CC38" s="793"/>
      <c r="CD38" s="794"/>
      <c r="CE38" s="795"/>
      <c r="CF38" s="795"/>
      <c r="CG38" s="795"/>
      <c r="CH38" s="795"/>
      <c r="CI38" s="790"/>
      <c r="CJ38" s="796"/>
      <c r="CK38" s="796"/>
      <c r="CL38" s="792"/>
      <c r="CM38" s="794"/>
      <c r="CN38" s="793"/>
      <c r="CO38" s="794"/>
      <c r="CP38" s="795"/>
      <c r="CQ38" s="795"/>
      <c r="CR38" s="795"/>
      <c r="CS38" s="795"/>
      <c r="CT38" s="790"/>
      <c r="CU38" s="796"/>
      <c r="CV38" s="796"/>
      <c r="CW38" s="792"/>
      <c r="CX38" s="794"/>
      <c r="CY38" s="793"/>
      <c r="CZ38" s="794"/>
      <c r="DA38" s="795"/>
      <c r="DB38" s="795"/>
      <c r="DC38" s="795"/>
      <c r="DD38" s="795"/>
      <c r="DE38" s="790"/>
      <c r="DF38" s="796"/>
      <c r="DG38" s="796"/>
      <c r="DH38" s="792"/>
      <c r="DI38" s="794"/>
      <c r="DJ38" s="793"/>
      <c r="DK38" s="794"/>
      <c r="DL38" s="795"/>
      <c r="DM38" s="795"/>
      <c r="DN38" s="795"/>
      <c r="DO38" s="795"/>
      <c r="DP38" s="790"/>
      <c r="DQ38" s="796"/>
      <c r="DR38" s="796"/>
      <c r="DS38" s="792"/>
      <c r="DT38" s="794"/>
      <c r="DU38" s="793"/>
      <c r="DV38" s="794"/>
      <c r="DW38" s="795"/>
      <c r="DX38" s="795"/>
      <c r="DY38" s="795"/>
      <c r="DZ38" s="795"/>
      <c r="EA38" s="790"/>
      <c r="EB38" s="796"/>
      <c r="EC38" s="796"/>
      <c r="ED38" s="792"/>
      <c r="EE38" s="794"/>
      <c r="EF38" s="793"/>
      <c r="EG38" s="794"/>
      <c r="EH38" s="795"/>
      <c r="EI38" s="795"/>
      <c r="EJ38" s="795"/>
      <c r="EK38" s="795"/>
      <c r="EL38" s="790"/>
      <c r="EM38" s="796"/>
      <c r="EN38" s="796"/>
      <c r="EO38" s="792"/>
      <c r="EP38" s="794"/>
      <c r="EQ38" s="793"/>
      <c r="ER38" s="794"/>
      <c r="ES38" s="795"/>
      <c r="ET38" s="795"/>
      <c r="EU38" s="795"/>
      <c r="EV38" s="795"/>
      <c r="EW38" s="790"/>
      <c r="EX38" s="796"/>
      <c r="EY38" s="796"/>
      <c r="EZ38" s="792"/>
      <c r="FA38" s="794"/>
      <c r="FB38" s="793"/>
      <c r="FC38" s="794"/>
      <c r="FD38" s="795"/>
      <c r="FE38" s="795"/>
      <c r="FF38" s="795"/>
      <c r="FG38" s="795"/>
      <c r="FH38" s="790"/>
      <c r="FI38" s="796"/>
      <c r="FJ38" s="796"/>
      <c r="FK38" s="792"/>
      <c r="FL38" s="794"/>
      <c r="FM38" s="793"/>
      <c r="FN38" s="794"/>
      <c r="FO38" s="795"/>
      <c r="FP38" s="795"/>
      <c r="FQ38" s="795"/>
      <c r="FR38" s="795"/>
      <c r="FS38" s="790"/>
      <c r="FT38" s="796"/>
      <c r="FU38" s="796"/>
      <c r="FV38" s="792"/>
      <c r="FW38" s="794"/>
      <c r="FX38" s="793"/>
      <c r="FY38" s="794"/>
      <c r="FZ38" s="795"/>
      <c r="GA38" s="795"/>
      <c r="GB38" s="795"/>
      <c r="GC38" s="795"/>
      <c r="GD38" s="790"/>
      <c r="GE38" s="796"/>
      <c r="GF38" s="796"/>
      <c r="GG38" s="792"/>
      <c r="GH38" s="794"/>
      <c r="GI38" s="793"/>
      <c r="GJ38" s="794"/>
      <c r="GK38" s="795"/>
      <c r="GL38" s="795"/>
      <c r="GM38" s="795"/>
      <c r="GN38" s="795"/>
      <c r="GO38" s="790"/>
      <c r="GP38" s="796"/>
      <c r="GQ38" s="796"/>
      <c r="GR38" s="792"/>
      <c r="GS38" s="794"/>
      <c r="GT38" s="793"/>
      <c r="GU38" s="794"/>
      <c r="GV38" s="795"/>
      <c r="GW38" s="795"/>
      <c r="GX38" s="795"/>
      <c r="GY38" s="795"/>
      <c r="GZ38" s="790"/>
      <c r="HA38" s="796"/>
      <c r="HB38" s="796"/>
      <c r="HC38" s="792"/>
      <c r="HD38" s="794"/>
      <c r="HE38" s="793"/>
      <c r="HF38" s="794"/>
      <c r="HG38" s="795"/>
      <c r="HH38" s="795"/>
      <c r="HI38" s="795"/>
      <c r="HJ38" s="795"/>
      <c r="HK38" s="790"/>
      <c r="HL38" s="796"/>
      <c r="HM38" s="796"/>
      <c r="HN38" s="792"/>
      <c r="HO38" s="794"/>
      <c r="HP38" s="793"/>
      <c r="HQ38" s="794"/>
      <c r="HR38" s="795"/>
      <c r="HS38" s="795"/>
      <c r="HT38" s="795"/>
      <c r="HU38" s="795"/>
      <c r="HV38" s="790"/>
      <c r="HW38" s="796"/>
      <c r="HX38" s="796"/>
      <c r="HY38" s="792"/>
      <c r="HZ38" s="794"/>
      <c r="IA38" s="793"/>
      <c r="IB38" s="794"/>
      <c r="IC38" s="795"/>
      <c r="ID38" s="795"/>
      <c r="IE38" s="795"/>
      <c r="IF38" s="795"/>
      <c r="IG38" s="790"/>
      <c r="IH38" s="796"/>
      <c r="II38" s="796"/>
    </row>
    <row r="39" spans="1:243" ht="14.25">
      <c r="A39" s="779">
        <v>17</v>
      </c>
      <c r="B39" s="800"/>
      <c r="C39" s="781" t="s">
        <v>3205</v>
      </c>
      <c r="D39" s="782" t="s">
        <v>250</v>
      </c>
      <c r="E39" s="783">
        <v>100</v>
      </c>
      <c r="F39" s="783">
        <v>100</v>
      </c>
      <c r="G39" s="785"/>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3206</v>
      </c>
      <c r="D40" s="782" t="s">
        <v>389</v>
      </c>
      <c r="E40" s="783">
        <f>890+680</f>
        <v>1570</v>
      </c>
      <c r="F40" s="783">
        <f>890+680</f>
        <v>1570</v>
      </c>
      <c r="G40" s="785"/>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3207</v>
      </c>
      <c r="D41" s="782" t="s">
        <v>3208</v>
      </c>
      <c r="E41" s="783">
        <v>1</v>
      </c>
      <c r="F41" s="783">
        <v>1</v>
      </c>
      <c r="G41" s="785"/>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3209</v>
      </c>
      <c r="D42" s="782" t="s">
        <v>3208</v>
      </c>
      <c r="E42" s="783">
        <v>1</v>
      </c>
      <c r="F42" s="783">
        <v>1</v>
      </c>
      <c r="G42" s="785"/>
      <c r="H42" s="785"/>
      <c r="I42" s="784">
        <f t="shared" si="0"/>
        <v>0</v>
      </c>
      <c r="J42" s="786">
        <f t="shared" si="0"/>
        <v>0</v>
      </c>
      <c r="K42" s="756"/>
      <c r="L42" s="788"/>
      <c r="M42" s="802"/>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0"/>
      <c r="C43" s="781" t="s">
        <v>3210</v>
      </c>
      <c r="D43" s="782" t="s">
        <v>3208</v>
      </c>
      <c r="E43" s="783">
        <v>1</v>
      </c>
      <c r="F43" s="783">
        <v>1</v>
      </c>
      <c r="G43" s="785"/>
      <c r="H43" s="785"/>
      <c r="I43" s="784">
        <f t="shared" si="0"/>
        <v>0</v>
      </c>
      <c r="J43" s="786">
        <f t="shared" si="0"/>
        <v>0</v>
      </c>
      <c r="K43" s="756"/>
      <c r="L43" s="788"/>
      <c r="M43" s="789"/>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3211</v>
      </c>
      <c r="D44" s="782" t="s">
        <v>3208</v>
      </c>
      <c r="E44" s="783">
        <v>1</v>
      </c>
      <c r="F44" s="783">
        <v>1</v>
      </c>
      <c r="G44" s="785"/>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3212</v>
      </c>
      <c r="D45" s="782" t="s">
        <v>3208</v>
      </c>
      <c r="E45" s="783">
        <v>1</v>
      </c>
      <c r="F45" s="783">
        <v>1</v>
      </c>
      <c r="G45" s="785"/>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836" t="s">
        <v>3230</v>
      </c>
      <c r="D46" s="782" t="s">
        <v>389</v>
      </c>
      <c r="E46" s="783">
        <v>680</v>
      </c>
      <c r="F46" s="783">
        <v>680</v>
      </c>
      <c r="G46" s="785"/>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37"/>
      <c r="C47" s="838"/>
      <c r="D47" s="782"/>
      <c r="E47" s="839"/>
      <c r="F47" s="783"/>
      <c r="G47" s="782"/>
      <c r="H47" s="782"/>
      <c r="I47" s="784"/>
      <c r="J47" s="786"/>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5.75" thickBot="1">
      <c r="A48" s="779">
        <v>26</v>
      </c>
      <c r="B48" s="808"/>
      <c r="C48" s="809" t="s">
        <v>3062</v>
      </c>
      <c r="D48" s="810"/>
      <c r="E48" s="810"/>
      <c r="F48" s="810"/>
      <c r="G48" s="811"/>
      <c r="H48" s="811"/>
      <c r="I48" s="811">
        <f>SUM(I23:I47)</f>
        <v>0</v>
      </c>
      <c r="J48" s="812">
        <f>SUM(J23:J47)</f>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5" thickBot="1">
      <c r="A49" s="765"/>
      <c r="C49" s="813"/>
      <c r="D49" s="765"/>
      <c r="E49" s="765"/>
      <c r="F49" s="765"/>
      <c r="K49" s="756"/>
      <c r="L49" s="758"/>
      <c r="N49" s="78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4.25">
      <c r="A50" s="765"/>
      <c r="C50" s="813"/>
      <c r="D50" s="765"/>
      <c r="E50" s="1463" t="s">
        <v>3180</v>
      </c>
      <c r="F50" s="1464"/>
      <c r="G50" s="1465"/>
      <c r="H50" s="814" t="s">
        <v>3181</v>
      </c>
      <c r="I50" s="815">
        <f>I48</f>
        <v>0</v>
      </c>
      <c r="J50" s="816">
        <f>J48</f>
        <v>0</v>
      </c>
      <c r="K50" s="756"/>
      <c r="L50" s="758"/>
      <c r="M50" s="787"/>
      <c r="N50" s="728"/>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3.9" customHeight="1">
      <c r="A51" s="765"/>
      <c r="C51" s="813"/>
      <c r="D51" s="765"/>
      <c r="E51" s="1466"/>
      <c r="F51" s="1467"/>
      <c r="G51" s="1468"/>
      <c r="H51" s="818"/>
      <c r="J51" s="727"/>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3.9" customHeight="1">
      <c r="A52" s="765"/>
      <c r="C52" s="813"/>
      <c r="D52" s="765"/>
      <c r="E52" s="1466"/>
      <c r="F52" s="1467"/>
      <c r="G52" s="1468"/>
      <c r="H52" s="820" t="s">
        <v>3182</v>
      </c>
      <c r="I52" s="821"/>
      <c r="J52" s="822">
        <f>I50+J50</f>
        <v>0</v>
      </c>
      <c r="K52" s="756"/>
      <c r="L52" s="758"/>
      <c r="M52" s="787"/>
      <c r="N52" s="728"/>
      <c r="O52" s="757"/>
      <c r="P52" s="728"/>
      <c r="Q52" s="35"/>
      <c r="R52" s="35"/>
      <c r="S52" s="35"/>
      <c r="T52" s="35"/>
      <c r="U52" s="756"/>
      <c r="V52" s="758"/>
      <c r="W52" s="758"/>
      <c r="X52" s="787"/>
      <c r="Y52" s="728"/>
      <c r="Z52" s="757"/>
      <c r="AA52" s="728"/>
      <c r="AB52" s="35"/>
      <c r="AC52" s="35"/>
      <c r="AD52" s="35"/>
      <c r="AE52" s="35"/>
      <c r="AF52" s="756"/>
      <c r="AG52" s="758"/>
      <c r="AH52" s="758"/>
      <c r="AI52" s="787"/>
      <c r="AJ52" s="728"/>
      <c r="AK52" s="757"/>
      <c r="AL52" s="728"/>
      <c r="AM52" s="35"/>
      <c r="AN52" s="35"/>
      <c r="AO52" s="35"/>
      <c r="AP52" s="35"/>
      <c r="AQ52" s="756"/>
      <c r="AR52" s="758"/>
      <c r="AS52" s="758"/>
      <c r="AT52" s="787"/>
      <c r="AU52" s="728"/>
      <c r="AV52" s="757"/>
      <c r="AW52" s="728"/>
      <c r="AX52" s="35"/>
      <c r="AY52" s="35"/>
      <c r="AZ52" s="35"/>
      <c r="BA52" s="35"/>
      <c r="BB52" s="756"/>
      <c r="BC52" s="758"/>
      <c r="BD52" s="758"/>
      <c r="BE52" s="787"/>
      <c r="BF52" s="728"/>
      <c r="BG52" s="757"/>
      <c r="BH52" s="728"/>
      <c r="BI52" s="35"/>
      <c r="BJ52" s="35"/>
      <c r="BK52" s="35"/>
      <c r="BL52" s="35"/>
      <c r="BM52" s="756"/>
      <c r="BN52" s="758"/>
      <c r="BO52" s="758"/>
      <c r="BP52" s="787"/>
      <c r="BQ52" s="728"/>
      <c r="BR52" s="757"/>
      <c r="BS52" s="728"/>
      <c r="BT52" s="35"/>
      <c r="BU52" s="35"/>
      <c r="BV52" s="35"/>
      <c r="BW52" s="35"/>
      <c r="BX52" s="756"/>
      <c r="BY52" s="758"/>
      <c r="BZ52" s="758"/>
      <c r="CA52" s="787"/>
      <c r="CB52" s="728"/>
      <c r="CC52" s="757"/>
      <c r="CD52" s="728"/>
      <c r="CE52" s="35"/>
      <c r="CF52" s="35"/>
      <c r="CG52" s="35"/>
      <c r="CH52" s="35"/>
      <c r="CI52" s="756"/>
      <c r="CJ52" s="758"/>
      <c r="CK52" s="758"/>
      <c r="CL52" s="787"/>
      <c r="CM52" s="728"/>
      <c r="CN52" s="757"/>
      <c r="CO52" s="728"/>
      <c r="CP52" s="35"/>
      <c r="CQ52" s="35"/>
      <c r="CR52" s="35"/>
      <c r="CS52" s="35"/>
      <c r="CT52" s="756"/>
      <c r="CU52" s="758"/>
      <c r="CV52" s="758"/>
      <c r="CW52" s="787"/>
      <c r="CX52" s="728"/>
      <c r="CY52" s="757"/>
      <c r="CZ52" s="728"/>
      <c r="DA52" s="35"/>
      <c r="DB52" s="35"/>
      <c r="DC52" s="35"/>
      <c r="DD52" s="35"/>
      <c r="DE52" s="756"/>
      <c r="DF52" s="758"/>
      <c r="DG52" s="758"/>
      <c r="DH52" s="787"/>
      <c r="DI52" s="728"/>
      <c r="DJ52" s="757"/>
      <c r="DK52" s="728"/>
      <c r="DL52" s="35"/>
      <c r="DM52" s="35"/>
      <c r="DN52" s="35"/>
      <c r="DO52" s="35"/>
      <c r="DP52" s="756"/>
      <c r="DQ52" s="758"/>
      <c r="DR52" s="758"/>
      <c r="DS52" s="787"/>
      <c r="DT52" s="728"/>
      <c r="DU52" s="757"/>
      <c r="DV52" s="728"/>
      <c r="DW52" s="35"/>
      <c r="DX52" s="35"/>
      <c r="DY52" s="35"/>
      <c r="DZ52" s="35"/>
      <c r="EA52" s="756"/>
      <c r="EB52" s="758"/>
      <c r="EC52" s="758"/>
      <c r="ED52" s="787"/>
      <c r="EE52" s="728"/>
      <c r="EF52" s="757"/>
      <c r="EG52" s="728"/>
      <c r="EH52" s="35"/>
      <c r="EI52" s="35"/>
      <c r="EJ52" s="35"/>
      <c r="EK52" s="35"/>
      <c r="EL52" s="756"/>
      <c r="EM52" s="758"/>
      <c r="EN52" s="758"/>
      <c r="EO52" s="787"/>
      <c r="EP52" s="728"/>
      <c r="EQ52" s="757"/>
      <c r="ER52" s="728"/>
      <c r="ES52" s="35"/>
      <c r="ET52" s="35"/>
      <c r="EU52" s="35"/>
      <c r="EV52" s="35"/>
      <c r="EW52" s="756"/>
      <c r="EX52" s="758"/>
      <c r="EY52" s="758"/>
      <c r="EZ52" s="787"/>
      <c r="FA52" s="728"/>
      <c r="FB52" s="757"/>
      <c r="FC52" s="728"/>
      <c r="FD52" s="35"/>
      <c r="FE52" s="35"/>
      <c r="FF52" s="35"/>
      <c r="FG52" s="35"/>
      <c r="FH52" s="756"/>
      <c r="FI52" s="758"/>
      <c r="FJ52" s="758"/>
      <c r="FK52" s="787"/>
      <c r="FL52" s="728"/>
      <c r="FM52" s="757"/>
      <c r="FN52" s="728"/>
      <c r="FO52" s="35"/>
      <c r="FP52" s="35"/>
      <c r="FQ52" s="35"/>
      <c r="FR52" s="35"/>
      <c r="FS52" s="756"/>
      <c r="FT52" s="758"/>
      <c r="FU52" s="758"/>
      <c r="FV52" s="787"/>
      <c r="FW52" s="728"/>
      <c r="FX52" s="757"/>
      <c r="FY52" s="728"/>
      <c r="FZ52" s="35"/>
      <c r="GA52" s="35"/>
      <c r="GB52" s="35"/>
      <c r="GC52" s="35"/>
      <c r="GD52" s="756"/>
      <c r="GE52" s="758"/>
      <c r="GF52" s="758"/>
      <c r="GG52" s="787"/>
      <c r="GH52" s="728"/>
      <c r="GI52" s="757"/>
      <c r="GJ52" s="728"/>
      <c r="GK52" s="35"/>
      <c r="GL52" s="35"/>
      <c r="GM52" s="35"/>
      <c r="GN52" s="35"/>
      <c r="GO52" s="756"/>
      <c r="GP52" s="758"/>
      <c r="GQ52" s="758"/>
      <c r="GR52" s="787"/>
      <c r="GS52" s="728"/>
      <c r="GT52" s="757"/>
      <c r="GU52" s="728"/>
      <c r="GV52" s="35"/>
      <c r="GW52" s="35"/>
      <c r="GX52" s="35"/>
      <c r="GY52" s="35"/>
      <c r="GZ52" s="756"/>
      <c r="HA52" s="758"/>
      <c r="HB52" s="758"/>
      <c r="HC52" s="787"/>
      <c r="HD52" s="728"/>
      <c r="HE52" s="757"/>
      <c r="HF52" s="728"/>
      <c r="HG52" s="35"/>
      <c r="HH52" s="35"/>
      <c r="HI52" s="35"/>
      <c r="HJ52" s="35"/>
      <c r="HK52" s="756"/>
      <c r="HL52" s="758"/>
      <c r="HM52" s="758"/>
      <c r="HN52" s="787"/>
      <c r="HO52" s="728"/>
      <c r="HP52" s="757"/>
      <c r="HQ52" s="728"/>
      <c r="HR52" s="35"/>
      <c r="HS52" s="35"/>
      <c r="HT52" s="35"/>
      <c r="HU52" s="35"/>
      <c r="HV52" s="756"/>
      <c r="HW52" s="758"/>
      <c r="HX52" s="758"/>
      <c r="HY52" s="787"/>
      <c r="HZ52" s="728"/>
      <c r="IA52" s="757"/>
      <c r="IB52" s="728"/>
      <c r="IC52" s="35"/>
      <c r="ID52" s="35"/>
      <c r="IE52" s="35"/>
      <c r="IF52" s="35"/>
      <c r="IG52" s="756"/>
      <c r="IH52" s="758"/>
      <c r="II52" s="758"/>
    </row>
    <row r="53" spans="1:243" ht="14.25">
      <c r="A53" s="765"/>
      <c r="C53" s="813"/>
      <c r="D53" s="765"/>
      <c r="E53" s="765"/>
      <c r="F53" s="765"/>
      <c r="K53" s="756"/>
      <c r="L53" s="758"/>
      <c r="M53" s="787"/>
      <c r="N53" s="728"/>
      <c r="O53" s="757"/>
      <c r="P53" s="728"/>
      <c r="Q53" s="35"/>
      <c r="R53" s="35"/>
      <c r="S53" s="35"/>
      <c r="T53" s="35"/>
      <c r="U53" s="756"/>
      <c r="V53" s="758"/>
      <c r="W53" s="758"/>
      <c r="X53" s="787"/>
      <c r="Y53" s="728"/>
      <c r="Z53" s="757"/>
      <c r="AA53" s="728"/>
      <c r="AB53" s="35"/>
      <c r="AC53" s="35"/>
      <c r="AD53" s="35"/>
      <c r="AE53" s="35"/>
      <c r="AF53" s="756"/>
      <c r="AG53" s="758"/>
      <c r="AH53" s="758"/>
      <c r="AI53" s="787"/>
      <c r="AJ53" s="728"/>
      <c r="AK53" s="757"/>
      <c r="AL53" s="728"/>
      <c r="AM53" s="35"/>
      <c r="AN53" s="35"/>
      <c r="AO53" s="35"/>
      <c r="AP53" s="35"/>
      <c r="AQ53" s="756"/>
      <c r="AR53" s="758"/>
      <c r="AS53" s="758"/>
      <c r="AT53" s="787"/>
      <c r="AU53" s="728"/>
      <c r="AV53" s="757"/>
      <c r="AW53" s="728"/>
      <c r="AX53" s="35"/>
      <c r="AY53" s="35"/>
      <c r="AZ53" s="35"/>
      <c r="BA53" s="35"/>
      <c r="BB53" s="756"/>
      <c r="BC53" s="758"/>
      <c r="BD53" s="758"/>
      <c r="BE53" s="787"/>
      <c r="BF53" s="728"/>
      <c r="BG53" s="757"/>
      <c r="BH53" s="728"/>
      <c r="BI53" s="35"/>
      <c r="BJ53" s="35"/>
      <c r="BK53" s="35"/>
      <c r="BL53" s="35"/>
      <c r="BM53" s="756"/>
      <c r="BN53" s="758"/>
      <c r="BO53" s="758"/>
      <c r="BP53" s="787"/>
      <c r="BQ53" s="728"/>
      <c r="BR53" s="757"/>
      <c r="BS53" s="728"/>
      <c r="BT53" s="35"/>
      <c r="BU53" s="35"/>
      <c r="BV53" s="35"/>
      <c r="BW53" s="35"/>
      <c r="BX53" s="756"/>
      <c r="BY53" s="758"/>
      <c r="BZ53" s="758"/>
      <c r="CA53" s="787"/>
      <c r="CB53" s="728"/>
      <c r="CC53" s="757"/>
      <c r="CD53" s="728"/>
      <c r="CE53" s="35"/>
      <c r="CF53" s="35"/>
      <c r="CG53" s="35"/>
      <c r="CH53" s="35"/>
      <c r="CI53" s="756"/>
      <c r="CJ53" s="758"/>
      <c r="CK53" s="758"/>
      <c r="CL53" s="787"/>
      <c r="CM53" s="728"/>
      <c r="CN53" s="757"/>
      <c r="CO53" s="728"/>
      <c r="CP53" s="35"/>
      <c r="CQ53" s="35"/>
      <c r="CR53" s="35"/>
      <c r="CS53" s="35"/>
      <c r="CT53" s="756"/>
      <c r="CU53" s="758"/>
      <c r="CV53" s="758"/>
      <c r="CW53" s="787"/>
      <c r="CX53" s="728"/>
      <c r="CY53" s="757"/>
      <c r="CZ53" s="728"/>
      <c r="DA53" s="35"/>
      <c r="DB53" s="35"/>
      <c r="DC53" s="35"/>
      <c r="DD53" s="35"/>
      <c r="DE53" s="756"/>
      <c r="DF53" s="758"/>
      <c r="DG53" s="758"/>
      <c r="DH53" s="787"/>
      <c r="DI53" s="728"/>
      <c r="DJ53" s="757"/>
      <c r="DK53" s="728"/>
      <c r="DL53" s="35"/>
      <c r="DM53" s="35"/>
      <c r="DN53" s="35"/>
      <c r="DO53" s="35"/>
      <c r="DP53" s="756"/>
      <c r="DQ53" s="758"/>
      <c r="DR53" s="758"/>
      <c r="DS53" s="787"/>
      <c r="DT53" s="728"/>
      <c r="DU53" s="757"/>
      <c r="DV53" s="728"/>
      <c r="DW53" s="35"/>
      <c r="DX53" s="35"/>
      <c r="DY53" s="35"/>
      <c r="DZ53" s="35"/>
      <c r="EA53" s="756"/>
      <c r="EB53" s="758"/>
      <c r="EC53" s="758"/>
      <c r="ED53" s="787"/>
      <c r="EE53" s="728"/>
      <c r="EF53" s="757"/>
      <c r="EG53" s="728"/>
      <c r="EH53" s="35"/>
      <c r="EI53" s="35"/>
      <c r="EJ53" s="35"/>
      <c r="EK53" s="35"/>
      <c r="EL53" s="756"/>
      <c r="EM53" s="758"/>
      <c r="EN53" s="758"/>
      <c r="EO53" s="787"/>
      <c r="EP53" s="728"/>
      <c r="EQ53" s="757"/>
      <c r="ER53" s="728"/>
      <c r="ES53" s="35"/>
      <c r="ET53" s="35"/>
      <c r="EU53" s="35"/>
      <c r="EV53" s="35"/>
      <c r="EW53" s="756"/>
      <c r="EX53" s="758"/>
      <c r="EY53" s="758"/>
      <c r="EZ53" s="787"/>
      <c r="FA53" s="728"/>
      <c r="FB53" s="757"/>
      <c r="FC53" s="728"/>
      <c r="FD53" s="35"/>
      <c r="FE53" s="35"/>
      <c r="FF53" s="35"/>
      <c r="FG53" s="35"/>
      <c r="FH53" s="756"/>
      <c r="FI53" s="758"/>
      <c r="FJ53" s="758"/>
      <c r="FK53" s="787"/>
      <c r="FL53" s="728"/>
      <c r="FM53" s="757"/>
      <c r="FN53" s="728"/>
      <c r="FO53" s="35"/>
      <c r="FP53" s="35"/>
      <c r="FQ53" s="35"/>
      <c r="FR53" s="35"/>
      <c r="FS53" s="756"/>
      <c r="FT53" s="758"/>
      <c r="FU53" s="758"/>
      <c r="FV53" s="787"/>
      <c r="FW53" s="728"/>
      <c r="FX53" s="757"/>
      <c r="FY53" s="728"/>
      <c r="FZ53" s="35"/>
      <c r="GA53" s="35"/>
      <c r="GB53" s="35"/>
      <c r="GC53" s="35"/>
      <c r="GD53" s="756"/>
      <c r="GE53" s="758"/>
      <c r="GF53" s="758"/>
      <c r="GG53" s="787"/>
      <c r="GH53" s="728"/>
      <c r="GI53" s="757"/>
      <c r="GJ53" s="728"/>
      <c r="GK53" s="35"/>
      <c r="GL53" s="35"/>
      <c r="GM53" s="35"/>
      <c r="GN53" s="35"/>
      <c r="GO53" s="756"/>
      <c r="GP53" s="758"/>
      <c r="GQ53" s="758"/>
      <c r="GR53" s="787"/>
      <c r="GS53" s="728"/>
      <c r="GT53" s="757"/>
      <c r="GU53" s="728"/>
      <c r="GV53" s="35"/>
      <c r="GW53" s="35"/>
      <c r="GX53" s="35"/>
      <c r="GY53" s="35"/>
      <c r="GZ53" s="756"/>
      <c r="HA53" s="758"/>
      <c r="HB53" s="758"/>
      <c r="HC53" s="787"/>
      <c r="HD53" s="728"/>
      <c r="HE53" s="757"/>
      <c r="HF53" s="728"/>
      <c r="HG53" s="35"/>
      <c r="HH53" s="35"/>
      <c r="HI53" s="35"/>
      <c r="HJ53" s="35"/>
      <c r="HK53" s="756"/>
      <c r="HL53" s="758"/>
      <c r="HM53" s="758"/>
      <c r="HN53" s="787"/>
      <c r="HO53" s="728"/>
      <c r="HP53" s="757"/>
      <c r="HQ53" s="728"/>
      <c r="HR53" s="35"/>
      <c r="HS53" s="35"/>
      <c r="HT53" s="35"/>
      <c r="HU53" s="35"/>
      <c r="HV53" s="756"/>
      <c r="HW53" s="758"/>
      <c r="HX53" s="758"/>
      <c r="HY53" s="787"/>
      <c r="HZ53" s="728"/>
      <c r="IA53" s="757"/>
      <c r="IB53" s="728"/>
      <c r="IC53" s="35"/>
      <c r="ID53" s="35"/>
      <c r="IE53" s="35"/>
      <c r="IF53" s="35"/>
      <c r="IG53" s="756"/>
      <c r="IH53" s="758"/>
      <c r="II53" s="758"/>
    </row>
    <row r="54" spans="1:243" ht="15.75">
      <c r="A54" s="1469" t="s">
        <v>3214</v>
      </c>
      <c r="B54" s="1469"/>
      <c r="C54" s="1469"/>
      <c r="D54" s="1469"/>
      <c r="E54" s="1469"/>
      <c r="F54" s="1469"/>
      <c r="G54" s="1469"/>
      <c r="H54" s="1469"/>
      <c r="I54" s="1469"/>
      <c r="J54" s="1469"/>
      <c r="K54" s="756"/>
      <c r="L54" s="35"/>
      <c r="M54" s="35"/>
      <c r="N54" s="756"/>
      <c r="O54" s="758"/>
      <c r="P54" s="758"/>
      <c r="Q54" s="817"/>
      <c r="R54" s="728"/>
      <c r="S54" s="757"/>
      <c r="T54" s="728"/>
      <c r="U54" s="35"/>
      <c r="V54" s="35"/>
      <c r="W54" s="35"/>
      <c r="X54" s="35"/>
      <c r="Y54" s="756"/>
      <c r="Z54" s="758"/>
      <c r="AA54" s="758"/>
      <c r="AB54" s="817"/>
      <c r="AC54" s="728"/>
      <c r="AD54" s="757"/>
      <c r="AE54" s="728"/>
      <c r="AF54" s="35"/>
      <c r="AG54" s="35"/>
      <c r="AH54" s="35"/>
      <c r="AI54" s="35"/>
      <c r="AJ54" s="756"/>
      <c r="AK54" s="758"/>
      <c r="AL54" s="758"/>
      <c r="AM54" s="817"/>
      <c r="AN54" s="728"/>
      <c r="AO54" s="757"/>
      <c r="AP54" s="728"/>
      <c r="AQ54" s="35"/>
      <c r="AR54" s="35"/>
      <c r="AS54" s="35"/>
      <c r="AT54" s="35"/>
      <c r="AU54" s="756"/>
      <c r="AV54" s="758"/>
      <c r="AW54" s="758"/>
      <c r="AX54" s="817"/>
      <c r="AY54" s="728"/>
      <c r="AZ54" s="757"/>
      <c r="BA54" s="728"/>
      <c r="BB54" s="35"/>
      <c r="BC54" s="35"/>
      <c r="BD54" s="35"/>
      <c r="BE54" s="35"/>
      <c r="BF54" s="756"/>
      <c r="BG54" s="758"/>
      <c r="BH54" s="758"/>
      <c r="BI54" s="817"/>
      <c r="BJ54" s="728"/>
      <c r="BK54" s="757"/>
      <c r="BL54" s="728"/>
      <c r="BM54" s="35"/>
      <c r="BN54" s="35"/>
      <c r="BO54" s="35"/>
      <c r="BP54" s="35"/>
      <c r="BQ54" s="756"/>
      <c r="BR54" s="758"/>
      <c r="BS54" s="758"/>
      <c r="BT54" s="817"/>
      <c r="BU54" s="728"/>
      <c r="BV54" s="757"/>
      <c r="BW54" s="728"/>
      <c r="BX54" s="35"/>
      <c r="BY54" s="35"/>
      <c r="BZ54" s="35"/>
      <c r="CA54" s="35"/>
      <c r="CB54" s="756"/>
      <c r="CC54" s="758"/>
      <c r="CD54" s="758"/>
      <c r="CE54" s="817"/>
      <c r="CF54" s="728"/>
      <c r="CG54" s="757"/>
      <c r="CH54" s="728"/>
      <c r="CI54" s="35"/>
      <c r="CJ54" s="35"/>
      <c r="CK54" s="35"/>
      <c r="CL54" s="35"/>
      <c r="CM54" s="756"/>
      <c r="CN54" s="758"/>
      <c r="CO54" s="758"/>
      <c r="CP54" s="817"/>
      <c r="CQ54" s="728"/>
      <c r="CR54" s="757"/>
      <c r="CS54" s="728"/>
      <c r="CT54" s="35"/>
      <c r="CU54" s="35"/>
      <c r="CV54" s="35"/>
      <c r="CW54" s="35"/>
      <c r="CX54" s="756"/>
      <c r="CY54" s="758"/>
      <c r="CZ54" s="758"/>
      <c r="DA54" s="817"/>
      <c r="DB54" s="728"/>
      <c r="DC54" s="757"/>
      <c r="DD54" s="728"/>
      <c r="DE54" s="35"/>
      <c r="DF54" s="35"/>
      <c r="DG54" s="35"/>
      <c r="DH54" s="35"/>
      <c r="DI54" s="756"/>
      <c r="DJ54" s="758"/>
      <c r="DK54" s="758"/>
      <c r="DL54" s="817"/>
      <c r="DM54" s="728"/>
      <c r="DN54" s="757"/>
      <c r="DO54" s="728"/>
      <c r="DP54" s="35"/>
      <c r="DQ54" s="35"/>
      <c r="DR54" s="35"/>
      <c r="DS54" s="35"/>
      <c r="DT54" s="756"/>
      <c r="DU54" s="758"/>
      <c r="DV54" s="758"/>
      <c r="DW54" s="817"/>
      <c r="DX54" s="728"/>
      <c r="DY54" s="757"/>
      <c r="DZ54" s="728"/>
      <c r="EA54" s="35"/>
      <c r="EB54" s="35"/>
      <c r="EC54" s="35"/>
      <c r="ED54" s="35"/>
      <c r="EE54" s="756"/>
      <c r="EF54" s="758"/>
      <c r="EG54" s="758"/>
      <c r="EH54" s="817"/>
      <c r="EI54" s="728"/>
      <c r="EJ54" s="757"/>
      <c r="EK54" s="728"/>
      <c r="EL54" s="35"/>
      <c r="EM54" s="35"/>
      <c r="EN54" s="35"/>
      <c r="EO54" s="35"/>
      <c r="EP54" s="756"/>
      <c r="EQ54" s="758"/>
      <c r="ER54" s="758"/>
      <c r="ES54" s="817"/>
      <c r="ET54" s="728"/>
      <c r="EU54" s="757"/>
      <c r="EV54" s="728"/>
      <c r="EW54" s="35"/>
      <c r="EX54" s="35"/>
      <c r="EY54" s="35"/>
      <c r="EZ54" s="35"/>
      <c r="FA54" s="756"/>
      <c r="FB54" s="758"/>
      <c r="FC54" s="758"/>
      <c r="FD54" s="817"/>
      <c r="FE54" s="728"/>
      <c r="FF54" s="757"/>
      <c r="FG54" s="728"/>
      <c r="FH54" s="35"/>
      <c r="FI54" s="35"/>
      <c r="FJ54" s="35"/>
      <c r="FK54" s="35"/>
      <c r="FL54" s="756"/>
      <c r="FM54" s="758"/>
      <c r="FN54" s="758"/>
      <c r="FO54" s="817"/>
      <c r="FP54" s="728"/>
      <c r="FQ54" s="757"/>
      <c r="FR54" s="728"/>
      <c r="FS54" s="35"/>
      <c r="FT54" s="35"/>
      <c r="FU54" s="35"/>
      <c r="FV54" s="35"/>
      <c r="FW54" s="756"/>
      <c r="FX54" s="758"/>
      <c r="FY54" s="758"/>
      <c r="FZ54" s="817"/>
      <c r="GA54" s="728"/>
      <c r="GB54" s="757"/>
      <c r="GC54" s="728"/>
      <c r="GD54" s="35"/>
      <c r="GE54" s="35"/>
      <c r="GF54" s="35"/>
      <c r="GG54" s="35"/>
      <c r="GH54" s="756"/>
      <c r="GI54" s="758"/>
      <c r="GJ54" s="758"/>
      <c r="GK54" s="817"/>
      <c r="GL54" s="728"/>
      <c r="GM54" s="757"/>
      <c r="GN54" s="728"/>
      <c r="GO54" s="35"/>
      <c r="GP54" s="35"/>
      <c r="GQ54" s="35"/>
      <c r="GR54" s="35"/>
      <c r="GS54" s="756"/>
      <c r="GT54" s="758"/>
      <c r="GU54" s="758"/>
      <c r="GV54" s="817"/>
      <c r="GW54" s="728"/>
      <c r="GX54" s="757"/>
      <c r="GY54" s="728"/>
      <c r="GZ54" s="35"/>
      <c r="HA54" s="35"/>
      <c r="HB54" s="35"/>
      <c r="HC54" s="35"/>
      <c r="HD54" s="756"/>
      <c r="HE54" s="758"/>
      <c r="HF54" s="758"/>
      <c r="HG54" s="817"/>
      <c r="HH54" s="728"/>
      <c r="HI54" s="757"/>
      <c r="HJ54" s="728"/>
      <c r="HK54" s="35"/>
      <c r="HL54" s="35"/>
      <c r="HM54" s="35"/>
      <c r="HN54" s="35"/>
      <c r="HO54" s="756"/>
      <c r="HP54" s="758"/>
      <c r="HQ54" s="758"/>
    </row>
    <row r="55" spans="1:243" ht="14.25">
      <c r="K55" s="832"/>
      <c r="L55" s="35"/>
      <c r="M55" s="35"/>
      <c r="N55" s="756"/>
      <c r="O55" s="758"/>
      <c r="P55" s="758"/>
      <c r="Q55" s="817"/>
      <c r="R55" s="728"/>
      <c r="S55" s="757"/>
      <c r="T55" s="728"/>
      <c r="U55" s="35"/>
      <c r="V55" s="35"/>
      <c r="W55" s="35"/>
      <c r="X55" s="35"/>
      <c r="Y55" s="756"/>
      <c r="Z55" s="758"/>
      <c r="AA55" s="758"/>
      <c r="AB55" s="817"/>
      <c r="AC55" s="728"/>
      <c r="AD55" s="757"/>
      <c r="AE55" s="728"/>
      <c r="AF55" s="35"/>
      <c r="AG55" s="35"/>
      <c r="AH55" s="35"/>
      <c r="AI55" s="35"/>
      <c r="AJ55" s="756"/>
      <c r="AK55" s="758"/>
      <c r="AL55" s="758"/>
      <c r="AM55" s="817"/>
      <c r="AN55" s="728"/>
      <c r="AO55" s="757"/>
      <c r="AP55" s="728"/>
      <c r="AQ55" s="35"/>
      <c r="AR55" s="35"/>
      <c r="AS55" s="35"/>
      <c r="AT55" s="35"/>
      <c r="AU55" s="756"/>
      <c r="AV55" s="758"/>
      <c r="AW55" s="758"/>
      <c r="AX55" s="817"/>
      <c r="AY55" s="728"/>
      <c r="AZ55" s="757"/>
      <c r="BA55" s="728"/>
      <c r="BB55" s="35"/>
      <c r="BC55" s="35"/>
      <c r="BD55" s="35"/>
      <c r="BE55" s="35"/>
      <c r="BF55" s="756"/>
      <c r="BG55" s="758"/>
      <c r="BH55" s="758"/>
      <c r="BI55" s="817"/>
      <c r="BJ55" s="728"/>
      <c r="BK55" s="757"/>
      <c r="BL55" s="728"/>
      <c r="BM55" s="35"/>
      <c r="BN55" s="35"/>
      <c r="BO55" s="35"/>
      <c r="BP55" s="35"/>
      <c r="BQ55" s="756"/>
      <c r="BR55" s="758"/>
      <c r="BS55" s="758"/>
      <c r="BT55" s="817"/>
      <c r="BU55" s="728"/>
      <c r="BV55" s="757"/>
      <c r="BW55" s="728"/>
      <c r="BX55" s="35"/>
      <c r="BY55" s="35"/>
      <c r="BZ55" s="35"/>
      <c r="CA55" s="35"/>
      <c r="CB55" s="756"/>
      <c r="CC55" s="758"/>
      <c r="CD55" s="758"/>
      <c r="CE55" s="817"/>
      <c r="CF55" s="728"/>
      <c r="CG55" s="757"/>
      <c r="CH55" s="728"/>
      <c r="CI55" s="35"/>
      <c r="CJ55" s="35"/>
      <c r="CK55" s="35"/>
      <c r="CL55" s="35"/>
      <c r="CM55" s="756"/>
      <c r="CN55" s="758"/>
      <c r="CO55" s="758"/>
      <c r="CP55" s="817"/>
      <c r="CQ55" s="728"/>
      <c r="CR55" s="757"/>
      <c r="CS55" s="728"/>
      <c r="CT55" s="35"/>
      <c r="CU55" s="35"/>
      <c r="CV55" s="35"/>
      <c r="CW55" s="35"/>
      <c r="CX55" s="756"/>
      <c r="CY55" s="758"/>
      <c r="CZ55" s="758"/>
      <c r="DA55" s="817"/>
      <c r="DB55" s="728"/>
      <c r="DC55" s="757"/>
      <c r="DD55" s="728"/>
      <c r="DE55" s="35"/>
      <c r="DF55" s="35"/>
      <c r="DG55" s="35"/>
      <c r="DH55" s="35"/>
      <c r="DI55" s="756"/>
      <c r="DJ55" s="758"/>
      <c r="DK55" s="758"/>
      <c r="DL55" s="817"/>
      <c r="DM55" s="728"/>
      <c r="DN55" s="757"/>
      <c r="DO55" s="728"/>
      <c r="DP55" s="35"/>
      <c r="DQ55" s="35"/>
      <c r="DR55" s="35"/>
      <c r="DS55" s="35"/>
      <c r="DT55" s="756"/>
      <c r="DU55" s="758"/>
      <c r="DV55" s="758"/>
      <c r="DW55" s="817"/>
      <c r="DX55" s="728"/>
      <c r="DY55" s="757"/>
      <c r="DZ55" s="728"/>
      <c r="EA55" s="35"/>
      <c r="EB55" s="35"/>
      <c r="EC55" s="35"/>
      <c r="ED55" s="35"/>
      <c r="EE55" s="756"/>
      <c r="EF55" s="758"/>
      <c r="EG55" s="758"/>
      <c r="EH55" s="817"/>
      <c r="EI55" s="728"/>
      <c r="EJ55" s="757"/>
      <c r="EK55" s="728"/>
      <c r="EL55" s="35"/>
      <c r="EM55" s="35"/>
      <c r="EN55" s="35"/>
      <c r="EO55" s="35"/>
      <c r="EP55" s="756"/>
      <c r="EQ55" s="758"/>
      <c r="ER55" s="758"/>
      <c r="ES55" s="817"/>
      <c r="ET55" s="728"/>
      <c r="EU55" s="757"/>
      <c r="EV55" s="728"/>
      <c r="EW55" s="35"/>
      <c r="EX55" s="35"/>
      <c r="EY55" s="35"/>
      <c r="EZ55" s="35"/>
      <c r="FA55" s="756"/>
      <c r="FB55" s="758"/>
      <c r="FC55" s="758"/>
      <c r="FD55" s="817"/>
      <c r="FE55" s="728"/>
      <c r="FF55" s="757"/>
      <c r="FG55" s="728"/>
      <c r="FH55" s="35"/>
      <c r="FI55" s="35"/>
      <c r="FJ55" s="35"/>
      <c r="FK55" s="35"/>
      <c r="FL55" s="756"/>
      <c r="FM55" s="758"/>
      <c r="FN55" s="758"/>
      <c r="FO55" s="817"/>
      <c r="FP55" s="728"/>
      <c r="FQ55" s="757"/>
      <c r="FR55" s="728"/>
      <c r="FS55" s="35"/>
      <c r="FT55" s="35"/>
      <c r="FU55" s="35"/>
      <c r="FV55" s="35"/>
      <c r="FW55" s="756"/>
      <c r="FX55" s="758"/>
      <c r="FY55" s="758"/>
      <c r="FZ55" s="817"/>
      <c r="GA55" s="728"/>
      <c r="GB55" s="757"/>
      <c r="GC55" s="728"/>
      <c r="GD55" s="35"/>
      <c r="GE55" s="35"/>
      <c r="GF55" s="35"/>
      <c r="GG55" s="35"/>
      <c r="GH55" s="756"/>
      <c r="GI55" s="758"/>
      <c r="GJ55" s="758"/>
      <c r="GK55" s="817"/>
      <c r="GL55" s="728"/>
      <c r="GM55" s="757"/>
      <c r="GN55" s="728"/>
      <c r="GO55" s="35"/>
      <c r="GP55" s="35"/>
      <c r="GQ55" s="35"/>
      <c r="GR55" s="35"/>
      <c r="GS55" s="756"/>
      <c r="GT55" s="758"/>
      <c r="GU55" s="758"/>
      <c r="GV55" s="817"/>
      <c r="GW55" s="728"/>
      <c r="GX55" s="757"/>
      <c r="GY55" s="728"/>
      <c r="GZ55" s="35"/>
      <c r="HA55" s="35"/>
      <c r="HB55" s="35"/>
      <c r="HC55" s="35"/>
      <c r="HD55" s="756"/>
      <c r="HE55" s="758"/>
      <c r="HF55" s="758"/>
      <c r="HG55" s="817"/>
      <c r="HH55" s="728"/>
      <c r="HI55" s="757"/>
      <c r="HJ55" s="728"/>
      <c r="HK55" s="35"/>
      <c r="HL55" s="35"/>
      <c r="HM55" s="35"/>
      <c r="HN55" s="35"/>
      <c r="HO55" s="756"/>
      <c r="HP55" s="758"/>
      <c r="HQ55" s="758"/>
    </row>
    <row r="56" spans="1:243" ht="127.15" customHeight="1">
      <c r="A56" s="1449" t="s">
        <v>30</v>
      </c>
      <c r="B56" s="1449"/>
      <c r="C56" s="1449"/>
      <c r="D56" s="1449"/>
      <c r="E56" s="1449"/>
      <c r="F56" s="1449"/>
      <c r="G56" s="1449"/>
      <c r="H56" s="1449"/>
      <c r="I56" s="1449"/>
      <c r="J56" s="1449"/>
      <c r="K56" s="756"/>
      <c r="L56" s="35"/>
      <c r="M56" s="35"/>
      <c r="N56" s="756"/>
      <c r="O56" s="758"/>
      <c r="P56" s="758"/>
      <c r="Q56" s="817"/>
      <c r="R56" s="728"/>
      <c r="S56" s="757"/>
      <c r="T56" s="728"/>
      <c r="U56" s="35"/>
      <c r="V56" s="35"/>
      <c r="W56" s="35"/>
      <c r="X56" s="35"/>
      <c r="Y56" s="756"/>
      <c r="Z56" s="758"/>
      <c r="AA56" s="758"/>
      <c r="AB56" s="817"/>
      <c r="AC56" s="728"/>
      <c r="AD56" s="757"/>
      <c r="AE56" s="728"/>
      <c r="AF56" s="35"/>
      <c r="AG56" s="35"/>
      <c r="AH56" s="35"/>
      <c r="AI56" s="35"/>
      <c r="AJ56" s="756"/>
      <c r="AK56" s="758"/>
      <c r="AL56" s="758"/>
      <c r="AM56" s="817"/>
      <c r="AN56" s="728"/>
      <c r="AO56" s="757"/>
      <c r="AP56" s="728"/>
      <c r="AQ56" s="35"/>
      <c r="AR56" s="35"/>
      <c r="AS56" s="35"/>
      <c r="AT56" s="35"/>
      <c r="AU56" s="756"/>
      <c r="AV56" s="758"/>
      <c r="AW56" s="758"/>
      <c r="AX56" s="817"/>
      <c r="AY56" s="728"/>
      <c r="AZ56" s="757"/>
      <c r="BA56" s="728"/>
      <c r="BB56" s="35"/>
      <c r="BC56" s="35"/>
      <c r="BD56" s="35"/>
      <c r="BE56" s="35"/>
      <c r="BF56" s="756"/>
      <c r="BG56" s="758"/>
      <c r="BH56" s="758"/>
      <c r="BI56" s="817"/>
      <c r="BJ56" s="728"/>
      <c r="BK56" s="757"/>
      <c r="BL56" s="728"/>
      <c r="BM56" s="35"/>
      <c r="BN56" s="35"/>
      <c r="BO56" s="35"/>
      <c r="BP56" s="35"/>
      <c r="BQ56" s="756"/>
      <c r="BR56" s="758"/>
      <c r="BS56" s="758"/>
      <c r="BT56" s="817"/>
      <c r="BU56" s="728"/>
      <c r="BV56" s="757"/>
      <c r="BW56" s="728"/>
      <c r="BX56" s="35"/>
      <c r="BY56" s="35"/>
      <c r="BZ56" s="35"/>
      <c r="CA56" s="35"/>
      <c r="CB56" s="756"/>
      <c r="CC56" s="758"/>
      <c r="CD56" s="758"/>
      <c r="CE56" s="817"/>
      <c r="CF56" s="728"/>
      <c r="CG56" s="757"/>
      <c r="CH56" s="728"/>
      <c r="CI56" s="35"/>
      <c r="CJ56" s="35"/>
      <c r="CK56" s="35"/>
      <c r="CL56" s="35"/>
      <c r="CM56" s="756"/>
      <c r="CN56" s="758"/>
      <c r="CO56" s="758"/>
      <c r="CP56" s="817"/>
      <c r="CQ56" s="728"/>
      <c r="CR56" s="757"/>
      <c r="CS56" s="728"/>
      <c r="CT56" s="35"/>
      <c r="CU56" s="35"/>
      <c r="CV56" s="35"/>
      <c r="CW56" s="35"/>
      <c r="CX56" s="756"/>
      <c r="CY56" s="758"/>
      <c r="CZ56" s="758"/>
      <c r="DA56" s="817"/>
      <c r="DB56" s="728"/>
      <c r="DC56" s="757"/>
      <c r="DD56" s="728"/>
      <c r="DE56" s="35"/>
      <c r="DF56" s="35"/>
      <c r="DG56" s="35"/>
      <c r="DH56" s="35"/>
      <c r="DI56" s="756"/>
      <c r="DJ56" s="758"/>
      <c r="DK56" s="758"/>
      <c r="DL56" s="817"/>
      <c r="DM56" s="728"/>
      <c r="DN56" s="757"/>
      <c r="DO56" s="728"/>
      <c r="DP56" s="35"/>
      <c r="DQ56" s="35"/>
      <c r="DR56" s="35"/>
      <c r="DS56" s="35"/>
      <c r="DT56" s="756"/>
      <c r="DU56" s="758"/>
      <c r="DV56" s="758"/>
      <c r="DW56" s="817"/>
      <c r="DX56" s="728"/>
      <c r="DY56" s="757"/>
      <c r="DZ56" s="728"/>
      <c r="EA56" s="35"/>
      <c r="EB56" s="35"/>
      <c r="EC56" s="35"/>
      <c r="ED56" s="35"/>
      <c r="EE56" s="756"/>
      <c r="EF56" s="758"/>
      <c r="EG56" s="758"/>
      <c r="EH56" s="817"/>
      <c r="EI56" s="728"/>
      <c r="EJ56" s="757"/>
      <c r="EK56" s="728"/>
      <c r="EL56" s="35"/>
      <c r="EM56" s="35"/>
      <c r="EN56" s="35"/>
      <c r="EO56" s="35"/>
      <c r="EP56" s="756"/>
      <c r="EQ56" s="758"/>
      <c r="ER56" s="758"/>
      <c r="ES56" s="817"/>
      <c r="ET56" s="728"/>
      <c r="EU56" s="757"/>
      <c r="EV56" s="728"/>
      <c r="EW56" s="35"/>
      <c r="EX56" s="35"/>
      <c r="EY56" s="35"/>
      <c r="EZ56" s="35"/>
      <c r="FA56" s="756"/>
      <c r="FB56" s="758"/>
      <c r="FC56" s="758"/>
      <c r="FD56" s="817"/>
      <c r="FE56" s="728"/>
      <c r="FF56" s="757"/>
      <c r="FG56" s="728"/>
      <c r="FH56" s="35"/>
      <c r="FI56" s="35"/>
      <c r="FJ56" s="35"/>
      <c r="FK56" s="35"/>
      <c r="FL56" s="756"/>
      <c r="FM56" s="758"/>
      <c r="FN56" s="758"/>
      <c r="FO56" s="817"/>
      <c r="FP56" s="728"/>
      <c r="FQ56" s="757"/>
      <c r="FR56" s="728"/>
      <c r="FS56" s="35"/>
      <c r="FT56" s="35"/>
      <c r="FU56" s="35"/>
      <c r="FV56" s="35"/>
      <c r="FW56" s="756"/>
      <c r="FX56" s="758"/>
      <c r="FY56" s="758"/>
      <c r="FZ56" s="817"/>
      <c r="GA56" s="728"/>
      <c r="GB56" s="757"/>
      <c r="GC56" s="728"/>
      <c r="GD56" s="35"/>
      <c r="GE56" s="35"/>
      <c r="GF56" s="35"/>
      <c r="GG56" s="35"/>
      <c r="GH56" s="756"/>
      <c r="GI56" s="758"/>
      <c r="GJ56" s="758"/>
      <c r="GK56" s="817"/>
      <c r="GL56" s="728"/>
      <c r="GM56" s="757"/>
      <c r="GN56" s="728"/>
      <c r="GO56" s="35"/>
      <c r="GP56" s="35"/>
      <c r="GQ56" s="35"/>
      <c r="GR56" s="35"/>
      <c r="GS56" s="756"/>
      <c r="GT56" s="758"/>
      <c r="GU56" s="758"/>
      <c r="GV56" s="817"/>
      <c r="GW56" s="728"/>
      <c r="GX56" s="757"/>
      <c r="GY56" s="728"/>
      <c r="GZ56" s="35"/>
      <c r="HA56" s="35"/>
      <c r="HB56" s="35"/>
      <c r="HC56" s="35"/>
      <c r="HD56" s="756"/>
      <c r="HE56" s="758"/>
      <c r="HF56" s="758"/>
      <c r="HG56" s="817"/>
      <c r="HH56" s="728"/>
      <c r="HI56" s="757"/>
      <c r="HJ56" s="728"/>
      <c r="HK56" s="35"/>
      <c r="HL56" s="35"/>
      <c r="HM56" s="35"/>
      <c r="HN56" s="35"/>
      <c r="HO56" s="756"/>
      <c r="HP56" s="758"/>
      <c r="HQ56" s="758"/>
    </row>
    <row r="57" spans="1:243" ht="14.1" customHeight="1">
      <c r="K57" s="756"/>
      <c r="L57" s="757"/>
      <c r="M57" s="728"/>
      <c r="N57" s="35"/>
      <c r="O57" s="35"/>
      <c r="P57" s="35"/>
      <c r="Q57" s="35"/>
      <c r="R57" s="756"/>
      <c r="S57" s="758"/>
      <c r="T57" s="758"/>
      <c r="U57" s="759"/>
      <c r="V57" s="728"/>
      <c r="W57" s="757"/>
      <c r="X57" s="728"/>
      <c r="Y57" s="35"/>
      <c r="Z57" s="35"/>
      <c r="AA57" s="35"/>
      <c r="AB57" s="35"/>
      <c r="AC57" s="756"/>
      <c r="AD57" s="758"/>
      <c r="AE57" s="758"/>
      <c r="AF57" s="759"/>
      <c r="AG57" s="728"/>
      <c r="AH57" s="757"/>
      <c r="AI57" s="728"/>
      <c r="AJ57" s="35"/>
      <c r="AK57" s="35"/>
      <c r="AL57" s="35"/>
      <c r="AM57" s="35"/>
      <c r="AN57" s="756"/>
      <c r="AO57" s="758"/>
      <c r="AP57" s="758"/>
      <c r="AQ57" s="759"/>
      <c r="AR57" s="728"/>
      <c r="AS57" s="757"/>
      <c r="AT57" s="728"/>
      <c r="AU57" s="35"/>
      <c r="AV57" s="35"/>
      <c r="AW57" s="35"/>
      <c r="AX57" s="35"/>
      <c r="AY57" s="756"/>
      <c r="AZ57" s="758"/>
      <c r="BA57" s="758"/>
      <c r="BB57" s="759"/>
      <c r="BC57" s="728"/>
      <c r="BD57" s="757"/>
      <c r="BE57" s="728"/>
      <c r="BF57" s="35"/>
      <c r="BG57" s="35"/>
      <c r="BH57" s="35"/>
      <c r="BI57" s="35"/>
      <c r="BJ57" s="756"/>
      <c r="BK57" s="758"/>
      <c r="BL57" s="758"/>
      <c r="BM57" s="759"/>
      <c r="BN57" s="728"/>
      <c r="BO57" s="757"/>
      <c r="BP57" s="728"/>
      <c r="BQ57" s="35"/>
      <c r="BR57" s="35"/>
      <c r="BS57" s="35"/>
      <c r="BT57" s="35"/>
      <c r="BU57" s="756"/>
      <c r="BV57" s="758"/>
      <c r="BW57" s="758"/>
      <c r="BX57" s="759"/>
      <c r="BY57" s="728"/>
      <c r="BZ57" s="757"/>
      <c r="CA57" s="728"/>
      <c r="CB57" s="35"/>
      <c r="CC57" s="35"/>
      <c r="CD57" s="35"/>
      <c r="CE57" s="35"/>
      <c r="CF57" s="756"/>
      <c r="CG57" s="758"/>
      <c r="CH57" s="758"/>
      <c r="CI57" s="759"/>
      <c r="CJ57" s="728"/>
      <c r="CK57" s="757"/>
      <c r="CL57" s="728"/>
      <c r="CM57" s="35"/>
      <c r="CN57" s="35"/>
      <c r="CO57" s="35"/>
      <c r="CP57" s="35"/>
      <c r="CQ57" s="756"/>
      <c r="CR57" s="758"/>
      <c r="CS57" s="758"/>
      <c r="CT57" s="759"/>
      <c r="CU57" s="728"/>
      <c r="CV57" s="757"/>
      <c r="CW57" s="728"/>
      <c r="CX57" s="35"/>
      <c r="CY57" s="35"/>
      <c r="CZ57" s="35"/>
      <c r="DA57" s="35"/>
      <c r="DB57" s="756"/>
      <c r="DC57" s="758"/>
      <c r="DD57" s="758"/>
      <c r="DE57" s="759"/>
      <c r="DF57" s="728"/>
      <c r="DG57" s="757"/>
      <c r="DH57" s="728"/>
      <c r="DI57" s="35"/>
      <c r="DJ57" s="35"/>
      <c r="DK57" s="35"/>
      <c r="DL57" s="35"/>
      <c r="DM57" s="756"/>
      <c r="DN57" s="758"/>
      <c r="DO57" s="758"/>
      <c r="DP57" s="759"/>
      <c r="DQ57" s="728"/>
      <c r="DR57" s="757"/>
      <c r="DS57" s="728"/>
      <c r="DT57" s="35"/>
      <c r="DU57" s="35"/>
      <c r="DV57" s="35"/>
      <c r="DW57" s="35"/>
      <c r="DX57" s="756"/>
      <c r="DY57" s="758"/>
      <c r="DZ57" s="758"/>
      <c r="EA57" s="759"/>
      <c r="EB57" s="728"/>
      <c r="EC57" s="757"/>
      <c r="ED57" s="728"/>
      <c r="EE57" s="35"/>
      <c r="EF57" s="35"/>
      <c r="EG57" s="35"/>
      <c r="EH57" s="35"/>
      <c r="EI57" s="756"/>
      <c r="EJ57" s="758"/>
      <c r="EK57" s="758"/>
      <c r="EL57" s="759"/>
      <c r="EM57" s="728"/>
      <c r="EN57" s="757"/>
      <c r="EO57" s="728"/>
      <c r="EP57" s="35"/>
      <c r="EQ57" s="35"/>
      <c r="ER57" s="35"/>
      <c r="ES57" s="35"/>
      <c r="ET57" s="756"/>
      <c r="EU57" s="758"/>
      <c r="EV57" s="758"/>
      <c r="EW57" s="759"/>
      <c r="EX57" s="728"/>
      <c r="EY57" s="757"/>
      <c r="EZ57" s="728"/>
      <c r="FA57" s="35"/>
      <c r="FB57" s="35"/>
      <c r="FC57" s="35"/>
      <c r="FD57" s="35"/>
      <c r="FE57" s="756"/>
      <c r="FF57" s="758"/>
      <c r="FG57" s="758"/>
      <c r="FH57" s="759"/>
      <c r="FI57" s="728"/>
      <c r="FJ57" s="757"/>
      <c r="FK57" s="728"/>
      <c r="FL57" s="35"/>
      <c r="FM57" s="35"/>
      <c r="FN57" s="35"/>
      <c r="FO57" s="35"/>
      <c r="FP57" s="756"/>
      <c r="FQ57" s="758"/>
      <c r="FR57" s="758"/>
      <c r="FS57" s="759"/>
      <c r="FT57" s="728"/>
      <c r="FU57" s="757"/>
      <c r="FV57" s="728"/>
      <c r="FW57" s="35"/>
      <c r="FX57" s="35"/>
      <c r="FY57" s="35"/>
      <c r="FZ57" s="35"/>
      <c r="GA57" s="756"/>
      <c r="GB57" s="758"/>
      <c r="GC57" s="758"/>
      <c r="GD57" s="759"/>
      <c r="GE57" s="728"/>
      <c r="GF57" s="757"/>
      <c r="GG57" s="728"/>
      <c r="GH57" s="35"/>
      <c r="GI57" s="35"/>
      <c r="GJ57" s="35"/>
      <c r="GK57" s="35"/>
      <c r="GL57" s="756"/>
      <c r="GM57" s="758"/>
      <c r="GN57" s="758"/>
      <c r="GO57" s="759"/>
      <c r="GP57" s="728"/>
      <c r="GQ57" s="757"/>
      <c r="GR57" s="728"/>
      <c r="GS57" s="35"/>
      <c r="GT57" s="35"/>
      <c r="GU57" s="35"/>
      <c r="GV57" s="35"/>
      <c r="GW57" s="756"/>
      <c r="GX57" s="758"/>
      <c r="GY57" s="758"/>
    </row>
    <row r="58" spans="1:243" s="34" customFormat="1" ht="14.1" customHeight="1">
      <c r="A58" s="35"/>
      <c r="B58" s="726"/>
      <c r="C58" s="727"/>
      <c r="D58" s="727"/>
      <c r="E58" s="727"/>
      <c r="F58" s="727"/>
      <c r="G58" s="728"/>
      <c r="H58" s="728"/>
      <c r="I58" s="728"/>
      <c r="J58" s="728"/>
      <c r="K58" s="823"/>
      <c r="L58" s="824"/>
      <c r="M58" s="825"/>
      <c r="N58" s="826"/>
      <c r="O58" s="826"/>
      <c r="P58" s="826"/>
      <c r="Q58" s="826"/>
      <c r="R58" s="823"/>
      <c r="S58" s="827"/>
      <c r="T58" s="827"/>
      <c r="U58" s="828"/>
      <c r="V58" s="825"/>
      <c r="W58" s="824"/>
      <c r="X58" s="825"/>
      <c r="Y58" s="826"/>
      <c r="Z58" s="826"/>
      <c r="AA58" s="826"/>
      <c r="AB58" s="826"/>
      <c r="AC58" s="823"/>
      <c r="AD58" s="827"/>
      <c r="AE58" s="827"/>
      <c r="AF58" s="828"/>
      <c r="AG58" s="825"/>
      <c r="AH58" s="824"/>
      <c r="AI58" s="825"/>
      <c r="AJ58" s="826"/>
      <c r="AK58" s="826"/>
      <c r="AL58" s="826"/>
      <c r="AM58" s="826"/>
      <c r="AN58" s="823"/>
      <c r="AO58" s="827"/>
      <c r="AP58" s="827"/>
      <c r="AQ58" s="828"/>
      <c r="AR58" s="825"/>
      <c r="AS58" s="824"/>
      <c r="AT58" s="825"/>
      <c r="AU58" s="826"/>
      <c r="AV58" s="826"/>
      <c r="AW58" s="826"/>
      <c r="AX58" s="826"/>
      <c r="AY58" s="823"/>
      <c r="AZ58" s="827"/>
      <c r="BA58" s="827"/>
      <c r="BB58" s="828"/>
      <c r="BC58" s="825"/>
      <c r="BD58" s="824"/>
      <c r="BE58" s="825"/>
      <c r="BF58" s="826"/>
      <c r="BG58" s="826"/>
      <c r="BH58" s="826"/>
      <c r="BI58" s="826"/>
      <c r="BJ58" s="823"/>
      <c r="BK58" s="827"/>
      <c r="BL58" s="827"/>
      <c r="BM58" s="828"/>
      <c r="BN58" s="825"/>
      <c r="BO58" s="824"/>
      <c r="BP58" s="825"/>
      <c r="BQ58" s="826"/>
      <c r="BR58" s="826"/>
      <c r="BS58" s="826"/>
      <c r="BT58" s="826"/>
      <c r="BU58" s="823"/>
      <c r="BV58" s="827"/>
      <c r="BW58" s="827"/>
      <c r="BX58" s="828"/>
      <c r="BY58" s="825"/>
      <c r="BZ58" s="824"/>
      <c r="CA58" s="825"/>
      <c r="CB58" s="826"/>
      <c r="CC58" s="826"/>
      <c r="CD58" s="826"/>
      <c r="CE58" s="826"/>
      <c r="CF58" s="823"/>
      <c r="CG58" s="827"/>
      <c r="CH58" s="827"/>
      <c r="CI58" s="828"/>
      <c r="CJ58" s="825"/>
      <c r="CK58" s="824"/>
      <c r="CL58" s="825"/>
      <c r="CM58" s="826"/>
      <c r="CN58" s="826"/>
      <c r="CO58" s="826"/>
      <c r="CP58" s="826"/>
      <c r="CQ58" s="823"/>
      <c r="CR58" s="827"/>
      <c r="CS58" s="827"/>
      <c r="CT58" s="828"/>
      <c r="CU58" s="825"/>
      <c r="CV58" s="824"/>
      <c r="CW58" s="825"/>
      <c r="CX58" s="826"/>
      <c r="CY58" s="826"/>
      <c r="CZ58" s="826"/>
      <c r="DA58" s="826"/>
      <c r="DB58" s="823"/>
      <c r="DC58" s="827"/>
      <c r="DD58" s="827"/>
      <c r="DE58" s="828"/>
      <c r="DF58" s="825"/>
      <c r="DG58" s="824"/>
      <c r="DH58" s="825"/>
      <c r="DI58" s="826"/>
      <c r="DJ58" s="826"/>
      <c r="DK58" s="826"/>
      <c r="DL58" s="826"/>
      <c r="DM58" s="823"/>
      <c r="DN58" s="827"/>
      <c r="DO58" s="827"/>
      <c r="DP58" s="828"/>
      <c r="DQ58" s="825"/>
      <c r="DR58" s="824"/>
      <c r="DS58" s="825"/>
      <c r="DT58" s="826"/>
      <c r="DU58" s="826"/>
      <c r="DV58" s="826"/>
      <c r="DW58" s="826"/>
      <c r="DX58" s="823"/>
      <c r="DY58" s="827"/>
      <c r="DZ58" s="827"/>
      <c r="EA58" s="828"/>
      <c r="EB58" s="825"/>
      <c r="EC58" s="824"/>
      <c r="ED58" s="825"/>
      <c r="EE58" s="826"/>
      <c r="EF58" s="826"/>
      <c r="EG58" s="826"/>
      <c r="EH58" s="826"/>
      <c r="EI58" s="823"/>
      <c r="EJ58" s="827"/>
      <c r="EK58" s="827"/>
      <c r="EL58" s="828"/>
      <c r="EM58" s="825"/>
      <c r="EN58" s="824"/>
      <c r="EO58" s="825"/>
      <c r="EP58" s="826"/>
      <c r="EQ58" s="826"/>
      <c r="ER58" s="826"/>
      <c r="ES58" s="826"/>
      <c r="ET58" s="823"/>
      <c r="EU58" s="827"/>
      <c r="EV58" s="827"/>
      <c r="EW58" s="828"/>
      <c r="EX58" s="825"/>
      <c r="EY58" s="824"/>
      <c r="EZ58" s="825"/>
      <c r="FA58" s="826"/>
      <c r="FB58" s="826"/>
      <c r="FC58" s="826"/>
      <c r="FD58" s="826"/>
      <c r="FE58" s="823"/>
      <c r="FF58" s="827"/>
      <c r="FG58" s="827"/>
      <c r="FH58" s="828"/>
      <c r="FI58" s="825"/>
      <c r="FJ58" s="824"/>
      <c r="FK58" s="825"/>
      <c r="FL58" s="826"/>
      <c r="FM58" s="826"/>
      <c r="FN58" s="826"/>
      <c r="FO58" s="826"/>
      <c r="FP58" s="823"/>
      <c r="FQ58" s="827"/>
      <c r="FR58" s="827"/>
      <c r="FS58" s="828"/>
      <c r="FT58" s="825"/>
      <c r="FU58" s="824"/>
      <c r="FV58" s="825"/>
      <c r="FW58" s="826"/>
      <c r="FX58" s="826"/>
      <c r="FY58" s="826"/>
      <c r="FZ58" s="826"/>
      <c r="GA58" s="823"/>
      <c r="GB58" s="827"/>
      <c r="GC58" s="827"/>
      <c r="GD58" s="828"/>
      <c r="GE58" s="825"/>
      <c r="GF58" s="824"/>
      <c r="GG58" s="825"/>
      <c r="GH58" s="826"/>
      <c r="GI58" s="826"/>
      <c r="GJ58" s="826"/>
      <c r="GK58" s="826"/>
      <c r="GL58" s="823"/>
      <c r="GM58" s="827"/>
      <c r="GN58" s="827"/>
      <c r="GO58" s="828"/>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8"/>
      <c r="V59" s="825"/>
      <c r="W59" s="824"/>
      <c r="X59" s="825"/>
      <c r="Y59" s="826"/>
      <c r="Z59" s="826"/>
      <c r="AA59" s="826"/>
      <c r="AB59" s="826"/>
      <c r="AC59" s="823"/>
      <c r="AD59" s="827"/>
      <c r="AE59" s="827"/>
      <c r="AF59" s="828"/>
      <c r="AG59" s="825"/>
      <c r="AH59" s="824"/>
      <c r="AI59" s="825"/>
      <c r="AJ59" s="826"/>
      <c r="AK59" s="826"/>
      <c r="AL59" s="826"/>
      <c r="AM59" s="826"/>
      <c r="AN59" s="823"/>
      <c r="AO59" s="827"/>
      <c r="AP59" s="827"/>
      <c r="AQ59" s="828"/>
      <c r="AR59" s="825"/>
      <c r="AS59" s="824"/>
      <c r="AT59" s="825"/>
      <c r="AU59" s="826"/>
      <c r="AV59" s="826"/>
      <c r="AW59" s="826"/>
      <c r="AX59" s="826"/>
      <c r="AY59" s="823"/>
      <c r="AZ59" s="827"/>
      <c r="BA59" s="827"/>
      <c r="BB59" s="828"/>
      <c r="BC59" s="825"/>
      <c r="BD59" s="824"/>
      <c r="BE59" s="825"/>
      <c r="BF59" s="826"/>
      <c r="BG59" s="826"/>
      <c r="BH59" s="826"/>
      <c r="BI59" s="826"/>
      <c r="BJ59" s="823"/>
      <c r="BK59" s="827"/>
      <c r="BL59" s="827"/>
      <c r="BM59" s="828"/>
      <c r="BN59" s="825"/>
      <c r="BO59" s="824"/>
      <c r="BP59" s="825"/>
      <c r="BQ59" s="826"/>
      <c r="BR59" s="826"/>
      <c r="BS59" s="826"/>
      <c r="BT59" s="826"/>
      <c r="BU59" s="823"/>
      <c r="BV59" s="827"/>
      <c r="BW59" s="827"/>
      <c r="BX59" s="828"/>
      <c r="BY59" s="825"/>
      <c r="BZ59" s="824"/>
      <c r="CA59" s="825"/>
      <c r="CB59" s="826"/>
      <c r="CC59" s="826"/>
      <c r="CD59" s="826"/>
      <c r="CE59" s="826"/>
      <c r="CF59" s="823"/>
      <c r="CG59" s="827"/>
      <c r="CH59" s="827"/>
      <c r="CI59" s="828"/>
      <c r="CJ59" s="825"/>
      <c r="CK59" s="824"/>
      <c r="CL59" s="825"/>
      <c r="CM59" s="826"/>
      <c r="CN59" s="826"/>
      <c r="CO59" s="826"/>
      <c r="CP59" s="826"/>
      <c r="CQ59" s="823"/>
      <c r="CR59" s="827"/>
      <c r="CS59" s="827"/>
      <c r="CT59" s="828"/>
      <c r="CU59" s="825"/>
      <c r="CV59" s="824"/>
      <c r="CW59" s="825"/>
      <c r="CX59" s="826"/>
      <c r="CY59" s="826"/>
      <c r="CZ59" s="826"/>
      <c r="DA59" s="826"/>
      <c r="DB59" s="823"/>
      <c r="DC59" s="827"/>
      <c r="DD59" s="827"/>
      <c r="DE59" s="828"/>
      <c r="DF59" s="825"/>
      <c r="DG59" s="824"/>
      <c r="DH59" s="825"/>
      <c r="DI59" s="826"/>
      <c r="DJ59" s="826"/>
      <c r="DK59" s="826"/>
      <c r="DL59" s="826"/>
      <c r="DM59" s="823"/>
      <c r="DN59" s="827"/>
      <c r="DO59" s="827"/>
      <c r="DP59" s="828"/>
      <c r="DQ59" s="825"/>
      <c r="DR59" s="824"/>
      <c r="DS59" s="825"/>
      <c r="DT59" s="826"/>
      <c r="DU59" s="826"/>
      <c r="DV59" s="826"/>
      <c r="DW59" s="826"/>
      <c r="DX59" s="823"/>
      <c r="DY59" s="827"/>
      <c r="DZ59" s="827"/>
      <c r="EA59" s="828"/>
      <c r="EB59" s="825"/>
      <c r="EC59" s="824"/>
      <c r="ED59" s="825"/>
      <c r="EE59" s="826"/>
      <c r="EF59" s="826"/>
      <c r="EG59" s="826"/>
      <c r="EH59" s="826"/>
      <c r="EI59" s="823"/>
      <c r="EJ59" s="827"/>
      <c r="EK59" s="827"/>
      <c r="EL59" s="828"/>
      <c r="EM59" s="825"/>
      <c r="EN59" s="824"/>
      <c r="EO59" s="825"/>
      <c r="EP59" s="826"/>
      <c r="EQ59" s="826"/>
      <c r="ER59" s="826"/>
      <c r="ES59" s="826"/>
      <c r="ET59" s="823"/>
      <c r="EU59" s="827"/>
      <c r="EV59" s="827"/>
      <c r="EW59" s="828"/>
      <c r="EX59" s="825"/>
      <c r="EY59" s="824"/>
      <c r="EZ59" s="825"/>
      <c r="FA59" s="826"/>
      <c r="FB59" s="826"/>
      <c r="FC59" s="826"/>
      <c r="FD59" s="826"/>
      <c r="FE59" s="823"/>
      <c r="FF59" s="827"/>
      <c r="FG59" s="827"/>
      <c r="FH59" s="828"/>
      <c r="FI59" s="825"/>
      <c r="FJ59" s="824"/>
      <c r="FK59" s="825"/>
      <c r="FL59" s="826"/>
      <c r="FM59" s="826"/>
      <c r="FN59" s="826"/>
      <c r="FO59" s="826"/>
      <c r="FP59" s="823"/>
      <c r="FQ59" s="827"/>
      <c r="FR59" s="827"/>
      <c r="FS59" s="828"/>
      <c r="FT59" s="825"/>
      <c r="FU59" s="824"/>
      <c r="FV59" s="825"/>
      <c r="FW59" s="826"/>
      <c r="FX59" s="826"/>
      <c r="FY59" s="826"/>
      <c r="FZ59" s="826"/>
      <c r="GA59" s="823"/>
      <c r="GB59" s="827"/>
      <c r="GC59" s="827"/>
      <c r="GD59" s="828"/>
      <c r="GE59" s="825"/>
      <c r="GF59" s="824"/>
      <c r="GG59" s="825"/>
      <c r="GH59" s="826"/>
      <c r="GI59" s="826"/>
      <c r="GJ59" s="826"/>
      <c r="GK59" s="826"/>
      <c r="GL59" s="823"/>
      <c r="GM59" s="827"/>
      <c r="GN59" s="827"/>
      <c r="GO59" s="828"/>
      <c r="GP59" s="825"/>
      <c r="GQ59" s="824"/>
      <c r="GR59" s="825"/>
      <c r="GS59" s="826"/>
      <c r="GT59" s="826"/>
      <c r="GU59" s="826"/>
      <c r="GV59" s="826"/>
      <c r="GW59" s="823"/>
      <c r="GX59" s="827"/>
      <c r="GY59" s="827"/>
    </row>
    <row r="60" spans="1:243" s="34" customFormat="1" ht="14.1" customHeight="1">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4.25">
      <c r="A61" s="35"/>
      <c r="B61" s="726"/>
      <c r="C61" s="727"/>
      <c r="D61" s="727"/>
      <c r="E61" s="727"/>
      <c r="F61" s="727"/>
      <c r="G61" s="728"/>
      <c r="H61" s="728"/>
      <c r="I61" s="728"/>
      <c r="J61" s="728"/>
      <c r="K61" s="830"/>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4.1" customHeight="1">
      <c r="A62" s="35"/>
      <c r="B62" s="726"/>
      <c r="C62" s="727"/>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25">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25">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25">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s="34" customFormat="1" ht="14.1" customHeight="1">
      <c r="A70" s="35"/>
      <c r="B70" s="726"/>
      <c r="C70" s="727"/>
      <c r="D70" s="727"/>
      <c r="E70" s="727"/>
      <c r="F70" s="727"/>
      <c r="G70" s="728"/>
      <c r="H70" s="728"/>
      <c r="I70" s="728"/>
      <c r="J70" s="728"/>
      <c r="K70" s="823"/>
      <c r="L70" s="824"/>
      <c r="M70" s="825"/>
      <c r="N70" s="826"/>
      <c r="O70" s="826"/>
      <c r="P70" s="826"/>
      <c r="Q70" s="826"/>
      <c r="R70" s="823"/>
      <c r="S70" s="827"/>
      <c r="T70" s="827"/>
      <c r="U70" s="829"/>
      <c r="V70" s="825"/>
      <c r="W70" s="824"/>
      <c r="X70" s="825"/>
      <c r="Y70" s="826"/>
      <c r="Z70" s="826"/>
      <c r="AA70" s="826"/>
      <c r="AB70" s="826"/>
      <c r="AC70" s="823"/>
      <c r="AD70" s="827"/>
      <c r="AE70" s="827"/>
      <c r="AF70" s="829"/>
      <c r="AG70" s="825"/>
      <c r="AH70" s="824"/>
      <c r="AI70" s="825"/>
      <c r="AJ70" s="826"/>
      <c r="AK70" s="826"/>
      <c r="AL70" s="826"/>
      <c r="AM70" s="826"/>
      <c r="AN70" s="823"/>
      <c r="AO70" s="827"/>
      <c r="AP70" s="827"/>
      <c r="AQ70" s="829"/>
      <c r="AR70" s="825"/>
      <c r="AS70" s="824"/>
      <c r="AT70" s="825"/>
      <c r="AU70" s="826"/>
      <c r="AV70" s="826"/>
      <c r="AW70" s="826"/>
      <c r="AX70" s="826"/>
      <c r="AY70" s="823"/>
      <c r="AZ70" s="827"/>
      <c r="BA70" s="827"/>
      <c r="BB70" s="829"/>
      <c r="BC70" s="825"/>
      <c r="BD70" s="824"/>
      <c r="BE70" s="825"/>
      <c r="BF70" s="826"/>
      <c r="BG70" s="826"/>
      <c r="BH70" s="826"/>
      <c r="BI70" s="826"/>
      <c r="BJ70" s="823"/>
      <c r="BK70" s="827"/>
      <c r="BL70" s="827"/>
      <c r="BM70" s="829"/>
      <c r="BN70" s="825"/>
      <c r="BO70" s="824"/>
      <c r="BP70" s="825"/>
      <c r="BQ70" s="826"/>
      <c r="BR70" s="826"/>
      <c r="BS70" s="826"/>
      <c r="BT70" s="826"/>
      <c r="BU70" s="823"/>
      <c r="BV70" s="827"/>
      <c r="BW70" s="827"/>
      <c r="BX70" s="829"/>
      <c r="BY70" s="825"/>
      <c r="BZ70" s="824"/>
      <c r="CA70" s="825"/>
      <c r="CB70" s="826"/>
      <c r="CC70" s="826"/>
      <c r="CD70" s="826"/>
      <c r="CE70" s="826"/>
      <c r="CF70" s="823"/>
      <c r="CG70" s="827"/>
      <c r="CH70" s="827"/>
      <c r="CI70" s="829"/>
      <c r="CJ70" s="825"/>
      <c r="CK70" s="824"/>
      <c r="CL70" s="825"/>
      <c r="CM70" s="826"/>
      <c r="CN70" s="826"/>
      <c r="CO70" s="826"/>
      <c r="CP70" s="826"/>
      <c r="CQ70" s="823"/>
      <c r="CR70" s="827"/>
      <c r="CS70" s="827"/>
      <c r="CT70" s="829"/>
      <c r="CU70" s="825"/>
      <c r="CV70" s="824"/>
      <c r="CW70" s="825"/>
      <c r="CX70" s="826"/>
      <c r="CY70" s="826"/>
      <c r="CZ70" s="826"/>
      <c r="DA70" s="826"/>
      <c r="DB70" s="823"/>
      <c r="DC70" s="827"/>
      <c r="DD70" s="827"/>
      <c r="DE70" s="829"/>
      <c r="DF70" s="825"/>
      <c r="DG70" s="824"/>
      <c r="DH70" s="825"/>
      <c r="DI70" s="826"/>
      <c r="DJ70" s="826"/>
      <c r="DK70" s="826"/>
      <c r="DL70" s="826"/>
      <c r="DM70" s="823"/>
      <c r="DN70" s="827"/>
      <c r="DO70" s="827"/>
      <c r="DP70" s="829"/>
      <c r="DQ70" s="825"/>
      <c r="DR70" s="824"/>
      <c r="DS70" s="825"/>
      <c r="DT70" s="826"/>
      <c r="DU70" s="826"/>
      <c r="DV70" s="826"/>
      <c r="DW70" s="826"/>
      <c r="DX70" s="823"/>
      <c r="DY70" s="827"/>
      <c r="DZ70" s="827"/>
      <c r="EA70" s="829"/>
      <c r="EB70" s="825"/>
      <c r="EC70" s="824"/>
      <c r="ED70" s="825"/>
      <c r="EE70" s="826"/>
      <c r="EF70" s="826"/>
      <c r="EG70" s="826"/>
      <c r="EH70" s="826"/>
      <c r="EI70" s="823"/>
      <c r="EJ70" s="827"/>
      <c r="EK70" s="827"/>
      <c r="EL70" s="829"/>
      <c r="EM70" s="825"/>
      <c r="EN70" s="824"/>
      <c r="EO70" s="825"/>
      <c r="EP70" s="826"/>
      <c r="EQ70" s="826"/>
      <c r="ER70" s="826"/>
      <c r="ES70" s="826"/>
      <c r="ET70" s="823"/>
      <c r="EU70" s="827"/>
      <c r="EV70" s="827"/>
      <c r="EW70" s="829"/>
      <c r="EX70" s="825"/>
      <c r="EY70" s="824"/>
      <c r="EZ70" s="825"/>
      <c r="FA70" s="826"/>
      <c r="FB70" s="826"/>
      <c r="FC70" s="826"/>
      <c r="FD70" s="826"/>
      <c r="FE70" s="823"/>
      <c r="FF70" s="827"/>
      <c r="FG70" s="827"/>
      <c r="FH70" s="829"/>
      <c r="FI70" s="825"/>
      <c r="FJ70" s="824"/>
      <c r="FK70" s="825"/>
      <c r="FL70" s="826"/>
      <c r="FM70" s="826"/>
      <c r="FN70" s="826"/>
      <c r="FO70" s="826"/>
      <c r="FP70" s="823"/>
      <c r="FQ70" s="827"/>
      <c r="FR70" s="827"/>
      <c r="FS70" s="829"/>
      <c r="FT70" s="825"/>
      <c r="FU70" s="824"/>
      <c r="FV70" s="825"/>
      <c r="FW70" s="826"/>
      <c r="FX70" s="826"/>
      <c r="FY70" s="826"/>
      <c r="FZ70" s="826"/>
      <c r="GA70" s="823"/>
      <c r="GB70" s="827"/>
      <c r="GC70" s="827"/>
      <c r="GD70" s="829"/>
      <c r="GE70" s="825"/>
      <c r="GF70" s="824"/>
      <c r="GG70" s="825"/>
      <c r="GH70" s="826"/>
      <c r="GI70" s="826"/>
      <c r="GJ70" s="826"/>
      <c r="GK70" s="826"/>
      <c r="GL70" s="823"/>
      <c r="GM70" s="827"/>
      <c r="GN70" s="827"/>
      <c r="GO70" s="829"/>
      <c r="GP70" s="825"/>
      <c r="GQ70" s="824"/>
      <c r="GR70" s="825"/>
      <c r="GS70" s="826"/>
      <c r="GT70" s="826"/>
      <c r="GU70" s="826"/>
      <c r="GV70" s="826"/>
      <c r="GW70" s="823"/>
      <c r="GX70" s="827"/>
      <c r="GY70" s="827"/>
    </row>
    <row r="71" spans="1:207" s="34" customFormat="1" ht="14.1" customHeight="1">
      <c r="A71" s="35"/>
      <c r="B71" s="726"/>
      <c r="C71" s="727"/>
      <c r="D71" s="727"/>
      <c r="E71" s="727"/>
      <c r="F71" s="727"/>
      <c r="G71" s="728"/>
      <c r="H71" s="728"/>
      <c r="I71" s="728"/>
      <c r="J71" s="728"/>
      <c r="K71" s="823"/>
      <c r="L71" s="824"/>
      <c r="M71" s="825"/>
      <c r="N71" s="826"/>
      <c r="O71" s="826"/>
      <c r="P71" s="826"/>
      <c r="Q71" s="826"/>
      <c r="R71" s="823"/>
      <c r="S71" s="827"/>
      <c r="T71" s="827"/>
      <c r="U71" s="829"/>
      <c r="V71" s="825"/>
      <c r="W71" s="824"/>
      <c r="X71" s="825"/>
      <c r="Y71" s="826"/>
      <c r="Z71" s="826"/>
      <c r="AA71" s="826"/>
      <c r="AB71" s="826"/>
      <c r="AC71" s="823"/>
      <c r="AD71" s="827"/>
      <c r="AE71" s="827"/>
      <c r="AF71" s="829"/>
      <c r="AG71" s="825"/>
      <c r="AH71" s="824"/>
      <c r="AI71" s="825"/>
      <c r="AJ71" s="826"/>
      <c r="AK71" s="826"/>
      <c r="AL71" s="826"/>
      <c r="AM71" s="826"/>
      <c r="AN71" s="823"/>
      <c r="AO71" s="827"/>
      <c r="AP71" s="827"/>
      <c r="AQ71" s="829"/>
      <c r="AR71" s="825"/>
      <c r="AS71" s="824"/>
      <c r="AT71" s="825"/>
      <c r="AU71" s="826"/>
      <c r="AV71" s="826"/>
      <c r="AW71" s="826"/>
      <c r="AX71" s="826"/>
      <c r="AY71" s="823"/>
      <c r="AZ71" s="827"/>
      <c r="BA71" s="827"/>
      <c r="BB71" s="829"/>
      <c r="BC71" s="825"/>
      <c r="BD71" s="824"/>
      <c r="BE71" s="825"/>
      <c r="BF71" s="826"/>
      <c r="BG71" s="826"/>
      <c r="BH71" s="826"/>
      <c r="BI71" s="826"/>
      <c r="BJ71" s="823"/>
      <c r="BK71" s="827"/>
      <c r="BL71" s="827"/>
      <c r="BM71" s="829"/>
      <c r="BN71" s="825"/>
      <c r="BO71" s="824"/>
      <c r="BP71" s="825"/>
      <c r="BQ71" s="826"/>
      <c r="BR71" s="826"/>
      <c r="BS71" s="826"/>
      <c r="BT71" s="826"/>
      <c r="BU71" s="823"/>
      <c r="BV71" s="827"/>
      <c r="BW71" s="827"/>
      <c r="BX71" s="829"/>
      <c r="BY71" s="825"/>
      <c r="BZ71" s="824"/>
      <c r="CA71" s="825"/>
      <c r="CB71" s="826"/>
      <c r="CC71" s="826"/>
      <c r="CD71" s="826"/>
      <c r="CE71" s="826"/>
      <c r="CF71" s="823"/>
      <c r="CG71" s="827"/>
      <c r="CH71" s="827"/>
      <c r="CI71" s="829"/>
      <c r="CJ71" s="825"/>
      <c r="CK71" s="824"/>
      <c r="CL71" s="825"/>
      <c r="CM71" s="826"/>
      <c r="CN71" s="826"/>
      <c r="CO71" s="826"/>
      <c r="CP71" s="826"/>
      <c r="CQ71" s="823"/>
      <c r="CR71" s="827"/>
      <c r="CS71" s="827"/>
      <c r="CT71" s="829"/>
      <c r="CU71" s="825"/>
      <c r="CV71" s="824"/>
      <c r="CW71" s="825"/>
      <c r="CX71" s="826"/>
      <c r="CY71" s="826"/>
      <c r="CZ71" s="826"/>
      <c r="DA71" s="826"/>
      <c r="DB71" s="823"/>
      <c r="DC71" s="827"/>
      <c r="DD71" s="827"/>
      <c r="DE71" s="829"/>
      <c r="DF71" s="825"/>
      <c r="DG71" s="824"/>
      <c r="DH71" s="825"/>
      <c r="DI71" s="826"/>
      <c r="DJ71" s="826"/>
      <c r="DK71" s="826"/>
      <c r="DL71" s="826"/>
      <c r="DM71" s="823"/>
      <c r="DN71" s="827"/>
      <c r="DO71" s="827"/>
      <c r="DP71" s="829"/>
      <c r="DQ71" s="825"/>
      <c r="DR71" s="824"/>
      <c r="DS71" s="825"/>
      <c r="DT71" s="826"/>
      <c r="DU71" s="826"/>
      <c r="DV71" s="826"/>
      <c r="DW71" s="826"/>
      <c r="DX71" s="823"/>
      <c r="DY71" s="827"/>
      <c r="DZ71" s="827"/>
      <c r="EA71" s="829"/>
      <c r="EB71" s="825"/>
      <c r="EC71" s="824"/>
      <c r="ED71" s="825"/>
      <c r="EE71" s="826"/>
      <c r="EF71" s="826"/>
      <c r="EG71" s="826"/>
      <c r="EH71" s="826"/>
      <c r="EI71" s="823"/>
      <c r="EJ71" s="827"/>
      <c r="EK71" s="827"/>
      <c r="EL71" s="829"/>
      <c r="EM71" s="825"/>
      <c r="EN71" s="824"/>
      <c r="EO71" s="825"/>
      <c r="EP71" s="826"/>
      <c r="EQ71" s="826"/>
      <c r="ER71" s="826"/>
      <c r="ES71" s="826"/>
      <c r="ET71" s="823"/>
      <c r="EU71" s="827"/>
      <c r="EV71" s="827"/>
      <c r="EW71" s="829"/>
      <c r="EX71" s="825"/>
      <c r="EY71" s="824"/>
      <c r="EZ71" s="825"/>
      <c r="FA71" s="826"/>
      <c r="FB71" s="826"/>
      <c r="FC71" s="826"/>
      <c r="FD71" s="826"/>
      <c r="FE71" s="823"/>
      <c r="FF71" s="827"/>
      <c r="FG71" s="827"/>
      <c r="FH71" s="829"/>
      <c r="FI71" s="825"/>
      <c r="FJ71" s="824"/>
      <c r="FK71" s="825"/>
      <c r="FL71" s="826"/>
      <c r="FM71" s="826"/>
      <c r="FN71" s="826"/>
      <c r="FO71" s="826"/>
      <c r="FP71" s="823"/>
      <c r="FQ71" s="827"/>
      <c r="FR71" s="827"/>
      <c r="FS71" s="829"/>
      <c r="FT71" s="825"/>
      <c r="FU71" s="824"/>
      <c r="FV71" s="825"/>
      <c r="FW71" s="826"/>
      <c r="FX71" s="826"/>
      <c r="FY71" s="826"/>
      <c r="FZ71" s="826"/>
      <c r="GA71" s="823"/>
      <c r="GB71" s="827"/>
      <c r="GC71" s="827"/>
      <c r="GD71" s="829"/>
      <c r="GE71" s="825"/>
      <c r="GF71" s="824"/>
      <c r="GG71" s="825"/>
      <c r="GH71" s="826"/>
      <c r="GI71" s="826"/>
      <c r="GJ71" s="826"/>
      <c r="GK71" s="826"/>
      <c r="GL71" s="823"/>
      <c r="GM71" s="827"/>
      <c r="GN71" s="827"/>
      <c r="GO71" s="829"/>
      <c r="GP71" s="825"/>
      <c r="GQ71" s="824"/>
      <c r="GR71" s="825"/>
      <c r="GS71" s="826"/>
      <c r="GT71" s="826"/>
      <c r="GU71" s="826"/>
      <c r="GV71" s="826"/>
      <c r="GW71" s="823"/>
      <c r="GX71" s="827"/>
      <c r="GY71" s="827"/>
    </row>
    <row r="72" spans="1:207" s="34" customFormat="1" ht="14.1" customHeight="1">
      <c r="A72" s="35"/>
      <c r="B72" s="726"/>
      <c r="C72" s="727"/>
      <c r="D72" s="727"/>
      <c r="E72" s="727"/>
      <c r="F72" s="727"/>
      <c r="G72" s="728"/>
      <c r="H72" s="728"/>
      <c r="I72" s="728"/>
      <c r="J72" s="728"/>
      <c r="K72" s="823"/>
      <c r="L72" s="824"/>
      <c r="M72" s="825"/>
      <c r="N72" s="826"/>
      <c r="O72" s="826"/>
      <c r="P72" s="826"/>
      <c r="Q72" s="826"/>
      <c r="R72" s="823"/>
      <c r="S72" s="827"/>
      <c r="T72" s="827"/>
      <c r="U72" s="829"/>
      <c r="V72" s="825"/>
      <c r="W72" s="824"/>
      <c r="X72" s="825"/>
      <c r="Y72" s="826"/>
      <c r="Z72" s="826"/>
      <c r="AA72" s="826"/>
      <c r="AB72" s="826"/>
      <c r="AC72" s="823"/>
      <c r="AD72" s="827"/>
      <c r="AE72" s="827"/>
      <c r="AF72" s="829"/>
      <c r="AG72" s="825"/>
      <c r="AH72" s="824"/>
      <c r="AI72" s="825"/>
      <c r="AJ72" s="826"/>
      <c r="AK72" s="826"/>
      <c r="AL72" s="826"/>
      <c r="AM72" s="826"/>
      <c r="AN72" s="823"/>
      <c r="AO72" s="827"/>
      <c r="AP72" s="827"/>
      <c r="AQ72" s="829"/>
      <c r="AR72" s="825"/>
      <c r="AS72" s="824"/>
      <c r="AT72" s="825"/>
      <c r="AU72" s="826"/>
      <c r="AV72" s="826"/>
      <c r="AW72" s="826"/>
      <c r="AX72" s="826"/>
      <c r="AY72" s="823"/>
      <c r="AZ72" s="827"/>
      <c r="BA72" s="827"/>
      <c r="BB72" s="829"/>
      <c r="BC72" s="825"/>
      <c r="BD72" s="824"/>
      <c r="BE72" s="825"/>
      <c r="BF72" s="826"/>
      <c r="BG72" s="826"/>
      <c r="BH72" s="826"/>
      <c r="BI72" s="826"/>
      <c r="BJ72" s="823"/>
      <c r="BK72" s="827"/>
      <c r="BL72" s="827"/>
      <c r="BM72" s="829"/>
      <c r="BN72" s="825"/>
      <c r="BO72" s="824"/>
      <c r="BP72" s="825"/>
      <c r="BQ72" s="826"/>
      <c r="BR72" s="826"/>
      <c r="BS72" s="826"/>
      <c r="BT72" s="826"/>
      <c r="BU72" s="823"/>
      <c r="BV72" s="827"/>
      <c r="BW72" s="827"/>
      <c r="BX72" s="829"/>
      <c r="BY72" s="825"/>
      <c r="BZ72" s="824"/>
      <c r="CA72" s="825"/>
      <c r="CB72" s="826"/>
      <c r="CC72" s="826"/>
      <c r="CD72" s="826"/>
      <c r="CE72" s="826"/>
      <c r="CF72" s="823"/>
      <c r="CG72" s="827"/>
      <c r="CH72" s="827"/>
      <c r="CI72" s="829"/>
      <c r="CJ72" s="825"/>
      <c r="CK72" s="824"/>
      <c r="CL72" s="825"/>
      <c r="CM72" s="826"/>
      <c r="CN72" s="826"/>
      <c r="CO72" s="826"/>
      <c r="CP72" s="826"/>
      <c r="CQ72" s="823"/>
      <c r="CR72" s="827"/>
      <c r="CS72" s="827"/>
      <c r="CT72" s="829"/>
      <c r="CU72" s="825"/>
      <c r="CV72" s="824"/>
      <c r="CW72" s="825"/>
      <c r="CX72" s="826"/>
      <c r="CY72" s="826"/>
      <c r="CZ72" s="826"/>
      <c r="DA72" s="826"/>
      <c r="DB72" s="823"/>
      <c r="DC72" s="827"/>
      <c r="DD72" s="827"/>
      <c r="DE72" s="829"/>
      <c r="DF72" s="825"/>
      <c r="DG72" s="824"/>
      <c r="DH72" s="825"/>
      <c r="DI72" s="826"/>
      <c r="DJ72" s="826"/>
      <c r="DK72" s="826"/>
      <c r="DL72" s="826"/>
      <c r="DM72" s="823"/>
      <c r="DN72" s="827"/>
      <c r="DO72" s="827"/>
      <c r="DP72" s="829"/>
      <c r="DQ72" s="825"/>
      <c r="DR72" s="824"/>
      <c r="DS72" s="825"/>
      <c r="DT72" s="826"/>
      <c r="DU72" s="826"/>
      <c r="DV72" s="826"/>
      <c r="DW72" s="826"/>
      <c r="DX72" s="823"/>
      <c r="DY72" s="827"/>
      <c r="DZ72" s="827"/>
      <c r="EA72" s="829"/>
      <c r="EB72" s="825"/>
      <c r="EC72" s="824"/>
      <c r="ED72" s="825"/>
      <c r="EE72" s="826"/>
      <c r="EF72" s="826"/>
      <c r="EG72" s="826"/>
      <c r="EH72" s="826"/>
      <c r="EI72" s="823"/>
      <c r="EJ72" s="827"/>
      <c r="EK72" s="827"/>
      <c r="EL72" s="829"/>
      <c r="EM72" s="825"/>
      <c r="EN72" s="824"/>
      <c r="EO72" s="825"/>
      <c r="EP72" s="826"/>
      <c r="EQ72" s="826"/>
      <c r="ER72" s="826"/>
      <c r="ES72" s="826"/>
      <c r="ET72" s="823"/>
      <c r="EU72" s="827"/>
      <c r="EV72" s="827"/>
      <c r="EW72" s="829"/>
      <c r="EX72" s="825"/>
      <c r="EY72" s="824"/>
      <c r="EZ72" s="825"/>
      <c r="FA72" s="826"/>
      <c r="FB72" s="826"/>
      <c r="FC72" s="826"/>
      <c r="FD72" s="826"/>
      <c r="FE72" s="823"/>
      <c r="FF72" s="827"/>
      <c r="FG72" s="827"/>
      <c r="FH72" s="829"/>
      <c r="FI72" s="825"/>
      <c r="FJ72" s="824"/>
      <c r="FK72" s="825"/>
      <c r="FL72" s="826"/>
      <c r="FM72" s="826"/>
      <c r="FN72" s="826"/>
      <c r="FO72" s="826"/>
      <c r="FP72" s="823"/>
      <c r="FQ72" s="827"/>
      <c r="FR72" s="827"/>
      <c r="FS72" s="829"/>
      <c r="FT72" s="825"/>
      <c r="FU72" s="824"/>
      <c r="FV72" s="825"/>
      <c r="FW72" s="826"/>
      <c r="FX72" s="826"/>
      <c r="FY72" s="826"/>
      <c r="FZ72" s="826"/>
      <c r="GA72" s="823"/>
      <c r="GB72" s="827"/>
      <c r="GC72" s="827"/>
      <c r="GD72" s="829"/>
      <c r="GE72" s="825"/>
      <c r="GF72" s="824"/>
      <c r="GG72" s="825"/>
      <c r="GH72" s="826"/>
      <c r="GI72" s="826"/>
      <c r="GJ72" s="826"/>
      <c r="GK72" s="826"/>
      <c r="GL72" s="823"/>
      <c r="GM72" s="827"/>
      <c r="GN72" s="827"/>
      <c r="GO72" s="829"/>
      <c r="GP72" s="825"/>
      <c r="GQ72" s="824"/>
      <c r="GR72" s="825"/>
      <c r="GS72" s="826"/>
      <c r="GT72" s="826"/>
      <c r="GU72" s="826"/>
      <c r="GV72" s="826"/>
      <c r="GW72" s="823"/>
      <c r="GX72" s="827"/>
      <c r="GY72" s="827"/>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1" customHeight="1">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1" customHeight="1">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1" customHeight="1">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25">
      <c r="K96" s="756"/>
      <c r="L96" s="757"/>
      <c r="M96" s="728"/>
      <c r="N96" s="35"/>
      <c r="O96" s="35"/>
      <c r="P96" s="35"/>
      <c r="Q96" s="35"/>
      <c r="R96" s="756"/>
      <c r="S96" s="758"/>
      <c r="T96" s="758"/>
      <c r="U96" s="759"/>
      <c r="V96" s="728"/>
      <c r="W96" s="757"/>
      <c r="X96" s="728"/>
      <c r="Y96" s="35"/>
      <c r="Z96" s="35"/>
      <c r="AA96" s="35"/>
      <c r="AB96" s="35"/>
      <c r="AC96" s="756"/>
      <c r="AD96" s="758"/>
      <c r="AE96" s="758"/>
      <c r="AF96" s="759"/>
      <c r="AG96" s="728"/>
      <c r="AH96" s="757"/>
      <c r="AI96" s="728"/>
      <c r="AJ96" s="35"/>
      <c r="AK96" s="35"/>
      <c r="AL96" s="35"/>
      <c r="AM96" s="35"/>
      <c r="AN96" s="756"/>
      <c r="AO96" s="758"/>
      <c r="AP96" s="758"/>
      <c r="AQ96" s="759"/>
      <c r="AR96" s="728"/>
      <c r="AS96" s="757"/>
      <c r="AT96" s="728"/>
      <c r="AU96" s="35"/>
      <c r="AV96" s="35"/>
      <c r="AW96" s="35"/>
      <c r="AX96" s="35"/>
      <c r="AY96" s="756"/>
      <c r="AZ96" s="758"/>
      <c r="BA96" s="758"/>
      <c r="BB96" s="759"/>
      <c r="BC96" s="728"/>
      <c r="BD96" s="757"/>
      <c r="BE96" s="728"/>
      <c r="BF96" s="35"/>
      <c r="BG96" s="35"/>
      <c r="BH96" s="35"/>
      <c r="BI96" s="35"/>
      <c r="BJ96" s="756"/>
      <c r="BK96" s="758"/>
      <c r="BL96" s="758"/>
      <c r="BM96" s="759"/>
      <c r="BN96" s="728"/>
      <c r="BO96" s="757"/>
      <c r="BP96" s="728"/>
      <c r="BQ96" s="35"/>
      <c r="BR96" s="35"/>
      <c r="BS96" s="35"/>
      <c r="BT96" s="35"/>
      <c r="BU96" s="756"/>
      <c r="BV96" s="758"/>
      <c r="BW96" s="758"/>
      <c r="BX96" s="759"/>
      <c r="BY96" s="728"/>
      <c r="BZ96" s="757"/>
      <c r="CA96" s="728"/>
      <c r="CB96" s="35"/>
      <c r="CC96" s="35"/>
      <c r="CD96" s="35"/>
      <c r="CE96" s="35"/>
      <c r="CF96" s="756"/>
      <c r="CG96" s="758"/>
      <c r="CH96" s="758"/>
      <c r="CI96" s="759"/>
      <c r="CJ96" s="728"/>
      <c r="CK96" s="757"/>
      <c r="CL96" s="728"/>
      <c r="CM96" s="35"/>
      <c r="CN96" s="35"/>
      <c r="CO96" s="35"/>
      <c r="CP96" s="35"/>
      <c r="CQ96" s="756"/>
      <c r="CR96" s="758"/>
      <c r="CS96" s="758"/>
      <c r="CT96" s="759"/>
      <c r="CU96" s="728"/>
      <c r="CV96" s="757"/>
      <c r="CW96" s="728"/>
      <c r="CX96" s="35"/>
      <c r="CY96" s="35"/>
      <c r="CZ96" s="35"/>
      <c r="DA96" s="35"/>
      <c r="DB96" s="756"/>
      <c r="DC96" s="758"/>
      <c r="DD96" s="758"/>
      <c r="DE96" s="759"/>
      <c r="DF96" s="728"/>
      <c r="DG96" s="757"/>
      <c r="DH96" s="728"/>
      <c r="DI96" s="35"/>
      <c r="DJ96" s="35"/>
      <c r="DK96" s="35"/>
      <c r="DL96" s="35"/>
      <c r="DM96" s="756"/>
      <c r="DN96" s="758"/>
      <c r="DO96" s="758"/>
      <c r="DP96" s="759"/>
      <c r="DQ96" s="728"/>
      <c r="DR96" s="757"/>
      <c r="DS96" s="728"/>
      <c r="DT96" s="35"/>
      <c r="DU96" s="35"/>
      <c r="DV96" s="35"/>
      <c r="DW96" s="35"/>
      <c r="DX96" s="756"/>
      <c r="DY96" s="758"/>
      <c r="DZ96" s="758"/>
      <c r="EA96" s="759"/>
      <c r="EB96" s="728"/>
      <c r="EC96" s="757"/>
      <c r="ED96" s="728"/>
      <c r="EE96" s="35"/>
      <c r="EF96" s="35"/>
      <c r="EG96" s="35"/>
      <c r="EH96" s="35"/>
      <c r="EI96" s="756"/>
      <c r="EJ96" s="758"/>
      <c r="EK96" s="758"/>
      <c r="EL96" s="759"/>
      <c r="EM96" s="728"/>
      <c r="EN96" s="757"/>
      <c r="EO96" s="728"/>
      <c r="EP96" s="35"/>
      <c r="EQ96" s="35"/>
      <c r="ER96" s="35"/>
      <c r="ES96" s="35"/>
      <c r="ET96" s="756"/>
      <c r="EU96" s="758"/>
      <c r="EV96" s="758"/>
      <c r="EW96" s="759"/>
      <c r="EX96" s="728"/>
      <c r="EY96" s="757"/>
      <c r="EZ96" s="728"/>
      <c r="FA96" s="35"/>
      <c r="FB96" s="35"/>
      <c r="FC96" s="35"/>
      <c r="FD96" s="35"/>
      <c r="FE96" s="756"/>
      <c r="FF96" s="758"/>
      <c r="FG96" s="758"/>
      <c r="FH96" s="759"/>
      <c r="FI96" s="728"/>
      <c r="FJ96" s="757"/>
      <c r="FK96" s="728"/>
      <c r="FL96" s="35"/>
      <c r="FM96" s="35"/>
      <c r="FN96" s="35"/>
      <c r="FO96" s="35"/>
      <c r="FP96" s="756"/>
      <c r="FQ96" s="758"/>
      <c r="FR96" s="758"/>
      <c r="FS96" s="759"/>
      <c r="FT96" s="728"/>
      <c r="FU96" s="757"/>
      <c r="FV96" s="728"/>
      <c r="FW96" s="35"/>
      <c r="FX96" s="35"/>
      <c r="FY96" s="35"/>
      <c r="FZ96" s="35"/>
      <c r="GA96" s="756"/>
      <c r="GB96" s="758"/>
      <c r="GC96" s="758"/>
      <c r="GD96" s="759"/>
      <c r="GE96" s="728"/>
      <c r="GF96" s="757"/>
      <c r="GG96" s="728"/>
      <c r="GH96" s="35"/>
      <c r="GI96" s="35"/>
      <c r="GJ96" s="35"/>
      <c r="GK96" s="35"/>
      <c r="GL96" s="756"/>
      <c r="GM96" s="758"/>
      <c r="GN96" s="758"/>
      <c r="GO96" s="759"/>
      <c r="GP96" s="728"/>
      <c r="GQ96" s="757"/>
      <c r="GR96" s="728"/>
      <c r="GS96" s="35"/>
      <c r="GT96" s="35"/>
      <c r="GU96" s="35"/>
      <c r="GV96" s="35"/>
      <c r="GW96" s="756"/>
      <c r="GX96" s="758"/>
      <c r="GY96" s="758"/>
    </row>
    <row r="97" spans="11:207" ht="14.25">
      <c r="K97" s="756"/>
      <c r="L97" s="757"/>
      <c r="M97" s="728"/>
      <c r="N97" s="35"/>
      <c r="O97" s="35"/>
      <c r="P97" s="35"/>
      <c r="Q97" s="35"/>
      <c r="R97" s="756"/>
      <c r="S97" s="758"/>
      <c r="T97" s="758"/>
      <c r="U97" s="759"/>
      <c r="V97" s="728"/>
      <c r="W97" s="757"/>
      <c r="X97" s="728"/>
      <c r="Y97" s="35"/>
      <c r="Z97" s="35"/>
      <c r="AA97" s="35"/>
      <c r="AB97" s="35"/>
      <c r="AC97" s="756"/>
      <c r="AD97" s="758"/>
      <c r="AE97" s="758"/>
      <c r="AF97" s="759"/>
      <c r="AG97" s="728"/>
      <c r="AH97" s="757"/>
      <c r="AI97" s="728"/>
      <c r="AJ97" s="35"/>
      <c r="AK97" s="35"/>
      <c r="AL97" s="35"/>
      <c r="AM97" s="35"/>
      <c r="AN97" s="756"/>
      <c r="AO97" s="758"/>
      <c r="AP97" s="758"/>
      <c r="AQ97" s="759"/>
      <c r="AR97" s="728"/>
      <c r="AS97" s="757"/>
      <c r="AT97" s="728"/>
      <c r="AU97" s="35"/>
      <c r="AV97" s="35"/>
      <c r="AW97" s="35"/>
      <c r="AX97" s="35"/>
      <c r="AY97" s="756"/>
      <c r="AZ97" s="758"/>
      <c r="BA97" s="758"/>
      <c r="BB97" s="759"/>
      <c r="BC97" s="728"/>
      <c r="BD97" s="757"/>
      <c r="BE97" s="728"/>
      <c r="BF97" s="35"/>
      <c r="BG97" s="35"/>
      <c r="BH97" s="35"/>
      <c r="BI97" s="35"/>
      <c r="BJ97" s="756"/>
      <c r="BK97" s="758"/>
      <c r="BL97" s="758"/>
      <c r="BM97" s="759"/>
      <c r="BN97" s="728"/>
      <c r="BO97" s="757"/>
      <c r="BP97" s="728"/>
      <c r="BQ97" s="35"/>
      <c r="BR97" s="35"/>
      <c r="BS97" s="35"/>
      <c r="BT97" s="35"/>
      <c r="BU97" s="756"/>
      <c r="BV97" s="758"/>
      <c r="BW97" s="758"/>
      <c r="BX97" s="759"/>
      <c r="BY97" s="728"/>
      <c r="BZ97" s="757"/>
      <c r="CA97" s="728"/>
      <c r="CB97" s="35"/>
      <c r="CC97" s="35"/>
      <c r="CD97" s="35"/>
      <c r="CE97" s="35"/>
      <c r="CF97" s="756"/>
      <c r="CG97" s="758"/>
      <c r="CH97" s="758"/>
      <c r="CI97" s="759"/>
      <c r="CJ97" s="728"/>
      <c r="CK97" s="757"/>
      <c r="CL97" s="728"/>
      <c r="CM97" s="35"/>
      <c r="CN97" s="35"/>
      <c r="CO97" s="35"/>
      <c r="CP97" s="35"/>
      <c r="CQ97" s="756"/>
      <c r="CR97" s="758"/>
      <c r="CS97" s="758"/>
      <c r="CT97" s="759"/>
      <c r="CU97" s="728"/>
      <c r="CV97" s="757"/>
      <c r="CW97" s="728"/>
      <c r="CX97" s="35"/>
      <c r="CY97" s="35"/>
      <c r="CZ97" s="35"/>
      <c r="DA97" s="35"/>
      <c r="DB97" s="756"/>
      <c r="DC97" s="758"/>
      <c r="DD97" s="758"/>
      <c r="DE97" s="759"/>
      <c r="DF97" s="728"/>
      <c r="DG97" s="757"/>
      <c r="DH97" s="728"/>
      <c r="DI97" s="35"/>
      <c r="DJ97" s="35"/>
      <c r="DK97" s="35"/>
      <c r="DL97" s="35"/>
      <c r="DM97" s="756"/>
      <c r="DN97" s="758"/>
      <c r="DO97" s="758"/>
      <c r="DP97" s="759"/>
      <c r="DQ97" s="728"/>
      <c r="DR97" s="757"/>
      <c r="DS97" s="728"/>
      <c r="DT97" s="35"/>
      <c r="DU97" s="35"/>
      <c r="DV97" s="35"/>
      <c r="DW97" s="35"/>
      <c r="DX97" s="756"/>
      <c r="DY97" s="758"/>
      <c r="DZ97" s="758"/>
      <c r="EA97" s="759"/>
      <c r="EB97" s="728"/>
      <c r="EC97" s="757"/>
      <c r="ED97" s="728"/>
      <c r="EE97" s="35"/>
      <c r="EF97" s="35"/>
      <c r="EG97" s="35"/>
      <c r="EH97" s="35"/>
      <c r="EI97" s="756"/>
      <c r="EJ97" s="758"/>
      <c r="EK97" s="758"/>
      <c r="EL97" s="759"/>
      <c r="EM97" s="728"/>
      <c r="EN97" s="757"/>
      <c r="EO97" s="728"/>
      <c r="EP97" s="35"/>
      <c r="EQ97" s="35"/>
      <c r="ER97" s="35"/>
      <c r="ES97" s="35"/>
      <c r="ET97" s="756"/>
      <c r="EU97" s="758"/>
      <c r="EV97" s="758"/>
      <c r="EW97" s="759"/>
      <c r="EX97" s="728"/>
      <c r="EY97" s="757"/>
      <c r="EZ97" s="728"/>
      <c r="FA97" s="35"/>
      <c r="FB97" s="35"/>
      <c r="FC97" s="35"/>
      <c r="FD97" s="35"/>
      <c r="FE97" s="756"/>
      <c r="FF97" s="758"/>
      <c r="FG97" s="758"/>
      <c r="FH97" s="759"/>
      <c r="FI97" s="728"/>
      <c r="FJ97" s="757"/>
      <c r="FK97" s="728"/>
      <c r="FL97" s="35"/>
      <c r="FM97" s="35"/>
      <c r="FN97" s="35"/>
      <c r="FO97" s="35"/>
      <c r="FP97" s="756"/>
      <c r="FQ97" s="758"/>
      <c r="FR97" s="758"/>
      <c r="FS97" s="759"/>
      <c r="FT97" s="728"/>
      <c r="FU97" s="757"/>
      <c r="FV97" s="728"/>
      <c r="FW97" s="35"/>
      <c r="FX97" s="35"/>
      <c r="FY97" s="35"/>
      <c r="FZ97" s="35"/>
      <c r="GA97" s="756"/>
      <c r="GB97" s="758"/>
      <c r="GC97" s="758"/>
      <c r="GD97" s="759"/>
      <c r="GE97" s="728"/>
      <c r="GF97" s="757"/>
      <c r="GG97" s="728"/>
      <c r="GH97" s="35"/>
      <c r="GI97" s="35"/>
      <c r="GJ97" s="35"/>
      <c r="GK97" s="35"/>
      <c r="GL97" s="756"/>
      <c r="GM97" s="758"/>
      <c r="GN97" s="758"/>
      <c r="GO97" s="759"/>
      <c r="GP97" s="728"/>
      <c r="GQ97" s="757"/>
      <c r="GR97" s="728"/>
      <c r="GS97" s="35"/>
      <c r="GT97" s="35"/>
      <c r="GU97" s="35"/>
      <c r="GV97" s="35"/>
      <c r="GW97" s="756"/>
      <c r="GX97" s="758"/>
      <c r="GY97" s="758"/>
    </row>
    <row r="98" spans="11:207" ht="14.25">
      <c r="K98" s="756"/>
      <c r="L98" s="757"/>
      <c r="M98" s="728"/>
      <c r="N98" s="35"/>
      <c r="O98" s="35"/>
      <c r="P98" s="35"/>
      <c r="Q98" s="35"/>
      <c r="R98" s="756"/>
      <c r="S98" s="758"/>
      <c r="T98" s="758"/>
      <c r="U98" s="759"/>
      <c r="V98" s="728"/>
      <c r="W98" s="757"/>
      <c r="X98" s="728"/>
      <c r="Y98" s="35"/>
      <c r="Z98" s="35"/>
      <c r="AA98" s="35"/>
      <c r="AB98" s="35"/>
      <c r="AC98" s="756"/>
      <c r="AD98" s="758"/>
      <c r="AE98" s="758"/>
      <c r="AF98" s="759"/>
      <c r="AG98" s="728"/>
      <c r="AH98" s="757"/>
      <c r="AI98" s="728"/>
      <c r="AJ98" s="35"/>
      <c r="AK98" s="35"/>
      <c r="AL98" s="35"/>
      <c r="AM98" s="35"/>
      <c r="AN98" s="756"/>
      <c r="AO98" s="758"/>
      <c r="AP98" s="758"/>
      <c r="AQ98" s="759"/>
      <c r="AR98" s="728"/>
      <c r="AS98" s="757"/>
      <c r="AT98" s="728"/>
      <c r="AU98" s="35"/>
      <c r="AV98" s="35"/>
      <c r="AW98" s="35"/>
      <c r="AX98" s="35"/>
      <c r="AY98" s="756"/>
      <c r="AZ98" s="758"/>
      <c r="BA98" s="758"/>
      <c r="BB98" s="759"/>
      <c r="BC98" s="728"/>
      <c r="BD98" s="757"/>
      <c r="BE98" s="728"/>
      <c r="BF98" s="35"/>
      <c r="BG98" s="35"/>
      <c r="BH98" s="35"/>
      <c r="BI98" s="35"/>
      <c r="BJ98" s="756"/>
      <c r="BK98" s="758"/>
      <c r="BL98" s="758"/>
      <c r="BM98" s="759"/>
      <c r="BN98" s="728"/>
      <c r="BO98" s="757"/>
      <c r="BP98" s="728"/>
      <c r="BQ98" s="35"/>
      <c r="BR98" s="35"/>
      <c r="BS98" s="35"/>
      <c r="BT98" s="35"/>
      <c r="BU98" s="756"/>
      <c r="BV98" s="758"/>
      <c r="BW98" s="758"/>
      <c r="BX98" s="759"/>
      <c r="BY98" s="728"/>
      <c r="BZ98" s="757"/>
      <c r="CA98" s="728"/>
      <c r="CB98" s="35"/>
      <c r="CC98" s="35"/>
      <c r="CD98" s="35"/>
      <c r="CE98" s="35"/>
      <c r="CF98" s="756"/>
      <c r="CG98" s="758"/>
      <c r="CH98" s="758"/>
      <c r="CI98" s="759"/>
      <c r="CJ98" s="728"/>
      <c r="CK98" s="757"/>
      <c r="CL98" s="728"/>
      <c r="CM98" s="35"/>
      <c r="CN98" s="35"/>
      <c r="CO98" s="35"/>
      <c r="CP98" s="35"/>
      <c r="CQ98" s="756"/>
      <c r="CR98" s="758"/>
      <c r="CS98" s="758"/>
      <c r="CT98" s="759"/>
      <c r="CU98" s="728"/>
      <c r="CV98" s="757"/>
      <c r="CW98" s="728"/>
      <c r="CX98" s="35"/>
      <c r="CY98" s="35"/>
      <c r="CZ98" s="35"/>
      <c r="DA98" s="35"/>
      <c r="DB98" s="756"/>
      <c r="DC98" s="758"/>
      <c r="DD98" s="758"/>
      <c r="DE98" s="759"/>
      <c r="DF98" s="728"/>
      <c r="DG98" s="757"/>
      <c r="DH98" s="728"/>
      <c r="DI98" s="35"/>
      <c r="DJ98" s="35"/>
      <c r="DK98" s="35"/>
      <c r="DL98" s="35"/>
      <c r="DM98" s="756"/>
      <c r="DN98" s="758"/>
      <c r="DO98" s="758"/>
      <c r="DP98" s="759"/>
      <c r="DQ98" s="728"/>
      <c r="DR98" s="757"/>
      <c r="DS98" s="728"/>
      <c r="DT98" s="35"/>
      <c r="DU98" s="35"/>
      <c r="DV98" s="35"/>
      <c r="DW98" s="35"/>
      <c r="DX98" s="756"/>
      <c r="DY98" s="758"/>
      <c r="DZ98" s="758"/>
      <c r="EA98" s="759"/>
      <c r="EB98" s="728"/>
      <c r="EC98" s="757"/>
      <c r="ED98" s="728"/>
      <c r="EE98" s="35"/>
      <c r="EF98" s="35"/>
      <c r="EG98" s="35"/>
      <c r="EH98" s="35"/>
      <c r="EI98" s="756"/>
      <c r="EJ98" s="758"/>
      <c r="EK98" s="758"/>
      <c r="EL98" s="759"/>
      <c r="EM98" s="728"/>
      <c r="EN98" s="757"/>
      <c r="EO98" s="728"/>
      <c r="EP98" s="35"/>
      <c r="EQ98" s="35"/>
      <c r="ER98" s="35"/>
      <c r="ES98" s="35"/>
      <c r="ET98" s="756"/>
      <c r="EU98" s="758"/>
      <c r="EV98" s="758"/>
      <c r="EW98" s="759"/>
      <c r="EX98" s="728"/>
      <c r="EY98" s="757"/>
      <c r="EZ98" s="728"/>
      <c r="FA98" s="35"/>
      <c r="FB98" s="35"/>
      <c r="FC98" s="35"/>
      <c r="FD98" s="35"/>
      <c r="FE98" s="756"/>
      <c r="FF98" s="758"/>
      <c r="FG98" s="758"/>
      <c r="FH98" s="759"/>
      <c r="FI98" s="728"/>
      <c r="FJ98" s="757"/>
      <c r="FK98" s="728"/>
      <c r="FL98" s="35"/>
      <c r="FM98" s="35"/>
      <c r="FN98" s="35"/>
      <c r="FO98" s="35"/>
      <c r="FP98" s="756"/>
      <c r="FQ98" s="758"/>
      <c r="FR98" s="758"/>
      <c r="FS98" s="759"/>
      <c r="FT98" s="728"/>
      <c r="FU98" s="757"/>
      <c r="FV98" s="728"/>
      <c r="FW98" s="35"/>
      <c r="FX98" s="35"/>
      <c r="FY98" s="35"/>
      <c r="FZ98" s="35"/>
      <c r="GA98" s="756"/>
      <c r="GB98" s="758"/>
      <c r="GC98" s="758"/>
      <c r="GD98" s="759"/>
      <c r="GE98" s="728"/>
      <c r="GF98" s="757"/>
      <c r="GG98" s="728"/>
      <c r="GH98" s="35"/>
      <c r="GI98" s="35"/>
      <c r="GJ98" s="35"/>
      <c r="GK98" s="35"/>
      <c r="GL98" s="756"/>
      <c r="GM98" s="758"/>
      <c r="GN98" s="758"/>
      <c r="GO98" s="759"/>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1" customHeight="1">
      <c r="K107" s="832"/>
      <c r="L107" s="757"/>
      <c r="M107" s="728"/>
      <c r="N107" s="35"/>
      <c r="O107" s="35"/>
      <c r="P107" s="35"/>
      <c r="Q107" s="35"/>
      <c r="R107" s="756"/>
      <c r="S107" s="758"/>
      <c r="T107" s="758"/>
      <c r="U107" s="772"/>
      <c r="V107" s="728"/>
      <c r="W107" s="757"/>
      <c r="X107" s="728"/>
      <c r="Y107" s="35"/>
      <c r="Z107" s="35"/>
      <c r="AA107" s="35"/>
      <c r="AB107" s="35"/>
      <c r="AC107" s="756"/>
      <c r="AD107" s="758"/>
      <c r="AE107" s="758"/>
      <c r="AF107" s="772"/>
      <c r="AG107" s="728"/>
      <c r="AH107" s="757"/>
      <c r="AI107" s="728"/>
      <c r="AJ107" s="35"/>
      <c r="AK107" s="35"/>
      <c r="AL107" s="35"/>
      <c r="AM107" s="35"/>
      <c r="AN107" s="756"/>
      <c r="AO107" s="758"/>
      <c r="AP107" s="758"/>
      <c r="AQ107" s="772"/>
      <c r="AR107" s="728"/>
      <c r="AS107" s="757"/>
      <c r="AT107" s="728"/>
      <c r="AU107" s="35"/>
      <c r="AV107" s="35"/>
      <c r="AW107" s="35"/>
      <c r="AX107" s="35"/>
      <c r="AY107" s="756"/>
      <c r="AZ107" s="758"/>
      <c r="BA107" s="758"/>
      <c r="BB107" s="772"/>
      <c r="BC107" s="728"/>
      <c r="BD107" s="757"/>
      <c r="BE107" s="728"/>
      <c r="BF107" s="35"/>
      <c r="BG107" s="35"/>
      <c r="BH107" s="35"/>
      <c r="BI107" s="35"/>
      <c r="BJ107" s="756"/>
      <c r="BK107" s="758"/>
      <c r="BL107" s="758"/>
      <c r="BM107" s="772"/>
      <c r="BN107" s="728"/>
      <c r="BO107" s="757"/>
      <c r="BP107" s="728"/>
      <c r="BQ107" s="35"/>
      <c r="BR107" s="35"/>
      <c r="BS107" s="35"/>
      <c r="BT107" s="35"/>
      <c r="BU107" s="756"/>
      <c r="BV107" s="758"/>
      <c r="BW107" s="758"/>
      <c r="BX107" s="772"/>
      <c r="BY107" s="728"/>
      <c r="BZ107" s="757"/>
      <c r="CA107" s="728"/>
      <c r="CB107" s="35"/>
      <c r="CC107" s="35"/>
      <c r="CD107" s="35"/>
      <c r="CE107" s="35"/>
      <c r="CF107" s="756"/>
      <c r="CG107" s="758"/>
      <c r="CH107" s="758"/>
      <c r="CI107" s="772"/>
      <c r="CJ107" s="728"/>
      <c r="CK107" s="757"/>
      <c r="CL107" s="728"/>
      <c r="CM107" s="35"/>
      <c r="CN107" s="35"/>
      <c r="CO107" s="35"/>
      <c r="CP107" s="35"/>
      <c r="CQ107" s="756"/>
      <c r="CR107" s="758"/>
      <c r="CS107" s="758"/>
      <c r="CT107" s="772"/>
      <c r="CU107" s="728"/>
      <c r="CV107" s="757"/>
      <c r="CW107" s="728"/>
      <c r="CX107" s="35"/>
      <c r="CY107" s="35"/>
      <c r="CZ107" s="35"/>
      <c r="DA107" s="35"/>
      <c r="DB107" s="756"/>
      <c r="DC107" s="758"/>
      <c r="DD107" s="758"/>
      <c r="DE107" s="772"/>
      <c r="DF107" s="728"/>
      <c r="DG107" s="757"/>
      <c r="DH107" s="728"/>
      <c r="DI107" s="35"/>
      <c r="DJ107" s="35"/>
      <c r="DK107" s="35"/>
      <c r="DL107" s="35"/>
      <c r="DM107" s="756"/>
      <c r="DN107" s="758"/>
      <c r="DO107" s="758"/>
      <c r="DP107" s="772"/>
      <c r="DQ107" s="728"/>
      <c r="DR107" s="757"/>
      <c r="DS107" s="728"/>
      <c r="DT107" s="35"/>
      <c r="DU107" s="35"/>
      <c r="DV107" s="35"/>
      <c r="DW107" s="35"/>
      <c r="DX107" s="756"/>
      <c r="DY107" s="758"/>
      <c r="DZ107" s="758"/>
      <c r="EA107" s="772"/>
      <c r="EB107" s="728"/>
      <c r="EC107" s="757"/>
      <c r="ED107" s="728"/>
      <c r="EE107" s="35"/>
      <c r="EF107" s="35"/>
      <c r="EG107" s="35"/>
      <c r="EH107" s="35"/>
      <c r="EI107" s="756"/>
      <c r="EJ107" s="758"/>
      <c r="EK107" s="758"/>
      <c r="EL107" s="772"/>
      <c r="EM107" s="728"/>
      <c r="EN107" s="757"/>
      <c r="EO107" s="728"/>
      <c r="EP107" s="35"/>
      <c r="EQ107" s="35"/>
      <c r="ER107" s="35"/>
      <c r="ES107" s="35"/>
      <c r="ET107" s="756"/>
      <c r="EU107" s="758"/>
      <c r="EV107" s="758"/>
      <c r="EW107" s="772"/>
      <c r="EX107" s="728"/>
      <c r="EY107" s="757"/>
      <c r="EZ107" s="728"/>
      <c r="FA107" s="35"/>
      <c r="FB107" s="35"/>
      <c r="FC107" s="35"/>
      <c r="FD107" s="35"/>
      <c r="FE107" s="756"/>
      <c r="FF107" s="758"/>
      <c r="FG107" s="758"/>
      <c r="FH107" s="772"/>
      <c r="FI107" s="728"/>
      <c r="FJ107" s="757"/>
      <c r="FK107" s="728"/>
      <c r="FL107" s="35"/>
      <c r="FM107" s="35"/>
      <c r="FN107" s="35"/>
      <c r="FO107" s="35"/>
      <c r="FP107" s="756"/>
      <c r="FQ107" s="758"/>
      <c r="FR107" s="758"/>
      <c r="FS107" s="772"/>
      <c r="FT107" s="728"/>
      <c r="FU107" s="757"/>
      <c r="FV107" s="728"/>
      <c r="FW107" s="35"/>
      <c r="FX107" s="35"/>
      <c r="FY107" s="35"/>
      <c r="FZ107" s="35"/>
      <c r="GA107" s="756"/>
      <c r="GB107" s="758"/>
      <c r="GC107" s="758"/>
      <c r="GD107" s="772"/>
      <c r="GE107" s="728"/>
      <c r="GF107" s="757"/>
      <c r="GG107" s="728"/>
      <c r="GH107" s="35"/>
      <c r="GI107" s="35"/>
      <c r="GJ107" s="35"/>
      <c r="GK107" s="35"/>
      <c r="GL107" s="756"/>
      <c r="GM107" s="758"/>
      <c r="GN107" s="758"/>
      <c r="GO107" s="772"/>
      <c r="GP107" s="728"/>
      <c r="GQ107" s="757"/>
      <c r="GR107" s="728"/>
      <c r="GS107" s="35"/>
      <c r="GT107" s="35"/>
      <c r="GU107" s="35"/>
      <c r="GV107" s="35"/>
      <c r="GW107" s="756"/>
      <c r="GX107" s="758"/>
      <c r="GY107" s="758"/>
    </row>
    <row r="108" spans="11:207" ht="14.1" customHeight="1">
      <c r="K108" s="832"/>
      <c r="L108" s="757"/>
      <c r="M108" s="728"/>
      <c r="N108" s="35"/>
      <c r="O108" s="35"/>
      <c r="P108" s="35"/>
      <c r="Q108" s="35"/>
      <c r="R108" s="756"/>
      <c r="S108" s="758"/>
      <c r="T108" s="758"/>
      <c r="U108" s="772"/>
      <c r="V108" s="728"/>
      <c r="W108" s="757"/>
      <c r="X108" s="728"/>
      <c r="Y108" s="35"/>
      <c r="Z108" s="35"/>
      <c r="AA108" s="35"/>
      <c r="AB108" s="35"/>
      <c r="AC108" s="756"/>
      <c r="AD108" s="758"/>
      <c r="AE108" s="758"/>
      <c r="AF108" s="772"/>
      <c r="AG108" s="728"/>
      <c r="AH108" s="757"/>
      <c r="AI108" s="728"/>
      <c r="AJ108" s="35"/>
      <c r="AK108" s="35"/>
      <c r="AL108" s="35"/>
      <c r="AM108" s="35"/>
      <c r="AN108" s="756"/>
      <c r="AO108" s="758"/>
      <c r="AP108" s="758"/>
      <c r="AQ108" s="772"/>
      <c r="AR108" s="728"/>
      <c r="AS108" s="757"/>
      <c r="AT108" s="728"/>
      <c r="AU108" s="35"/>
      <c r="AV108" s="35"/>
      <c r="AW108" s="35"/>
      <c r="AX108" s="35"/>
      <c r="AY108" s="756"/>
      <c r="AZ108" s="758"/>
      <c r="BA108" s="758"/>
      <c r="BB108" s="772"/>
      <c r="BC108" s="728"/>
      <c r="BD108" s="757"/>
      <c r="BE108" s="728"/>
      <c r="BF108" s="35"/>
      <c r="BG108" s="35"/>
      <c r="BH108" s="35"/>
      <c r="BI108" s="35"/>
      <c r="BJ108" s="756"/>
      <c r="BK108" s="758"/>
      <c r="BL108" s="758"/>
      <c r="BM108" s="772"/>
      <c r="BN108" s="728"/>
      <c r="BO108" s="757"/>
      <c r="BP108" s="728"/>
      <c r="BQ108" s="35"/>
      <c r="BR108" s="35"/>
      <c r="BS108" s="35"/>
      <c r="BT108" s="35"/>
      <c r="BU108" s="756"/>
      <c r="BV108" s="758"/>
      <c r="BW108" s="758"/>
      <c r="BX108" s="772"/>
      <c r="BY108" s="728"/>
      <c r="BZ108" s="757"/>
      <c r="CA108" s="728"/>
      <c r="CB108" s="35"/>
      <c r="CC108" s="35"/>
      <c r="CD108" s="35"/>
      <c r="CE108" s="35"/>
      <c r="CF108" s="756"/>
      <c r="CG108" s="758"/>
      <c r="CH108" s="758"/>
      <c r="CI108" s="772"/>
      <c r="CJ108" s="728"/>
      <c r="CK108" s="757"/>
      <c r="CL108" s="728"/>
      <c r="CM108" s="35"/>
      <c r="CN108" s="35"/>
      <c r="CO108" s="35"/>
      <c r="CP108" s="35"/>
      <c r="CQ108" s="756"/>
      <c r="CR108" s="758"/>
      <c r="CS108" s="758"/>
      <c r="CT108" s="772"/>
      <c r="CU108" s="728"/>
      <c r="CV108" s="757"/>
      <c r="CW108" s="728"/>
      <c r="CX108" s="35"/>
      <c r="CY108" s="35"/>
      <c r="CZ108" s="35"/>
      <c r="DA108" s="35"/>
      <c r="DB108" s="756"/>
      <c r="DC108" s="758"/>
      <c r="DD108" s="758"/>
      <c r="DE108" s="772"/>
      <c r="DF108" s="728"/>
      <c r="DG108" s="757"/>
      <c r="DH108" s="728"/>
      <c r="DI108" s="35"/>
      <c r="DJ108" s="35"/>
      <c r="DK108" s="35"/>
      <c r="DL108" s="35"/>
      <c r="DM108" s="756"/>
      <c r="DN108" s="758"/>
      <c r="DO108" s="758"/>
      <c r="DP108" s="772"/>
      <c r="DQ108" s="728"/>
      <c r="DR108" s="757"/>
      <c r="DS108" s="728"/>
      <c r="DT108" s="35"/>
      <c r="DU108" s="35"/>
      <c r="DV108" s="35"/>
      <c r="DW108" s="35"/>
      <c r="DX108" s="756"/>
      <c r="DY108" s="758"/>
      <c r="DZ108" s="758"/>
      <c r="EA108" s="772"/>
      <c r="EB108" s="728"/>
      <c r="EC108" s="757"/>
      <c r="ED108" s="728"/>
      <c r="EE108" s="35"/>
      <c r="EF108" s="35"/>
      <c r="EG108" s="35"/>
      <c r="EH108" s="35"/>
      <c r="EI108" s="756"/>
      <c r="EJ108" s="758"/>
      <c r="EK108" s="758"/>
      <c r="EL108" s="772"/>
      <c r="EM108" s="728"/>
      <c r="EN108" s="757"/>
      <c r="EO108" s="728"/>
      <c r="EP108" s="35"/>
      <c r="EQ108" s="35"/>
      <c r="ER108" s="35"/>
      <c r="ES108" s="35"/>
      <c r="ET108" s="756"/>
      <c r="EU108" s="758"/>
      <c r="EV108" s="758"/>
      <c r="EW108" s="772"/>
      <c r="EX108" s="728"/>
      <c r="EY108" s="757"/>
      <c r="EZ108" s="728"/>
      <c r="FA108" s="35"/>
      <c r="FB108" s="35"/>
      <c r="FC108" s="35"/>
      <c r="FD108" s="35"/>
      <c r="FE108" s="756"/>
      <c r="FF108" s="758"/>
      <c r="FG108" s="758"/>
      <c r="FH108" s="772"/>
      <c r="FI108" s="728"/>
      <c r="FJ108" s="757"/>
      <c r="FK108" s="728"/>
      <c r="FL108" s="35"/>
      <c r="FM108" s="35"/>
      <c r="FN108" s="35"/>
      <c r="FO108" s="35"/>
      <c r="FP108" s="756"/>
      <c r="FQ108" s="758"/>
      <c r="FR108" s="758"/>
      <c r="FS108" s="772"/>
      <c r="FT108" s="728"/>
      <c r="FU108" s="757"/>
      <c r="FV108" s="728"/>
      <c r="FW108" s="35"/>
      <c r="FX108" s="35"/>
      <c r="FY108" s="35"/>
      <c r="FZ108" s="35"/>
      <c r="GA108" s="756"/>
      <c r="GB108" s="758"/>
      <c r="GC108" s="758"/>
      <c r="GD108" s="772"/>
      <c r="GE108" s="728"/>
      <c r="GF108" s="757"/>
      <c r="GG108" s="728"/>
      <c r="GH108" s="35"/>
      <c r="GI108" s="35"/>
      <c r="GJ108" s="35"/>
      <c r="GK108" s="35"/>
      <c r="GL108" s="756"/>
      <c r="GM108" s="758"/>
      <c r="GN108" s="758"/>
      <c r="GO108" s="772"/>
      <c r="GP108" s="728"/>
      <c r="GQ108" s="757"/>
      <c r="GR108" s="728"/>
      <c r="GS108" s="35"/>
      <c r="GT108" s="35"/>
      <c r="GU108" s="35"/>
      <c r="GV108" s="35"/>
      <c r="GW108" s="756"/>
      <c r="GX108" s="758"/>
      <c r="GY108" s="758"/>
    </row>
    <row r="109" spans="11:207" ht="14.1" customHeight="1">
      <c r="K109" s="832"/>
      <c r="L109" s="757"/>
      <c r="M109" s="728"/>
      <c r="N109" s="35"/>
      <c r="O109" s="35"/>
      <c r="P109" s="35"/>
      <c r="Q109" s="35"/>
      <c r="R109" s="756"/>
      <c r="S109" s="758"/>
      <c r="T109" s="758"/>
      <c r="U109" s="772"/>
      <c r="V109" s="728"/>
      <c r="W109" s="757"/>
      <c r="X109" s="728"/>
      <c r="Y109" s="35"/>
      <c r="Z109" s="35"/>
      <c r="AA109" s="35"/>
      <c r="AB109" s="35"/>
      <c r="AC109" s="756"/>
      <c r="AD109" s="758"/>
      <c r="AE109" s="758"/>
      <c r="AF109" s="772"/>
      <c r="AG109" s="728"/>
      <c r="AH109" s="757"/>
      <c r="AI109" s="728"/>
      <c r="AJ109" s="35"/>
      <c r="AK109" s="35"/>
      <c r="AL109" s="35"/>
      <c r="AM109" s="35"/>
      <c r="AN109" s="756"/>
      <c r="AO109" s="758"/>
      <c r="AP109" s="758"/>
      <c r="AQ109" s="772"/>
      <c r="AR109" s="728"/>
      <c r="AS109" s="757"/>
      <c r="AT109" s="728"/>
      <c r="AU109" s="35"/>
      <c r="AV109" s="35"/>
      <c r="AW109" s="35"/>
      <c r="AX109" s="35"/>
      <c r="AY109" s="756"/>
      <c r="AZ109" s="758"/>
      <c r="BA109" s="758"/>
      <c r="BB109" s="772"/>
      <c r="BC109" s="728"/>
      <c r="BD109" s="757"/>
      <c r="BE109" s="728"/>
      <c r="BF109" s="35"/>
      <c r="BG109" s="35"/>
      <c r="BH109" s="35"/>
      <c r="BI109" s="35"/>
      <c r="BJ109" s="756"/>
      <c r="BK109" s="758"/>
      <c r="BL109" s="758"/>
      <c r="BM109" s="772"/>
      <c r="BN109" s="728"/>
      <c r="BO109" s="757"/>
      <c r="BP109" s="728"/>
      <c r="BQ109" s="35"/>
      <c r="BR109" s="35"/>
      <c r="BS109" s="35"/>
      <c r="BT109" s="35"/>
      <c r="BU109" s="756"/>
      <c r="BV109" s="758"/>
      <c r="BW109" s="758"/>
      <c r="BX109" s="772"/>
      <c r="BY109" s="728"/>
      <c r="BZ109" s="757"/>
      <c r="CA109" s="728"/>
      <c r="CB109" s="35"/>
      <c r="CC109" s="35"/>
      <c r="CD109" s="35"/>
      <c r="CE109" s="35"/>
      <c r="CF109" s="756"/>
      <c r="CG109" s="758"/>
      <c r="CH109" s="758"/>
      <c r="CI109" s="772"/>
      <c r="CJ109" s="728"/>
      <c r="CK109" s="757"/>
      <c r="CL109" s="728"/>
      <c r="CM109" s="35"/>
      <c r="CN109" s="35"/>
      <c r="CO109" s="35"/>
      <c r="CP109" s="35"/>
      <c r="CQ109" s="756"/>
      <c r="CR109" s="758"/>
      <c r="CS109" s="758"/>
      <c r="CT109" s="772"/>
      <c r="CU109" s="728"/>
      <c r="CV109" s="757"/>
      <c r="CW109" s="728"/>
      <c r="CX109" s="35"/>
      <c r="CY109" s="35"/>
      <c r="CZ109" s="35"/>
      <c r="DA109" s="35"/>
      <c r="DB109" s="756"/>
      <c r="DC109" s="758"/>
      <c r="DD109" s="758"/>
      <c r="DE109" s="772"/>
      <c r="DF109" s="728"/>
      <c r="DG109" s="757"/>
      <c r="DH109" s="728"/>
      <c r="DI109" s="35"/>
      <c r="DJ109" s="35"/>
      <c r="DK109" s="35"/>
      <c r="DL109" s="35"/>
      <c r="DM109" s="756"/>
      <c r="DN109" s="758"/>
      <c r="DO109" s="758"/>
      <c r="DP109" s="772"/>
      <c r="DQ109" s="728"/>
      <c r="DR109" s="757"/>
      <c r="DS109" s="728"/>
      <c r="DT109" s="35"/>
      <c r="DU109" s="35"/>
      <c r="DV109" s="35"/>
      <c r="DW109" s="35"/>
      <c r="DX109" s="756"/>
      <c r="DY109" s="758"/>
      <c r="DZ109" s="758"/>
      <c r="EA109" s="772"/>
      <c r="EB109" s="728"/>
      <c r="EC109" s="757"/>
      <c r="ED109" s="728"/>
      <c r="EE109" s="35"/>
      <c r="EF109" s="35"/>
      <c r="EG109" s="35"/>
      <c r="EH109" s="35"/>
      <c r="EI109" s="756"/>
      <c r="EJ109" s="758"/>
      <c r="EK109" s="758"/>
      <c r="EL109" s="772"/>
      <c r="EM109" s="728"/>
      <c r="EN109" s="757"/>
      <c r="EO109" s="728"/>
      <c r="EP109" s="35"/>
      <c r="EQ109" s="35"/>
      <c r="ER109" s="35"/>
      <c r="ES109" s="35"/>
      <c r="ET109" s="756"/>
      <c r="EU109" s="758"/>
      <c r="EV109" s="758"/>
      <c r="EW109" s="772"/>
      <c r="EX109" s="728"/>
      <c r="EY109" s="757"/>
      <c r="EZ109" s="728"/>
      <c r="FA109" s="35"/>
      <c r="FB109" s="35"/>
      <c r="FC109" s="35"/>
      <c r="FD109" s="35"/>
      <c r="FE109" s="756"/>
      <c r="FF109" s="758"/>
      <c r="FG109" s="758"/>
      <c r="FH109" s="772"/>
      <c r="FI109" s="728"/>
      <c r="FJ109" s="757"/>
      <c r="FK109" s="728"/>
      <c r="FL109" s="35"/>
      <c r="FM109" s="35"/>
      <c r="FN109" s="35"/>
      <c r="FO109" s="35"/>
      <c r="FP109" s="756"/>
      <c r="FQ109" s="758"/>
      <c r="FR109" s="758"/>
      <c r="FS109" s="772"/>
      <c r="FT109" s="728"/>
      <c r="FU109" s="757"/>
      <c r="FV109" s="728"/>
      <c r="FW109" s="35"/>
      <c r="FX109" s="35"/>
      <c r="FY109" s="35"/>
      <c r="FZ109" s="35"/>
      <c r="GA109" s="756"/>
      <c r="GB109" s="758"/>
      <c r="GC109" s="758"/>
      <c r="GD109" s="772"/>
      <c r="GE109" s="728"/>
      <c r="GF109" s="757"/>
      <c r="GG109" s="728"/>
      <c r="GH109" s="35"/>
      <c r="GI109" s="35"/>
      <c r="GJ109" s="35"/>
      <c r="GK109" s="35"/>
      <c r="GL109" s="756"/>
      <c r="GM109" s="758"/>
      <c r="GN109" s="758"/>
      <c r="GO109" s="772"/>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25">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25">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25">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1" customHeight="1">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756"/>
      <c r="L128" s="757"/>
      <c r="M128" s="728"/>
      <c r="N128" s="35"/>
      <c r="O128" s="35"/>
      <c r="P128" s="35"/>
      <c r="Q128" s="35"/>
      <c r="R128" s="756"/>
      <c r="S128" s="758"/>
      <c r="T128" s="758"/>
      <c r="U128" s="759"/>
      <c r="V128" s="728"/>
      <c r="W128" s="757"/>
      <c r="X128" s="728"/>
      <c r="Y128" s="35"/>
      <c r="Z128" s="35"/>
      <c r="AA128" s="35"/>
      <c r="AB128" s="35"/>
      <c r="AC128" s="756"/>
      <c r="AD128" s="758"/>
      <c r="AE128" s="758"/>
      <c r="AF128" s="759"/>
      <c r="AG128" s="728"/>
      <c r="AH128" s="757"/>
      <c r="AI128" s="728"/>
      <c r="AJ128" s="35"/>
      <c r="AK128" s="35"/>
      <c r="AL128" s="35"/>
      <c r="AM128" s="35"/>
      <c r="AN128" s="756"/>
      <c r="AO128" s="758"/>
      <c r="AP128" s="758"/>
      <c r="AQ128" s="759"/>
      <c r="AR128" s="728"/>
      <c r="AS128" s="757"/>
      <c r="AT128" s="728"/>
      <c r="AU128" s="35"/>
      <c r="AV128" s="35"/>
      <c r="AW128" s="35"/>
      <c r="AX128" s="35"/>
      <c r="AY128" s="756"/>
      <c r="AZ128" s="758"/>
      <c r="BA128" s="758"/>
      <c r="BB128" s="759"/>
      <c r="BC128" s="728"/>
      <c r="BD128" s="757"/>
      <c r="BE128" s="728"/>
      <c r="BF128" s="35"/>
      <c r="BG128" s="35"/>
      <c r="BH128" s="35"/>
      <c r="BI128" s="35"/>
      <c r="BJ128" s="756"/>
      <c r="BK128" s="758"/>
      <c r="BL128" s="758"/>
      <c r="BM128" s="759"/>
      <c r="BN128" s="728"/>
      <c r="BO128" s="757"/>
      <c r="BP128" s="728"/>
      <c r="BQ128" s="35"/>
      <c r="BR128" s="35"/>
      <c r="BS128" s="35"/>
      <c r="BT128" s="35"/>
      <c r="BU128" s="756"/>
      <c r="BV128" s="758"/>
      <c r="BW128" s="758"/>
      <c r="BX128" s="759"/>
      <c r="BY128" s="728"/>
      <c r="BZ128" s="757"/>
      <c r="CA128" s="728"/>
      <c r="CB128" s="35"/>
      <c r="CC128" s="35"/>
      <c r="CD128" s="35"/>
      <c r="CE128" s="35"/>
      <c r="CF128" s="756"/>
      <c r="CG128" s="758"/>
      <c r="CH128" s="758"/>
      <c r="CI128" s="759"/>
      <c r="CJ128" s="728"/>
      <c r="CK128" s="757"/>
      <c r="CL128" s="728"/>
      <c r="CM128" s="35"/>
      <c r="CN128" s="35"/>
      <c r="CO128" s="35"/>
      <c r="CP128" s="35"/>
      <c r="CQ128" s="756"/>
      <c r="CR128" s="758"/>
      <c r="CS128" s="758"/>
      <c r="CT128" s="759"/>
      <c r="CU128" s="728"/>
      <c r="CV128" s="757"/>
      <c r="CW128" s="728"/>
      <c r="CX128" s="35"/>
      <c r="CY128" s="35"/>
      <c r="CZ128" s="35"/>
      <c r="DA128" s="35"/>
      <c r="DB128" s="756"/>
      <c r="DC128" s="758"/>
      <c r="DD128" s="758"/>
      <c r="DE128" s="759"/>
      <c r="DF128" s="728"/>
      <c r="DG128" s="757"/>
      <c r="DH128" s="728"/>
      <c r="DI128" s="35"/>
      <c r="DJ128" s="35"/>
      <c r="DK128" s="35"/>
      <c r="DL128" s="35"/>
      <c r="DM128" s="756"/>
      <c r="DN128" s="758"/>
      <c r="DO128" s="758"/>
      <c r="DP128" s="759"/>
      <c r="DQ128" s="728"/>
      <c r="DR128" s="757"/>
      <c r="DS128" s="728"/>
      <c r="DT128" s="35"/>
      <c r="DU128" s="35"/>
      <c r="DV128" s="35"/>
      <c r="DW128" s="35"/>
      <c r="DX128" s="756"/>
      <c r="DY128" s="758"/>
      <c r="DZ128" s="758"/>
      <c r="EA128" s="759"/>
      <c r="EB128" s="728"/>
      <c r="EC128" s="757"/>
      <c r="ED128" s="728"/>
      <c r="EE128" s="35"/>
      <c r="EF128" s="35"/>
      <c r="EG128" s="35"/>
      <c r="EH128" s="35"/>
      <c r="EI128" s="756"/>
      <c r="EJ128" s="758"/>
      <c r="EK128" s="758"/>
      <c r="EL128" s="759"/>
      <c r="EM128" s="728"/>
      <c r="EN128" s="757"/>
      <c r="EO128" s="728"/>
      <c r="EP128" s="35"/>
      <c r="EQ128" s="35"/>
      <c r="ER128" s="35"/>
      <c r="ES128" s="35"/>
      <c r="ET128" s="756"/>
      <c r="EU128" s="758"/>
      <c r="EV128" s="758"/>
      <c r="EW128" s="759"/>
      <c r="EX128" s="728"/>
      <c r="EY128" s="757"/>
      <c r="EZ128" s="728"/>
      <c r="FA128" s="35"/>
      <c r="FB128" s="35"/>
      <c r="FC128" s="35"/>
      <c r="FD128" s="35"/>
      <c r="FE128" s="756"/>
      <c r="FF128" s="758"/>
      <c r="FG128" s="758"/>
      <c r="FH128" s="759"/>
      <c r="FI128" s="728"/>
      <c r="FJ128" s="757"/>
      <c r="FK128" s="728"/>
      <c r="FL128" s="35"/>
      <c r="FM128" s="35"/>
      <c r="FN128" s="35"/>
      <c r="FO128" s="35"/>
      <c r="FP128" s="756"/>
      <c r="FQ128" s="758"/>
      <c r="FR128" s="758"/>
      <c r="FS128" s="759"/>
      <c r="FT128" s="728"/>
      <c r="FU128" s="757"/>
      <c r="FV128" s="728"/>
      <c r="FW128" s="35"/>
      <c r="FX128" s="35"/>
      <c r="FY128" s="35"/>
      <c r="FZ128" s="35"/>
      <c r="GA128" s="756"/>
      <c r="GB128" s="758"/>
      <c r="GC128" s="758"/>
      <c r="GD128" s="759"/>
      <c r="GE128" s="728"/>
      <c r="GF128" s="757"/>
      <c r="GG128" s="728"/>
      <c r="GH128" s="35"/>
      <c r="GI128" s="35"/>
      <c r="GJ128" s="35"/>
      <c r="GK128" s="35"/>
      <c r="GL128" s="756"/>
      <c r="GM128" s="758"/>
      <c r="GN128" s="758"/>
      <c r="GO128" s="759"/>
      <c r="GP128" s="728"/>
      <c r="GQ128" s="757"/>
      <c r="GR128" s="728"/>
      <c r="GS128" s="35"/>
      <c r="GT128" s="35"/>
      <c r="GU128" s="35"/>
      <c r="GV128" s="35"/>
      <c r="GW128" s="756"/>
      <c r="GX128" s="758"/>
      <c r="GY128" s="758"/>
    </row>
    <row r="129" spans="11:207" ht="14.25">
      <c r="K129" s="756"/>
      <c r="L129" s="757"/>
      <c r="M129" s="728"/>
      <c r="N129" s="35"/>
      <c r="O129" s="35"/>
      <c r="P129" s="35"/>
      <c r="Q129" s="35"/>
      <c r="R129" s="756"/>
      <c r="S129" s="758"/>
      <c r="T129" s="758"/>
      <c r="U129" s="759"/>
      <c r="V129" s="728"/>
      <c r="W129" s="757"/>
      <c r="X129" s="728"/>
      <c r="Y129" s="35"/>
      <c r="Z129" s="35"/>
      <c r="AA129" s="35"/>
      <c r="AB129" s="35"/>
      <c r="AC129" s="756"/>
      <c r="AD129" s="758"/>
      <c r="AE129" s="758"/>
      <c r="AF129" s="759"/>
      <c r="AG129" s="728"/>
      <c r="AH129" s="757"/>
      <c r="AI129" s="728"/>
      <c r="AJ129" s="35"/>
      <c r="AK129" s="35"/>
      <c r="AL129" s="35"/>
      <c r="AM129" s="35"/>
      <c r="AN129" s="756"/>
      <c r="AO129" s="758"/>
      <c r="AP129" s="758"/>
      <c r="AQ129" s="759"/>
      <c r="AR129" s="728"/>
      <c r="AS129" s="757"/>
      <c r="AT129" s="728"/>
      <c r="AU129" s="35"/>
      <c r="AV129" s="35"/>
      <c r="AW129" s="35"/>
      <c r="AX129" s="35"/>
      <c r="AY129" s="756"/>
      <c r="AZ129" s="758"/>
      <c r="BA129" s="758"/>
      <c r="BB129" s="759"/>
      <c r="BC129" s="728"/>
      <c r="BD129" s="757"/>
      <c r="BE129" s="728"/>
      <c r="BF129" s="35"/>
      <c r="BG129" s="35"/>
      <c r="BH129" s="35"/>
      <c r="BI129" s="35"/>
      <c r="BJ129" s="756"/>
      <c r="BK129" s="758"/>
      <c r="BL129" s="758"/>
      <c r="BM129" s="759"/>
      <c r="BN129" s="728"/>
      <c r="BO129" s="757"/>
      <c r="BP129" s="728"/>
      <c r="BQ129" s="35"/>
      <c r="BR129" s="35"/>
      <c r="BS129" s="35"/>
      <c r="BT129" s="35"/>
      <c r="BU129" s="756"/>
      <c r="BV129" s="758"/>
      <c r="BW129" s="758"/>
      <c r="BX129" s="759"/>
      <c r="BY129" s="728"/>
      <c r="BZ129" s="757"/>
      <c r="CA129" s="728"/>
      <c r="CB129" s="35"/>
      <c r="CC129" s="35"/>
      <c r="CD129" s="35"/>
      <c r="CE129" s="35"/>
      <c r="CF129" s="756"/>
      <c r="CG129" s="758"/>
      <c r="CH129" s="758"/>
      <c r="CI129" s="759"/>
      <c r="CJ129" s="728"/>
      <c r="CK129" s="757"/>
      <c r="CL129" s="728"/>
      <c r="CM129" s="35"/>
      <c r="CN129" s="35"/>
      <c r="CO129" s="35"/>
      <c r="CP129" s="35"/>
      <c r="CQ129" s="756"/>
      <c r="CR129" s="758"/>
      <c r="CS129" s="758"/>
      <c r="CT129" s="759"/>
      <c r="CU129" s="728"/>
      <c r="CV129" s="757"/>
      <c r="CW129" s="728"/>
      <c r="CX129" s="35"/>
      <c r="CY129" s="35"/>
      <c r="CZ129" s="35"/>
      <c r="DA129" s="35"/>
      <c r="DB129" s="756"/>
      <c r="DC129" s="758"/>
      <c r="DD129" s="758"/>
      <c r="DE129" s="759"/>
      <c r="DF129" s="728"/>
      <c r="DG129" s="757"/>
      <c r="DH129" s="728"/>
      <c r="DI129" s="35"/>
      <c r="DJ129" s="35"/>
      <c r="DK129" s="35"/>
      <c r="DL129" s="35"/>
      <c r="DM129" s="756"/>
      <c r="DN129" s="758"/>
      <c r="DO129" s="758"/>
      <c r="DP129" s="759"/>
      <c r="DQ129" s="728"/>
      <c r="DR129" s="757"/>
      <c r="DS129" s="728"/>
      <c r="DT129" s="35"/>
      <c r="DU129" s="35"/>
      <c r="DV129" s="35"/>
      <c r="DW129" s="35"/>
      <c r="DX129" s="756"/>
      <c r="DY129" s="758"/>
      <c r="DZ129" s="758"/>
      <c r="EA129" s="759"/>
      <c r="EB129" s="728"/>
      <c r="EC129" s="757"/>
      <c r="ED129" s="728"/>
      <c r="EE129" s="35"/>
      <c r="EF129" s="35"/>
      <c r="EG129" s="35"/>
      <c r="EH129" s="35"/>
      <c r="EI129" s="756"/>
      <c r="EJ129" s="758"/>
      <c r="EK129" s="758"/>
      <c r="EL129" s="759"/>
      <c r="EM129" s="728"/>
      <c r="EN129" s="757"/>
      <c r="EO129" s="728"/>
      <c r="EP129" s="35"/>
      <c r="EQ129" s="35"/>
      <c r="ER129" s="35"/>
      <c r="ES129" s="35"/>
      <c r="ET129" s="756"/>
      <c r="EU129" s="758"/>
      <c r="EV129" s="758"/>
      <c r="EW129" s="759"/>
      <c r="EX129" s="728"/>
      <c r="EY129" s="757"/>
      <c r="EZ129" s="728"/>
      <c r="FA129" s="35"/>
      <c r="FB129" s="35"/>
      <c r="FC129" s="35"/>
      <c r="FD129" s="35"/>
      <c r="FE129" s="756"/>
      <c r="FF129" s="758"/>
      <c r="FG129" s="758"/>
      <c r="FH129" s="759"/>
      <c r="FI129" s="728"/>
      <c r="FJ129" s="757"/>
      <c r="FK129" s="728"/>
      <c r="FL129" s="35"/>
      <c r="FM129" s="35"/>
      <c r="FN129" s="35"/>
      <c r="FO129" s="35"/>
      <c r="FP129" s="756"/>
      <c r="FQ129" s="758"/>
      <c r="FR129" s="758"/>
      <c r="FS129" s="759"/>
      <c r="FT129" s="728"/>
      <c r="FU129" s="757"/>
      <c r="FV129" s="728"/>
      <c r="FW129" s="35"/>
      <c r="FX129" s="35"/>
      <c r="FY129" s="35"/>
      <c r="FZ129" s="35"/>
      <c r="GA129" s="756"/>
      <c r="GB129" s="758"/>
      <c r="GC129" s="758"/>
      <c r="GD129" s="759"/>
      <c r="GE129" s="728"/>
      <c r="GF129" s="757"/>
      <c r="GG129" s="728"/>
      <c r="GH129" s="35"/>
      <c r="GI129" s="35"/>
      <c r="GJ129" s="35"/>
      <c r="GK129" s="35"/>
      <c r="GL129" s="756"/>
      <c r="GM129" s="758"/>
      <c r="GN129" s="758"/>
      <c r="GO129" s="759"/>
      <c r="GP129" s="728"/>
      <c r="GQ129" s="757"/>
      <c r="GR129" s="728"/>
      <c r="GS129" s="35"/>
      <c r="GT129" s="35"/>
      <c r="GU129" s="35"/>
      <c r="GV129" s="35"/>
      <c r="GW129" s="756"/>
      <c r="GX129" s="758"/>
      <c r="GY129" s="758"/>
    </row>
    <row r="130" spans="11:207" ht="14.1" customHeight="1">
      <c r="K130" s="756"/>
      <c r="L130" s="757"/>
      <c r="M130" s="728"/>
      <c r="N130" s="35"/>
      <c r="O130" s="35"/>
      <c r="P130" s="35"/>
      <c r="Q130" s="35"/>
      <c r="R130" s="756"/>
      <c r="S130" s="758"/>
      <c r="T130" s="758"/>
      <c r="U130" s="759"/>
      <c r="V130" s="728"/>
      <c r="W130" s="757"/>
      <c r="X130" s="728"/>
      <c r="Y130" s="35"/>
      <c r="Z130" s="35"/>
      <c r="AA130" s="35"/>
      <c r="AB130" s="35"/>
      <c r="AC130" s="756"/>
      <c r="AD130" s="758"/>
      <c r="AE130" s="758"/>
      <c r="AF130" s="759"/>
      <c r="AG130" s="728"/>
      <c r="AH130" s="757"/>
      <c r="AI130" s="728"/>
      <c r="AJ130" s="35"/>
      <c r="AK130" s="35"/>
      <c r="AL130" s="35"/>
      <c r="AM130" s="35"/>
      <c r="AN130" s="756"/>
      <c r="AO130" s="758"/>
      <c r="AP130" s="758"/>
      <c r="AQ130" s="759"/>
      <c r="AR130" s="728"/>
      <c r="AS130" s="757"/>
      <c r="AT130" s="728"/>
      <c r="AU130" s="35"/>
      <c r="AV130" s="35"/>
      <c r="AW130" s="35"/>
      <c r="AX130" s="35"/>
      <c r="AY130" s="756"/>
      <c r="AZ130" s="758"/>
      <c r="BA130" s="758"/>
      <c r="BB130" s="759"/>
      <c r="BC130" s="728"/>
      <c r="BD130" s="757"/>
      <c r="BE130" s="728"/>
      <c r="BF130" s="35"/>
      <c r="BG130" s="35"/>
      <c r="BH130" s="35"/>
      <c r="BI130" s="35"/>
      <c r="BJ130" s="756"/>
      <c r="BK130" s="758"/>
      <c r="BL130" s="758"/>
      <c r="BM130" s="759"/>
      <c r="BN130" s="728"/>
      <c r="BO130" s="757"/>
      <c r="BP130" s="728"/>
      <c r="BQ130" s="35"/>
      <c r="BR130" s="35"/>
      <c r="BS130" s="35"/>
      <c r="BT130" s="35"/>
      <c r="BU130" s="756"/>
      <c r="BV130" s="758"/>
      <c r="BW130" s="758"/>
      <c r="BX130" s="759"/>
      <c r="BY130" s="728"/>
      <c r="BZ130" s="757"/>
      <c r="CA130" s="728"/>
      <c r="CB130" s="35"/>
      <c r="CC130" s="35"/>
      <c r="CD130" s="35"/>
      <c r="CE130" s="35"/>
      <c r="CF130" s="756"/>
      <c r="CG130" s="758"/>
      <c r="CH130" s="758"/>
      <c r="CI130" s="759"/>
      <c r="CJ130" s="728"/>
      <c r="CK130" s="757"/>
      <c r="CL130" s="728"/>
      <c r="CM130" s="35"/>
      <c r="CN130" s="35"/>
      <c r="CO130" s="35"/>
      <c r="CP130" s="35"/>
      <c r="CQ130" s="756"/>
      <c r="CR130" s="758"/>
      <c r="CS130" s="758"/>
      <c r="CT130" s="759"/>
      <c r="CU130" s="728"/>
      <c r="CV130" s="757"/>
      <c r="CW130" s="728"/>
      <c r="CX130" s="35"/>
      <c r="CY130" s="35"/>
      <c r="CZ130" s="35"/>
      <c r="DA130" s="35"/>
      <c r="DB130" s="756"/>
      <c r="DC130" s="758"/>
      <c r="DD130" s="758"/>
      <c r="DE130" s="759"/>
      <c r="DF130" s="728"/>
      <c r="DG130" s="757"/>
      <c r="DH130" s="728"/>
      <c r="DI130" s="35"/>
      <c r="DJ130" s="35"/>
      <c r="DK130" s="35"/>
      <c r="DL130" s="35"/>
      <c r="DM130" s="756"/>
      <c r="DN130" s="758"/>
      <c r="DO130" s="758"/>
      <c r="DP130" s="759"/>
      <c r="DQ130" s="728"/>
      <c r="DR130" s="757"/>
      <c r="DS130" s="728"/>
      <c r="DT130" s="35"/>
      <c r="DU130" s="35"/>
      <c r="DV130" s="35"/>
      <c r="DW130" s="35"/>
      <c r="DX130" s="756"/>
      <c r="DY130" s="758"/>
      <c r="DZ130" s="758"/>
      <c r="EA130" s="759"/>
      <c r="EB130" s="728"/>
      <c r="EC130" s="757"/>
      <c r="ED130" s="728"/>
      <c r="EE130" s="35"/>
      <c r="EF130" s="35"/>
      <c r="EG130" s="35"/>
      <c r="EH130" s="35"/>
      <c r="EI130" s="756"/>
      <c r="EJ130" s="758"/>
      <c r="EK130" s="758"/>
      <c r="EL130" s="759"/>
      <c r="EM130" s="728"/>
      <c r="EN130" s="757"/>
      <c r="EO130" s="728"/>
      <c r="EP130" s="35"/>
      <c r="EQ130" s="35"/>
      <c r="ER130" s="35"/>
      <c r="ES130" s="35"/>
      <c r="ET130" s="756"/>
      <c r="EU130" s="758"/>
      <c r="EV130" s="758"/>
      <c r="EW130" s="759"/>
      <c r="EX130" s="728"/>
      <c r="EY130" s="757"/>
      <c r="EZ130" s="728"/>
      <c r="FA130" s="35"/>
      <c r="FB130" s="35"/>
      <c r="FC130" s="35"/>
      <c r="FD130" s="35"/>
      <c r="FE130" s="756"/>
      <c r="FF130" s="758"/>
      <c r="FG130" s="758"/>
      <c r="FH130" s="759"/>
      <c r="FI130" s="728"/>
      <c r="FJ130" s="757"/>
      <c r="FK130" s="728"/>
      <c r="FL130" s="35"/>
      <c r="FM130" s="35"/>
      <c r="FN130" s="35"/>
      <c r="FO130" s="35"/>
      <c r="FP130" s="756"/>
      <c r="FQ130" s="758"/>
      <c r="FR130" s="758"/>
      <c r="FS130" s="759"/>
      <c r="FT130" s="728"/>
      <c r="FU130" s="757"/>
      <c r="FV130" s="728"/>
      <c r="FW130" s="35"/>
      <c r="FX130" s="35"/>
      <c r="FY130" s="35"/>
      <c r="FZ130" s="35"/>
      <c r="GA130" s="756"/>
      <c r="GB130" s="758"/>
      <c r="GC130" s="758"/>
      <c r="GD130" s="759"/>
      <c r="GE130" s="728"/>
      <c r="GF130" s="757"/>
      <c r="GG130" s="728"/>
      <c r="GH130" s="35"/>
      <c r="GI130" s="35"/>
      <c r="GJ130" s="35"/>
      <c r="GK130" s="35"/>
      <c r="GL130" s="756"/>
      <c r="GM130" s="758"/>
      <c r="GN130" s="758"/>
      <c r="GO130" s="759"/>
      <c r="GP130" s="728"/>
      <c r="GQ130" s="757"/>
      <c r="GR130" s="728"/>
      <c r="GS130" s="35"/>
      <c r="GT130" s="35"/>
      <c r="GU130" s="35"/>
      <c r="GV130" s="35"/>
      <c r="GW130" s="756"/>
      <c r="GX130" s="758"/>
      <c r="GY130" s="758"/>
    </row>
    <row r="131" spans="11:207" ht="14.1" customHeight="1">
      <c r="K131" s="35"/>
      <c r="L131" s="758"/>
      <c r="M131" s="758"/>
      <c r="N131" s="772"/>
      <c r="O131" s="728"/>
      <c r="P131" s="757"/>
      <c r="Q131" s="728"/>
      <c r="R131" s="35"/>
      <c r="S131" s="35"/>
      <c r="T131" s="35"/>
      <c r="U131" s="35"/>
      <c r="V131" s="756"/>
      <c r="W131" s="758"/>
      <c r="X131" s="758"/>
      <c r="Y131" s="772"/>
      <c r="Z131" s="728"/>
      <c r="AA131" s="757"/>
      <c r="AB131" s="728"/>
      <c r="AC131" s="35"/>
      <c r="AD131" s="35"/>
      <c r="AE131" s="35"/>
      <c r="AF131" s="35"/>
      <c r="AG131" s="756"/>
      <c r="AH131" s="758"/>
      <c r="AI131" s="758"/>
      <c r="AJ131" s="772"/>
      <c r="AK131" s="728"/>
      <c r="AL131" s="757"/>
      <c r="AM131" s="728"/>
      <c r="AN131" s="35"/>
      <c r="AO131" s="35"/>
      <c r="AP131" s="35"/>
      <c r="AQ131" s="35"/>
      <c r="AR131" s="756"/>
      <c r="AS131" s="758"/>
      <c r="AT131" s="758"/>
      <c r="AU131" s="772"/>
      <c r="AV131" s="728"/>
      <c r="AW131" s="757"/>
      <c r="AX131" s="728"/>
      <c r="AY131" s="35"/>
      <c r="AZ131" s="35"/>
      <c r="BA131" s="35"/>
      <c r="BB131" s="35"/>
      <c r="BC131" s="756"/>
      <c r="BD131" s="758"/>
      <c r="BE131" s="758"/>
      <c r="BF131" s="772"/>
      <c r="BG131" s="728"/>
      <c r="BH131" s="757"/>
      <c r="BI131" s="728"/>
      <c r="BJ131" s="35"/>
      <c r="BK131" s="35"/>
      <c r="BL131" s="35"/>
      <c r="BM131" s="35"/>
      <c r="BN131" s="756"/>
      <c r="BO131" s="758"/>
      <c r="BP131" s="758"/>
      <c r="BQ131" s="772"/>
      <c r="BR131" s="728"/>
      <c r="BS131" s="757"/>
      <c r="BT131" s="728"/>
      <c r="BU131" s="35"/>
      <c r="BV131" s="35"/>
      <c r="BW131" s="35"/>
      <c r="BX131" s="35"/>
      <c r="BY131" s="756"/>
      <c r="BZ131" s="758"/>
      <c r="CA131" s="758"/>
      <c r="CB131" s="772"/>
      <c r="CC131" s="728"/>
      <c r="CD131" s="757"/>
      <c r="CE131" s="728"/>
      <c r="CF131" s="35"/>
      <c r="CG131" s="35"/>
      <c r="CH131" s="35"/>
      <c r="CI131" s="35"/>
      <c r="CJ131" s="756"/>
      <c r="CK131" s="758"/>
      <c r="CL131" s="758"/>
      <c r="CM131" s="772"/>
      <c r="CN131" s="728"/>
      <c r="CO131" s="757"/>
      <c r="CP131" s="728"/>
      <c r="CQ131" s="35"/>
      <c r="CR131" s="35"/>
      <c r="CS131" s="35"/>
      <c r="CT131" s="35"/>
      <c r="CU131" s="756"/>
      <c r="CV131" s="758"/>
      <c r="CW131" s="758"/>
      <c r="CX131" s="772"/>
      <c r="CY131" s="728"/>
      <c r="CZ131" s="757"/>
      <c r="DA131" s="728"/>
      <c r="DB131" s="35"/>
      <c r="DC131" s="35"/>
      <c r="DD131" s="35"/>
      <c r="DE131" s="35"/>
      <c r="DF131" s="756"/>
      <c r="DG131" s="758"/>
      <c r="DH131" s="758"/>
      <c r="DI131" s="772"/>
      <c r="DJ131" s="728"/>
      <c r="DK131" s="757"/>
      <c r="DL131" s="728"/>
      <c r="DM131" s="35"/>
      <c r="DN131" s="35"/>
      <c r="DO131" s="35"/>
      <c r="DP131" s="35"/>
      <c r="DQ131" s="756"/>
      <c r="DR131" s="758"/>
      <c r="DS131" s="758"/>
      <c r="DT131" s="772"/>
      <c r="DU131" s="728"/>
      <c r="DV131" s="757"/>
      <c r="DW131" s="728"/>
      <c r="DX131" s="35"/>
      <c r="DY131" s="35"/>
      <c r="DZ131" s="35"/>
      <c r="EA131" s="35"/>
      <c r="EB131" s="756"/>
      <c r="EC131" s="758"/>
      <c r="ED131" s="758"/>
      <c r="EE131" s="772"/>
      <c r="EF131" s="728"/>
      <c r="EG131" s="757"/>
      <c r="EH131" s="728"/>
      <c r="EI131" s="35"/>
      <c r="EJ131" s="35"/>
      <c r="EK131" s="35"/>
      <c r="EL131" s="35"/>
      <c r="EM131" s="756"/>
      <c r="EN131" s="758"/>
      <c r="EO131" s="758"/>
      <c r="EP131" s="772"/>
      <c r="EQ131" s="728"/>
      <c r="ER131" s="757"/>
      <c r="ES131" s="728"/>
      <c r="ET131" s="35"/>
      <c r="EU131" s="35"/>
      <c r="EV131" s="35"/>
      <c r="EW131" s="35"/>
      <c r="EX131" s="756"/>
      <c r="EY131" s="758"/>
      <c r="EZ131" s="758"/>
      <c r="FA131" s="772"/>
      <c r="FB131" s="728"/>
      <c r="FC131" s="757"/>
      <c r="FD131" s="728"/>
      <c r="FE131" s="35"/>
      <c r="FF131" s="35"/>
      <c r="FG131" s="35"/>
      <c r="FH131" s="35"/>
      <c r="FI131" s="756"/>
      <c r="FJ131" s="758"/>
      <c r="FK131" s="758"/>
      <c r="FL131" s="772"/>
      <c r="FM131" s="728"/>
      <c r="FN131" s="757"/>
      <c r="FO131" s="728"/>
      <c r="FP131" s="35"/>
      <c r="FQ131" s="35"/>
      <c r="FR131" s="35"/>
      <c r="FS131" s="35"/>
      <c r="FT131" s="756"/>
      <c r="FU131" s="758"/>
      <c r="FV131" s="758"/>
      <c r="FW131" s="772"/>
      <c r="FX131" s="728"/>
      <c r="FY131" s="757"/>
      <c r="FZ131" s="728"/>
      <c r="GA131" s="35"/>
      <c r="GB131" s="35"/>
      <c r="GC131" s="35"/>
      <c r="GD131" s="35"/>
      <c r="GE131" s="756"/>
      <c r="GF131" s="758"/>
      <c r="GG131" s="758"/>
    </row>
    <row r="132" spans="11:207" ht="14.1" customHeight="1">
      <c r="K132" s="35"/>
      <c r="L132" s="758"/>
      <c r="M132" s="758"/>
      <c r="N132" s="772"/>
      <c r="O132" s="728"/>
      <c r="P132" s="757"/>
      <c r="Q132" s="728"/>
      <c r="R132" s="35"/>
      <c r="S132" s="35"/>
      <c r="T132" s="35"/>
      <c r="U132" s="35"/>
      <c r="V132" s="756"/>
      <c r="W132" s="758"/>
      <c r="X132" s="758"/>
      <c r="Y132" s="772"/>
      <c r="Z132" s="728"/>
      <c r="AA132" s="757"/>
      <c r="AB132" s="728"/>
      <c r="AC132" s="35"/>
      <c r="AD132" s="35"/>
      <c r="AE132" s="35"/>
      <c r="AF132" s="35"/>
      <c r="AG132" s="756"/>
      <c r="AH132" s="758"/>
      <c r="AI132" s="758"/>
      <c r="AJ132" s="772"/>
      <c r="AK132" s="728"/>
      <c r="AL132" s="757"/>
      <c r="AM132" s="728"/>
      <c r="AN132" s="35"/>
      <c r="AO132" s="35"/>
      <c r="AP132" s="35"/>
      <c r="AQ132" s="35"/>
      <c r="AR132" s="756"/>
      <c r="AS132" s="758"/>
      <c r="AT132" s="758"/>
      <c r="AU132" s="772"/>
      <c r="AV132" s="728"/>
      <c r="AW132" s="757"/>
      <c r="AX132" s="728"/>
      <c r="AY132" s="35"/>
      <c r="AZ132" s="35"/>
      <c r="BA132" s="35"/>
      <c r="BB132" s="35"/>
      <c r="BC132" s="756"/>
      <c r="BD132" s="758"/>
      <c r="BE132" s="758"/>
      <c r="BF132" s="772"/>
      <c r="BG132" s="728"/>
      <c r="BH132" s="757"/>
      <c r="BI132" s="728"/>
      <c r="BJ132" s="35"/>
      <c r="BK132" s="35"/>
      <c r="BL132" s="35"/>
      <c r="BM132" s="35"/>
      <c r="BN132" s="756"/>
      <c r="BO132" s="758"/>
      <c r="BP132" s="758"/>
      <c r="BQ132" s="772"/>
      <c r="BR132" s="728"/>
      <c r="BS132" s="757"/>
      <c r="BT132" s="728"/>
      <c r="BU132" s="35"/>
      <c r="BV132" s="35"/>
      <c r="BW132" s="35"/>
      <c r="BX132" s="35"/>
      <c r="BY132" s="756"/>
      <c r="BZ132" s="758"/>
      <c r="CA132" s="758"/>
      <c r="CB132" s="772"/>
      <c r="CC132" s="728"/>
      <c r="CD132" s="757"/>
      <c r="CE132" s="728"/>
      <c r="CF132" s="35"/>
      <c r="CG132" s="35"/>
      <c r="CH132" s="35"/>
      <c r="CI132" s="35"/>
      <c r="CJ132" s="756"/>
      <c r="CK132" s="758"/>
      <c r="CL132" s="758"/>
      <c r="CM132" s="772"/>
      <c r="CN132" s="728"/>
      <c r="CO132" s="757"/>
      <c r="CP132" s="728"/>
      <c r="CQ132" s="35"/>
      <c r="CR132" s="35"/>
      <c r="CS132" s="35"/>
      <c r="CT132" s="35"/>
      <c r="CU132" s="756"/>
      <c r="CV132" s="758"/>
      <c r="CW132" s="758"/>
      <c r="CX132" s="772"/>
      <c r="CY132" s="728"/>
      <c r="CZ132" s="757"/>
      <c r="DA132" s="728"/>
      <c r="DB132" s="35"/>
      <c r="DC132" s="35"/>
      <c r="DD132" s="35"/>
      <c r="DE132" s="35"/>
      <c r="DF132" s="756"/>
      <c r="DG132" s="758"/>
      <c r="DH132" s="758"/>
      <c r="DI132" s="772"/>
      <c r="DJ132" s="728"/>
      <c r="DK132" s="757"/>
      <c r="DL132" s="728"/>
      <c r="DM132" s="35"/>
      <c r="DN132" s="35"/>
      <c r="DO132" s="35"/>
      <c r="DP132" s="35"/>
      <c r="DQ132" s="756"/>
      <c r="DR132" s="758"/>
      <c r="DS132" s="758"/>
      <c r="DT132" s="772"/>
      <c r="DU132" s="728"/>
      <c r="DV132" s="757"/>
      <c r="DW132" s="728"/>
      <c r="DX132" s="35"/>
      <c r="DY132" s="35"/>
      <c r="DZ132" s="35"/>
      <c r="EA132" s="35"/>
      <c r="EB132" s="756"/>
      <c r="EC132" s="758"/>
      <c r="ED132" s="758"/>
      <c r="EE132" s="772"/>
      <c r="EF132" s="728"/>
      <c r="EG132" s="757"/>
      <c r="EH132" s="728"/>
      <c r="EI132" s="35"/>
      <c r="EJ132" s="35"/>
      <c r="EK132" s="35"/>
      <c r="EL132" s="35"/>
      <c r="EM132" s="756"/>
      <c r="EN132" s="758"/>
      <c r="EO132" s="758"/>
      <c r="EP132" s="772"/>
      <c r="EQ132" s="728"/>
      <c r="ER132" s="757"/>
      <c r="ES132" s="728"/>
      <c r="ET132" s="35"/>
      <c r="EU132" s="35"/>
      <c r="EV132" s="35"/>
      <c r="EW132" s="35"/>
      <c r="EX132" s="756"/>
      <c r="EY132" s="758"/>
      <c r="EZ132" s="758"/>
      <c r="FA132" s="772"/>
      <c r="FB132" s="728"/>
      <c r="FC132" s="757"/>
      <c r="FD132" s="728"/>
      <c r="FE132" s="35"/>
      <c r="FF132" s="35"/>
      <c r="FG132" s="35"/>
      <c r="FH132" s="35"/>
      <c r="FI132" s="756"/>
      <c r="FJ132" s="758"/>
      <c r="FK132" s="758"/>
      <c r="FL132" s="772"/>
      <c r="FM132" s="728"/>
      <c r="FN132" s="757"/>
      <c r="FO132" s="728"/>
      <c r="FP132" s="35"/>
      <c r="FQ132" s="35"/>
      <c r="FR132" s="35"/>
      <c r="FS132" s="35"/>
      <c r="FT132" s="756"/>
      <c r="FU132" s="758"/>
      <c r="FV132" s="758"/>
      <c r="FW132" s="772"/>
      <c r="FX132" s="728"/>
      <c r="FY132" s="757"/>
      <c r="FZ132" s="728"/>
      <c r="GA132" s="35"/>
      <c r="GB132" s="35"/>
      <c r="GC132" s="35"/>
      <c r="GD132" s="35"/>
      <c r="GE132" s="756"/>
      <c r="GF132" s="758"/>
      <c r="GG132" s="758"/>
    </row>
    <row r="133" spans="11:207"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207"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207" ht="14.1" customHeight="1">
      <c r="K135" s="35"/>
      <c r="L135" s="758"/>
      <c r="M135" s="758"/>
      <c r="N135" s="833"/>
      <c r="O135" s="728"/>
      <c r="P135" s="757"/>
      <c r="Q135" s="728"/>
      <c r="R135" s="35"/>
      <c r="S135" s="35"/>
      <c r="T135" s="35"/>
      <c r="U135" s="35"/>
      <c r="V135" s="756"/>
      <c r="W135" s="758"/>
      <c r="X135" s="758"/>
      <c r="Y135" s="833"/>
      <c r="Z135" s="728"/>
      <c r="AA135" s="757"/>
      <c r="AB135" s="728"/>
      <c r="AC135" s="35"/>
      <c r="AD135" s="35"/>
      <c r="AE135" s="35"/>
      <c r="AF135" s="35"/>
      <c r="AG135" s="756"/>
      <c r="AH135" s="758"/>
      <c r="AI135" s="758"/>
      <c r="AJ135" s="833"/>
      <c r="AK135" s="728"/>
      <c r="AL135" s="757"/>
      <c r="AM135" s="728"/>
      <c r="AN135" s="35"/>
      <c r="AO135" s="35"/>
      <c r="AP135" s="35"/>
      <c r="AQ135" s="35"/>
      <c r="AR135" s="756"/>
      <c r="AS135" s="758"/>
      <c r="AT135" s="758"/>
      <c r="AU135" s="833"/>
      <c r="AV135" s="728"/>
      <c r="AW135" s="757"/>
      <c r="AX135" s="728"/>
      <c r="AY135" s="35"/>
      <c r="AZ135" s="35"/>
      <c r="BA135" s="35"/>
      <c r="BB135" s="35"/>
      <c r="BC135" s="756"/>
      <c r="BD135" s="758"/>
      <c r="BE135" s="758"/>
      <c r="BF135" s="833"/>
      <c r="BG135" s="728"/>
      <c r="BH135" s="757"/>
      <c r="BI135" s="728"/>
      <c r="BJ135" s="35"/>
      <c r="BK135" s="35"/>
      <c r="BL135" s="35"/>
      <c r="BM135" s="35"/>
      <c r="BN135" s="756"/>
      <c r="BO135" s="758"/>
      <c r="BP135" s="758"/>
      <c r="BQ135" s="833"/>
      <c r="BR135" s="728"/>
      <c r="BS135" s="757"/>
      <c r="BT135" s="728"/>
      <c r="BU135" s="35"/>
      <c r="BV135" s="35"/>
      <c r="BW135" s="35"/>
      <c r="BX135" s="35"/>
      <c r="BY135" s="756"/>
      <c r="BZ135" s="758"/>
      <c r="CA135" s="758"/>
      <c r="CB135" s="833"/>
      <c r="CC135" s="728"/>
      <c r="CD135" s="757"/>
      <c r="CE135" s="728"/>
      <c r="CF135" s="35"/>
      <c r="CG135" s="35"/>
      <c r="CH135" s="35"/>
      <c r="CI135" s="35"/>
      <c r="CJ135" s="756"/>
      <c r="CK135" s="758"/>
      <c r="CL135" s="758"/>
      <c r="CM135" s="833"/>
      <c r="CN135" s="728"/>
      <c r="CO135" s="757"/>
      <c r="CP135" s="728"/>
      <c r="CQ135" s="35"/>
      <c r="CR135" s="35"/>
      <c r="CS135" s="35"/>
      <c r="CT135" s="35"/>
      <c r="CU135" s="756"/>
      <c r="CV135" s="758"/>
      <c r="CW135" s="758"/>
      <c r="CX135" s="833"/>
      <c r="CY135" s="728"/>
      <c r="CZ135" s="757"/>
      <c r="DA135" s="728"/>
      <c r="DB135" s="35"/>
      <c r="DC135" s="35"/>
      <c r="DD135" s="35"/>
      <c r="DE135" s="35"/>
      <c r="DF135" s="756"/>
      <c r="DG135" s="758"/>
      <c r="DH135" s="758"/>
      <c r="DI135" s="833"/>
      <c r="DJ135" s="728"/>
      <c r="DK135" s="757"/>
      <c r="DL135" s="728"/>
      <c r="DM135" s="35"/>
      <c r="DN135" s="35"/>
      <c r="DO135" s="35"/>
      <c r="DP135" s="35"/>
      <c r="DQ135" s="756"/>
      <c r="DR135" s="758"/>
      <c r="DS135" s="758"/>
      <c r="DT135" s="833"/>
      <c r="DU135" s="728"/>
      <c r="DV135" s="757"/>
      <c r="DW135" s="728"/>
      <c r="DX135" s="35"/>
      <c r="DY135" s="35"/>
      <c r="DZ135" s="35"/>
      <c r="EA135" s="35"/>
      <c r="EB135" s="756"/>
      <c r="EC135" s="758"/>
      <c r="ED135" s="758"/>
      <c r="EE135" s="833"/>
      <c r="EF135" s="728"/>
      <c r="EG135" s="757"/>
      <c r="EH135" s="728"/>
      <c r="EI135" s="35"/>
      <c r="EJ135" s="35"/>
      <c r="EK135" s="35"/>
      <c r="EL135" s="35"/>
      <c r="EM135" s="756"/>
      <c r="EN135" s="758"/>
      <c r="EO135" s="758"/>
      <c r="EP135" s="833"/>
      <c r="EQ135" s="728"/>
      <c r="ER135" s="757"/>
      <c r="ES135" s="728"/>
      <c r="ET135" s="35"/>
      <c r="EU135" s="35"/>
      <c r="EV135" s="35"/>
      <c r="EW135" s="35"/>
      <c r="EX135" s="756"/>
      <c r="EY135" s="758"/>
      <c r="EZ135" s="758"/>
      <c r="FA135" s="833"/>
      <c r="FB135" s="728"/>
      <c r="FC135" s="757"/>
      <c r="FD135" s="728"/>
      <c r="FE135" s="35"/>
      <c r="FF135" s="35"/>
      <c r="FG135" s="35"/>
      <c r="FH135" s="35"/>
      <c r="FI135" s="756"/>
      <c r="FJ135" s="758"/>
      <c r="FK135" s="758"/>
      <c r="FL135" s="833"/>
      <c r="FM135" s="728"/>
      <c r="FN135" s="757"/>
      <c r="FO135" s="728"/>
      <c r="FP135" s="35"/>
      <c r="FQ135" s="35"/>
      <c r="FR135" s="35"/>
      <c r="FS135" s="35"/>
      <c r="FT135" s="756"/>
      <c r="FU135" s="758"/>
      <c r="FV135" s="758"/>
      <c r="FW135" s="833"/>
      <c r="FX135" s="728"/>
      <c r="FY135" s="757"/>
      <c r="FZ135" s="728"/>
      <c r="GA135" s="35"/>
      <c r="GB135" s="35"/>
      <c r="GC135" s="35"/>
      <c r="GD135" s="35"/>
      <c r="GE135" s="756"/>
      <c r="GF135" s="758"/>
      <c r="GG135" s="758"/>
    </row>
    <row r="136" spans="11:207" ht="14.1" customHeight="1">
      <c r="K136" s="35"/>
      <c r="L136" s="758"/>
      <c r="M136" s="758"/>
      <c r="N136" s="833"/>
      <c r="O136" s="728"/>
      <c r="P136" s="757"/>
      <c r="Q136" s="728"/>
      <c r="R136" s="35"/>
      <c r="S136" s="35"/>
      <c r="T136" s="35"/>
      <c r="U136" s="35"/>
      <c r="V136" s="756"/>
      <c r="W136" s="758"/>
      <c r="X136" s="758"/>
      <c r="Y136" s="833"/>
      <c r="Z136" s="728"/>
      <c r="AA136" s="757"/>
      <c r="AB136" s="728"/>
      <c r="AC136" s="35"/>
      <c r="AD136" s="35"/>
      <c r="AE136" s="35"/>
      <c r="AF136" s="35"/>
      <c r="AG136" s="756"/>
      <c r="AH136" s="758"/>
      <c r="AI136" s="758"/>
      <c r="AJ136" s="833"/>
      <c r="AK136" s="728"/>
      <c r="AL136" s="757"/>
      <c r="AM136" s="728"/>
      <c r="AN136" s="35"/>
      <c r="AO136" s="35"/>
      <c r="AP136" s="35"/>
      <c r="AQ136" s="35"/>
      <c r="AR136" s="756"/>
      <c r="AS136" s="758"/>
      <c r="AT136" s="758"/>
      <c r="AU136" s="833"/>
      <c r="AV136" s="728"/>
      <c r="AW136" s="757"/>
      <c r="AX136" s="728"/>
      <c r="AY136" s="35"/>
      <c r="AZ136" s="35"/>
      <c r="BA136" s="35"/>
      <c r="BB136" s="35"/>
      <c r="BC136" s="756"/>
      <c r="BD136" s="758"/>
      <c r="BE136" s="758"/>
      <c r="BF136" s="833"/>
      <c r="BG136" s="728"/>
      <c r="BH136" s="757"/>
      <c r="BI136" s="728"/>
      <c r="BJ136" s="35"/>
      <c r="BK136" s="35"/>
      <c r="BL136" s="35"/>
      <c r="BM136" s="35"/>
      <c r="BN136" s="756"/>
      <c r="BO136" s="758"/>
      <c r="BP136" s="758"/>
      <c r="BQ136" s="833"/>
      <c r="BR136" s="728"/>
      <c r="BS136" s="757"/>
      <c r="BT136" s="728"/>
      <c r="BU136" s="35"/>
      <c r="BV136" s="35"/>
      <c r="BW136" s="35"/>
      <c r="BX136" s="35"/>
      <c r="BY136" s="756"/>
      <c r="BZ136" s="758"/>
      <c r="CA136" s="758"/>
      <c r="CB136" s="833"/>
      <c r="CC136" s="728"/>
      <c r="CD136" s="757"/>
      <c r="CE136" s="728"/>
      <c r="CF136" s="35"/>
      <c r="CG136" s="35"/>
      <c r="CH136" s="35"/>
      <c r="CI136" s="35"/>
      <c r="CJ136" s="756"/>
      <c r="CK136" s="758"/>
      <c r="CL136" s="758"/>
      <c r="CM136" s="833"/>
      <c r="CN136" s="728"/>
      <c r="CO136" s="757"/>
      <c r="CP136" s="728"/>
      <c r="CQ136" s="35"/>
      <c r="CR136" s="35"/>
      <c r="CS136" s="35"/>
      <c r="CT136" s="35"/>
      <c r="CU136" s="756"/>
      <c r="CV136" s="758"/>
      <c r="CW136" s="758"/>
      <c r="CX136" s="833"/>
      <c r="CY136" s="728"/>
      <c r="CZ136" s="757"/>
      <c r="DA136" s="728"/>
      <c r="DB136" s="35"/>
      <c r="DC136" s="35"/>
      <c r="DD136" s="35"/>
      <c r="DE136" s="35"/>
      <c r="DF136" s="756"/>
      <c r="DG136" s="758"/>
      <c r="DH136" s="758"/>
      <c r="DI136" s="833"/>
      <c r="DJ136" s="728"/>
      <c r="DK136" s="757"/>
      <c r="DL136" s="728"/>
      <c r="DM136" s="35"/>
      <c r="DN136" s="35"/>
      <c r="DO136" s="35"/>
      <c r="DP136" s="35"/>
      <c r="DQ136" s="756"/>
      <c r="DR136" s="758"/>
      <c r="DS136" s="758"/>
      <c r="DT136" s="833"/>
      <c r="DU136" s="728"/>
      <c r="DV136" s="757"/>
      <c r="DW136" s="728"/>
      <c r="DX136" s="35"/>
      <c r="DY136" s="35"/>
      <c r="DZ136" s="35"/>
      <c r="EA136" s="35"/>
      <c r="EB136" s="756"/>
      <c r="EC136" s="758"/>
      <c r="ED136" s="758"/>
      <c r="EE136" s="833"/>
      <c r="EF136" s="728"/>
      <c r="EG136" s="757"/>
      <c r="EH136" s="728"/>
      <c r="EI136" s="35"/>
      <c r="EJ136" s="35"/>
      <c r="EK136" s="35"/>
      <c r="EL136" s="35"/>
      <c r="EM136" s="756"/>
      <c r="EN136" s="758"/>
      <c r="EO136" s="758"/>
      <c r="EP136" s="833"/>
      <c r="EQ136" s="728"/>
      <c r="ER136" s="757"/>
      <c r="ES136" s="728"/>
      <c r="ET136" s="35"/>
      <c r="EU136" s="35"/>
      <c r="EV136" s="35"/>
      <c r="EW136" s="35"/>
      <c r="EX136" s="756"/>
      <c r="EY136" s="758"/>
      <c r="EZ136" s="758"/>
      <c r="FA136" s="833"/>
      <c r="FB136" s="728"/>
      <c r="FC136" s="757"/>
      <c r="FD136" s="728"/>
      <c r="FE136" s="35"/>
      <c r="FF136" s="35"/>
      <c r="FG136" s="35"/>
      <c r="FH136" s="35"/>
      <c r="FI136" s="756"/>
      <c r="FJ136" s="758"/>
      <c r="FK136" s="758"/>
      <c r="FL136" s="833"/>
      <c r="FM136" s="728"/>
      <c r="FN136" s="757"/>
      <c r="FO136" s="728"/>
      <c r="FP136" s="35"/>
      <c r="FQ136" s="35"/>
      <c r="FR136" s="35"/>
      <c r="FS136" s="35"/>
      <c r="FT136" s="756"/>
      <c r="FU136" s="758"/>
      <c r="FV136" s="758"/>
      <c r="FW136" s="833"/>
      <c r="FX136" s="728"/>
      <c r="FY136" s="757"/>
      <c r="FZ136" s="728"/>
      <c r="GA136" s="35"/>
      <c r="GB136" s="35"/>
      <c r="GC136" s="35"/>
      <c r="GD136" s="35"/>
      <c r="GE136" s="756"/>
      <c r="GF136" s="758"/>
      <c r="GG136" s="758"/>
    </row>
    <row r="137" spans="11:207" ht="14.1" customHeight="1">
      <c r="K137" s="35"/>
      <c r="L137" s="758"/>
      <c r="M137" s="758"/>
      <c r="N137" s="833"/>
      <c r="O137" s="728"/>
      <c r="P137" s="757"/>
      <c r="Q137" s="728"/>
      <c r="R137" s="35"/>
      <c r="S137" s="35"/>
      <c r="T137" s="35"/>
      <c r="U137" s="35"/>
      <c r="V137" s="756"/>
      <c r="W137" s="758"/>
      <c r="X137" s="758"/>
      <c r="Y137" s="833"/>
      <c r="Z137" s="728"/>
      <c r="AA137" s="757"/>
      <c r="AB137" s="728"/>
      <c r="AC137" s="35"/>
      <c r="AD137" s="35"/>
      <c r="AE137" s="35"/>
      <c r="AF137" s="35"/>
      <c r="AG137" s="756"/>
      <c r="AH137" s="758"/>
      <c r="AI137" s="758"/>
      <c r="AJ137" s="833"/>
      <c r="AK137" s="728"/>
      <c r="AL137" s="757"/>
      <c r="AM137" s="728"/>
      <c r="AN137" s="35"/>
      <c r="AO137" s="35"/>
      <c r="AP137" s="35"/>
      <c r="AQ137" s="35"/>
      <c r="AR137" s="756"/>
      <c r="AS137" s="758"/>
      <c r="AT137" s="758"/>
      <c r="AU137" s="833"/>
      <c r="AV137" s="728"/>
      <c r="AW137" s="757"/>
      <c r="AX137" s="728"/>
      <c r="AY137" s="35"/>
      <c r="AZ137" s="35"/>
      <c r="BA137" s="35"/>
      <c r="BB137" s="35"/>
      <c r="BC137" s="756"/>
      <c r="BD137" s="758"/>
      <c r="BE137" s="758"/>
      <c r="BF137" s="833"/>
      <c r="BG137" s="728"/>
      <c r="BH137" s="757"/>
      <c r="BI137" s="728"/>
      <c r="BJ137" s="35"/>
      <c r="BK137" s="35"/>
      <c r="BL137" s="35"/>
      <c r="BM137" s="35"/>
      <c r="BN137" s="756"/>
      <c r="BO137" s="758"/>
      <c r="BP137" s="758"/>
      <c r="BQ137" s="833"/>
      <c r="BR137" s="728"/>
      <c r="BS137" s="757"/>
      <c r="BT137" s="728"/>
      <c r="BU137" s="35"/>
      <c r="BV137" s="35"/>
      <c r="BW137" s="35"/>
      <c r="BX137" s="35"/>
      <c r="BY137" s="756"/>
      <c r="BZ137" s="758"/>
      <c r="CA137" s="758"/>
      <c r="CB137" s="833"/>
      <c r="CC137" s="728"/>
      <c r="CD137" s="757"/>
      <c r="CE137" s="728"/>
      <c r="CF137" s="35"/>
      <c r="CG137" s="35"/>
      <c r="CH137" s="35"/>
      <c r="CI137" s="35"/>
      <c r="CJ137" s="756"/>
      <c r="CK137" s="758"/>
      <c r="CL137" s="758"/>
      <c r="CM137" s="833"/>
      <c r="CN137" s="728"/>
      <c r="CO137" s="757"/>
      <c r="CP137" s="728"/>
      <c r="CQ137" s="35"/>
      <c r="CR137" s="35"/>
      <c r="CS137" s="35"/>
      <c r="CT137" s="35"/>
      <c r="CU137" s="756"/>
      <c r="CV137" s="758"/>
      <c r="CW137" s="758"/>
      <c r="CX137" s="833"/>
      <c r="CY137" s="728"/>
      <c r="CZ137" s="757"/>
      <c r="DA137" s="728"/>
      <c r="DB137" s="35"/>
      <c r="DC137" s="35"/>
      <c r="DD137" s="35"/>
      <c r="DE137" s="35"/>
      <c r="DF137" s="756"/>
      <c r="DG137" s="758"/>
      <c r="DH137" s="758"/>
      <c r="DI137" s="833"/>
      <c r="DJ137" s="728"/>
      <c r="DK137" s="757"/>
      <c r="DL137" s="728"/>
      <c r="DM137" s="35"/>
      <c r="DN137" s="35"/>
      <c r="DO137" s="35"/>
      <c r="DP137" s="35"/>
      <c r="DQ137" s="756"/>
      <c r="DR137" s="758"/>
      <c r="DS137" s="758"/>
      <c r="DT137" s="833"/>
      <c r="DU137" s="728"/>
      <c r="DV137" s="757"/>
      <c r="DW137" s="728"/>
      <c r="DX137" s="35"/>
      <c r="DY137" s="35"/>
      <c r="DZ137" s="35"/>
      <c r="EA137" s="35"/>
      <c r="EB137" s="756"/>
      <c r="EC137" s="758"/>
      <c r="ED137" s="758"/>
      <c r="EE137" s="833"/>
      <c r="EF137" s="728"/>
      <c r="EG137" s="757"/>
      <c r="EH137" s="728"/>
      <c r="EI137" s="35"/>
      <c r="EJ137" s="35"/>
      <c r="EK137" s="35"/>
      <c r="EL137" s="35"/>
      <c r="EM137" s="756"/>
      <c r="EN137" s="758"/>
      <c r="EO137" s="758"/>
      <c r="EP137" s="833"/>
      <c r="EQ137" s="728"/>
      <c r="ER137" s="757"/>
      <c r="ES137" s="728"/>
      <c r="ET137" s="35"/>
      <c r="EU137" s="35"/>
      <c r="EV137" s="35"/>
      <c r="EW137" s="35"/>
      <c r="EX137" s="756"/>
      <c r="EY137" s="758"/>
      <c r="EZ137" s="758"/>
      <c r="FA137" s="833"/>
      <c r="FB137" s="728"/>
      <c r="FC137" s="757"/>
      <c r="FD137" s="728"/>
      <c r="FE137" s="35"/>
      <c r="FF137" s="35"/>
      <c r="FG137" s="35"/>
      <c r="FH137" s="35"/>
      <c r="FI137" s="756"/>
      <c r="FJ137" s="758"/>
      <c r="FK137" s="758"/>
      <c r="FL137" s="833"/>
      <c r="FM137" s="728"/>
      <c r="FN137" s="757"/>
      <c r="FO137" s="728"/>
      <c r="FP137" s="35"/>
      <c r="FQ137" s="35"/>
      <c r="FR137" s="35"/>
      <c r="FS137" s="35"/>
      <c r="FT137" s="756"/>
      <c r="FU137" s="758"/>
      <c r="FV137" s="758"/>
      <c r="FW137" s="833"/>
      <c r="FX137" s="728"/>
      <c r="FY137" s="757"/>
      <c r="FZ137" s="728"/>
      <c r="GA137" s="35"/>
      <c r="GB137" s="35"/>
      <c r="GC137" s="35"/>
      <c r="GD137" s="35"/>
      <c r="GE137" s="756"/>
      <c r="GF137" s="758"/>
      <c r="GG137" s="758"/>
    </row>
    <row r="138" spans="11:207"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207" ht="14.1" customHeight="1">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207" ht="14.1" customHeight="1">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207" ht="14.1" customHeight="1">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207"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207"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207"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25">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1" customHeight="1">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1:225" ht="14.25">
      <c r="K171" s="35"/>
      <c r="L171" s="758"/>
      <c r="M171" s="758"/>
      <c r="N171" s="772"/>
      <c r="O171" s="728"/>
      <c r="P171" s="757"/>
      <c r="Q171" s="728"/>
      <c r="R171" s="35"/>
      <c r="S171" s="35"/>
      <c r="T171" s="35"/>
      <c r="U171" s="35"/>
      <c r="V171" s="756"/>
      <c r="W171" s="758"/>
      <c r="X171" s="758"/>
      <c r="Y171" s="772"/>
      <c r="Z171" s="728"/>
      <c r="AA171" s="757"/>
      <c r="AB171" s="728"/>
      <c r="AC171" s="35"/>
      <c r="AD171" s="35"/>
      <c r="AE171" s="35"/>
      <c r="AF171" s="35"/>
      <c r="AG171" s="756"/>
      <c r="AH171" s="758"/>
      <c r="AI171" s="758"/>
      <c r="AJ171" s="772"/>
      <c r="AK171" s="728"/>
      <c r="AL171" s="757"/>
      <c r="AM171" s="728"/>
      <c r="AN171" s="35"/>
      <c r="AO171" s="35"/>
      <c r="AP171" s="35"/>
      <c r="AQ171" s="35"/>
      <c r="AR171" s="756"/>
      <c r="AS171" s="758"/>
      <c r="AT171" s="758"/>
      <c r="AU171" s="772"/>
      <c r="AV171" s="728"/>
      <c r="AW171" s="757"/>
      <c r="AX171" s="728"/>
      <c r="AY171" s="35"/>
      <c r="AZ171" s="35"/>
      <c r="BA171" s="35"/>
      <c r="BB171" s="35"/>
      <c r="BC171" s="756"/>
      <c r="BD171" s="758"/>
      <c r="BE171" s="758"/>
      <c r="BF171" s="772"/>
      <c r="BG171" s="728"/>
      <c r="BH171" s="757"/>
      <c r="BI171" s="728"/>
      <c r="BJ171" s="35"/>
      <c r="BK171" s="35"/>
      <c r="BL171" s="35"/>
      <c r="BM171" s="35"/>
      <c r="BN171" s="756"/>
      <c r="BO171" s="758"/>
      <c r="BP171" s="758"/>
      <c r="BQ171" s="772"/>
      <c r="BR171" s="728"/>
      <c r="BS171" s="757"/>
      <c r="BT171" s="728"/>
      <c r="BU171" s="35"/>
      <c r="BV171" s="35"/>
      <c r="BW171" s="35"/>
      <c r="BX171" s="35"/>
      <c r="BY171" s="756"/>
      <c r="BZ171" s="758"/>
      <c r="CA171" s="758"/>
      <c r="CB171" s="772"/>
      <c r="CC171" s="728"/>
      <c r="CD171" s="757"/>
      <c r="CE171" s="728"/>
      <c r="CF171" s="35"/>
      <c r="CG171" s="35"/>
      <c r="CH171" s="35"/>
      <c r="CI171" s="35"/>
      <c r="CJ171" s="756"/>
      <c r="CK171" s="758"/>
      <c r="CL171" s="758"/>
      <c r="CM171" s="772"/>
      <c r="CN171" s="728"/>
      <c r="CO171" s="757"/>
      <c r="CP171" s="728"/>
      <c r="CQ171" s="35"/>
      <c r="CR171" s="35"/>
      <c r="CS171" s="35"/>
      <c r="CT171" s="35"/>
      <c r="CU171" s="756"/>
      <c r="CV171" s="758"/>
      <c r="CW171" s="758"/>
      <c r="CX171" s="772"/>
      <c r="CY171" s="728"/>
      <c r="CZ171" s="757"/>
      <c r="DA171" s="728"/>
      <c r="DB171" s="35"/>
      <c r="DC171" s="35"/>
      <c r="DD171" s="35"/>
      <c r="DE171" s="35"/>
      <c r="DF171" s="756"/>
      <c r="DG171" s="758"/>
      <c r="DH171" s="758"/>
      <c r="DI171" s="772"/>
      <c r="DJ171" s="728"/>
      <c r="DK171" s="757"/>
      <c r="DL171" s="728"/>
      <c r="DM171" s="35"/>
      <c r="DN171" s="35"/>
      <c r="DO171" s="35"/>
      <c r="DP171" s="35"/>
      <c r="DQ171" s="756"/>
      <c r="DR171" s="758"/>
      <c r="DS171" s="758"/>
      <c r="DT171" s="772"/>
      <c r="DU171" s="728"/>
      <c r="DV171" s="757"/>
      <c r="DW171" s="728"/>
      <c r="DX171" s="35"/>
      <c r="DY171" s="35"/>
      <c r="DZ171" s="35"/>
      <c r="EA171" s="35"/>
      <c r="EB171" s="756"/>
      <c r="EC171" s="758"/>
      <c r="ED171" s="758"/>
      <c r="EE171" s="772"/>
      <c r="EF171" s="728"/>
      <c r="EG171" s="757"/>
      <c r="EH171" s="728"/>
      <c r="EI171" s="35"/>
      <c r="EJ171" s="35"/>
      <c r="EK171" s="35"/>
      <c r="EL171" s="35"/>
      <c r="EM171" s="756"/>
      <c r="EN171" s="758"/>
      <c r="EO171" s="758"/>
      <c r="EP171" s="772"/>
      <c r="EQ171" s="728"/>
      <c r="ER171" s="757"/>
      <c r="ES171" s="728"/>
      <c r="ET171" s="35"/>
      <c r="EU171" s="35"/>
      <c r="EV171" s="35"/>
      <c r="EW171" s="35"/>
      <c r="EX171" s="756"/>
      <c r="EY171" s="758"/>
      <c r="EZ171" s="758"/>
      <c r="FA171" s="772"/>
      <c r="FB171" s="728"/>
      <c r="FC171" s="757"/>
      <c r="FD171" s="728"/>
      <c r="FE171" s="35"/>
      <c r="FF171" s="35"/>
      <c r="FG171" s="35"/>
      <c r="FH171" s="35"/>
      <c r="FI171" s="756"/>
      <c r="FJ171" s="758"/>
      <c r="FK171" s="758"/>
      <c r="FL171" s="772"/>
      <c r="FM171" s="728"/>
      <c r="FN171" s="757"/>
      <c r="FO171" s="728"/>
      <c r="FP171" s="35"/>
      <c r="FQ171" s="35"/>
      <c r="FR171" s="35"/>
      <c r="FS171" s="35"/>
      <c r="FT171" s="756"/>
      <c r="FU171" s="758"/>
      <c r="FV171" s="758"/>
      <c r="FW171" s="772"/>
      <c r="FX171" s="728"/>
      <c r="FY171" s="757"/>
      <c r="FZ171" s="728"/>
      <c r="GA171" s="35"/>
      <c r="GB171" s="35"/>
      <c r="GC171" s="35"/>
      <c r="GD171" s="35"/>
      <c r="GE171" s="756"/>
      <c r="GF171" s="758"/>
      <c r="GG171" s="758"/>
    </row>
    <row r="172" spans="11:225" ht="14.25">
      <c r="K172" s="35"/>
      <c r="L172" s="758"/>
      <c r="M172" s="758"/>
      <c r="N172" s="772"/>
      <c r="O172" s="728"/>
      <c r="P172" s="757"/>
      <c r="Q172" s="728"/>
      <c r="R172" s="35"/>
      <c r="S172" s="35"/>
      <c r="T172" s="35"/>
      <c r="U172" s="35"/>
      <c r="V172" s="756"/>
      <c r="W172" s="758"/>
      <c r="X172" s="758"/>
      <c r="Y172" s="772"/>
      <c r="Z172" s="728"/>
      <c r="AA172" s="757"/>
      <c r="AB172" s="728"/>
      <c r="AC172" s="35"/>
      <c r="AD172" s="35"/>
      <c r="AE172" s="35"/>
      <c r="AF172" s="35"/>
      <c r="AG172" s="756"/>
      <c r="AH172" s="758"/>
      <c r="AI172" s="758"/>
      <c r="AJ172" s="772"/>
      <c r="AK172" s="728"/>
      <c r="AL172" s="757"/>
      <c r="AM172" s="728"/>
      <c r="AN172" s="35"/>
      <c r="AO172" s="35"/>
      <c r="AP172" s="35"/>
      <c r="AQ172" s="35"/>
      <c r="AR172" s="756"/>
      <c r="AS172" s="758"/>
      <c r="AT172" s="758"/>
      <c r="AU172" s="772"/>
      <c r="AV172" s="728"/>
      <c r="AW172" s="757"/>
      <c r="AX172" s="728"/>
      <c r="AY172" s="35"/>
      <c r="AZ172" s="35"/>
      <c r="BA172" s="35"/>
      <c r="BB172" s="35"/>
      <c r="BC172" s="756"/>
      <c r="BD172" s="758"/>
      <c r="BE172" s="758"/>
      <c r="BF172" s="772"/>
      <c r="BG172" s="728"/>
      <c r="BH172" s="757"/>
      <c r="BI172" s="728"/>
      <c r="BJ172" s="35"/>
      <c r="BK172" s="35"/>
      <c r="BL172" s="35"/>
      <c r="BM172" s="35"/>
      <c r="BN172" s="756"/>
      <c r="BO172" s="758"/>
      <c r="BP172" s="758"/>
      <c r="BQ172" s="772"/>
      <c r="BR172" s="728"/>
      <c r="BS172" s="757"/>
      <c r="BT172" s="728"/>
      <c r="BU172" s="35"/>
      <c r="BV172" s="35"/>
      <c r="BW172" s="35"/>
      <c r="BX172" s="35"/>
      <c r="BY172" s="756"/>
      <c r="BZ172" s="758"/>
      <c r="CA172" s="758"/>
      <c r="CB172" s="772"/>
      <c r="CC172" s="728"/>
      <c r="CD172" s="757"/>
      <c r="CE172" s="728"/>
      <c r="CF172" s="35"/>
      <c r="CG172" s="35"/>
      <c r="CH172" s="35"/>
      <c r="CI172" s="35"/>
      <c r="CJ172" s="756"/>
      <c r="CK172" s="758"/>
      <c r="CL172" s="758"/>
      <c r="CM172" s="772"/>
      <c r="CN172" s="728"/>
      <c r="CO172" s="757"/>
      <c r="CP172" s="728"/>
      <c r="CQ172" s="35"/>
      <c r="CR172" s="35"/>
      <c r="CS172" s="35"/>
      <c r="CT172" s="35"/>
      <c r="CU172" s="756"/>
      <c r="CV172" s="758"/>
      <c r="CW172" s="758"/>
      <c r="CX172" s="772"/>
      <c r="CY172" s="728"/>
      <c r="CZ172" s="757"/>
      <c r="DA172" s="728"/>
      <c r="DB172" s="35"/>
      <c r="DC172" s="35"/>
      <c r="DD172" s="35"/>
      <c r="DE172" s="35"/>
      <c r="DF172" s="756"/>
      <c r="DG172" s="758"/>
      <c r="DH172" s="758"/>
      <c r="DI172" s="772"/>
      <c r="DJ172" s="728"/>
      <c r="DK172" s="757"/>
      <c r="DL172" s="728"/>
      <c r="DM172" s="35"/>
      <c r="DN172" s="35"/>
      <c r="DO172" s="35"/>
      <c r="DP172" s="35"/>
      <c r="DQ172" s="756"/>
      <c r="DR172" s="758"/>
      <c r="DS172" s="758"/>
      <c r="DT172" s="772"/>
      <c r="DU172" s="728"/>
      <c r="DV172" s="757"/>
      <c r="DW172" s="728"/>
      <c r="DX172" s="35"/>
      <c r="DY172" s="35"/>
      <c r="DZ172" s="35"/>
      <c r="EA172" s="35"/>
      <c r="EB172" s="756"/>
      <c r="EC172" s="758"/>
      <c r="ED172" s="758"/>
      <c r="EE172" s="772"/>
      <c r="EF172" s="728"/>
      <c r="EG172" s="757"/>
      <c r="EH172" s="728"/>
      <c r="EI172" s="35"/>
      <c r="EJ172" s="35"/>
      <c r="EK172" s="35"/>
      <c r="EL172" s="35"/>
      <c r="EM172" s="756"/>
      <c r="EN172" s="758"/>
      <c r="EO172" s="758"/>
      <c r="EP172" s="772"/>
      <c r="EQ172" s="728"/>
      <c r="ER172" s="757"/>
      <c r="ES172" s="728"/>
      <c r="ET172" s="35"/>
      <c r="EU172" s="35"/>
      <c r="EV172" s="35"/>
      <c r="EW172" s="35"/>
      <c r="EX172" s="756"/>
      <c r="EY172" s="758"/>
      <c r="EZ172" s="758"/>
      <c r="FA172" s="772"/>
      <c r="FB172" s="728"/>
      <c r="FC172" s="757"/>
      <c r="FD172" s="728"/>
      <c r="FE172" s="35"/>
      <c r="FF172" s="35"/>
      <c r="FG172" s="35"/>
      <c r="FH172" s="35"/>
      <c r="FI172" s="756"/>
      <c r="FJ172" s="758"/>
      <c r="FK172" s="758"/>
      <c r="FL172" s="772"/>
      <c r="FM172" s="728"/>
      <c r="FN172" s="757"/>
      <c r="FO172" s="728"/>
      <c r="FP172" s="35"/>
      <c r="FQ172" s="35"/>
      <c r="FR172" s="35"/>
      <c r="FS172" s="35"/>
      <c r="FT172" s="756"/>
      <c r="FU172" s="758"/>
      <c r="FV172" s="758"/>
      <c r="FW172" s="772"/>
      <c r="FX172" s="728"/>
      <c r="FY172" s="757"/>
      <c r="FZ172" s="728"/>
      <c r="GA172" s="35"/>
      <c r="GB172" s="35"/>
      <c r="GC172" s="35"/>
      <c r="GD172" s="35"/>
      <c r="GE172" s="756"/>
      <c r="GF172" s="758"/>
      <c r="GG172" s="758"/>
    </row>
    <row r="173" spans="11:225" ht="14.25">
      <c r="K173" s="35"/>
      <c r="L173" s="758"/>
      <c r="M173" s="758"/>
      <c r="N173" s="772"/>
      <c r="O173" s="728"/>
      <c r="P173" s="757"/>
      <c r="Q173" s="728"/>
      <c r="R173" s="35"/>
      <c r="S173" s="35"/>
      <c r="T173" s="35"/>
      <c r="U173" s="35"/>
      <c r="V173" s="756"/>
      <c r="W173" s="758"/>
      <c r="X173" s="758"/>
      <c r="Y173" s="772"/>
      <c r="Z173" s="728"/>
      <c r="AA173" s="757"/>
      <c r="AB173" s="728"/>
      <c r="AC173" s="35"/>
      <c r="AD173" s="35"/>
      <c r="AE173" s="35"/>
      <c r="AF173" s="35"/>
      <c r="AG173" s="756"/>
      <c r="AH173" s="758"/>
      <c r="AI173" s="758"/>
      <c r="AJ173" s="772"/>
      <c r="AK173" s="728"/>
      <c r="AL173" s="757"/>
      <c r="AM173" s="728"/>
      <c r="AN173" s="35"/>
      <c r="AO173" s="35"/>
      <c r="AP173" s="35"/>
      <c r="AQ173" s="35"/>
      <c r="AR173" s="756"/>
      <c r="AS173" s="758"/>
      <c r="AT173" s="758"/>
      <c r="AU173" s="772"/>
      <c r="AV173" s="728"/>
      <c r="AW173" s="757"/>
      <c r="AX173" s="728"/>
      <c r="AY173" s="35"/>
      <c r="AZ173" s="35"/>
      <c r="BA173" s="35"/>
      <c r="BB173" s="35"/>
      <c r="BC173" s="756"/>
      <c r="BD173" s="758"/>
      <c r="BE173" s="758"/>
      <c r="BF173" s="772"/>
      <c r="BG173" s="728"/>
      <c r="BH173" s="757"/>
      <c r="BI173" s="728"/>
      <c r="BJ173" s="35"/>
      <c r="BK173" s="35"/>
      <c r="BL173" s="35"/>
      <c r="BM173" s="35"/>
      <c r="BN173" s="756"/>
      <c r="BO173" s="758"/>
      <c r="BP173" s="758"/>
      <c r="BQ173" s="772"/>
      <c r="BR173" s="728"/>
      <c r="BS173" s="757"/>
      <c r="BT173" s="728"/>
      <c r="BU173" s="35"/>
      <c r="BV173" s="35"/>
      <c r="BW173" s="35"/>
      <c r="BX173" s="35"/>
      <c r="BY173" s="756"/>
      <c r="BZ173" s="758"/>
      <c r="CA173" s="758"/>
      <c r="CB173" s="772"/>
      <c r="CC173" s="728"/>
      <c r="CD173" s="757"/>
      <c r="CE173" s="728"/>
      <c r="CF173" s="35"/>
      <c r="CG173" s="35"/>
      <c r="CH173" s="35"/>
      <c r="CI173" s="35"/>
      <c r="CJ173" s="756"/>
      <c r="CK173" s="758"/>
      <c r="CL173" s="758"/>
      <c r="CM173" s="772"/>
      <c r="CN173" s="728"/>
      <c r="CO173" s="757"/>
      <c r="CP173" s="728"/>
      <c r="CQ173" s="35"/>
      <c r="CR173" s="35"/>
      <c r="CS173" s="35"/>
      <c r="CT173" s="35"/>
      <c r="CU173" s="756"/>
      <c r="CV173" s="758"/>
      <c r="CW173" s="758"/>
      <c r="CX173" s="772"/>
      <c r="CY173" s="728"/>
      <c r="CZ173" s="757"/>
      <c r="DA173" s="728"/>
      <c r="DB173" s="35"/>
      <c r="DC173" s="35"/>
      <c r="DD173" s="35"/>
      <c r="DE173" s="35"/>
      <c r="DF173" s="756"/>
      <c r="DG173" s="758"/>
      <c r="DH173" s="758"/>
      <c r="DI173" s="772"/>
      <c r="DJ173" s="728"/>
      <c r="DK173" s="757"/>
      <c r="DL173" s="728"/>
      <c r="DM173" s="35"/>
      <c r="DN173" s="35"/>
      <c r="DO173" s="35"/>
      <c r="DP173" s="35"/>
      <c r="DQ173" s="756"/>
      <c r="DR173" s="758"/>
      <c r="DS173" s="758"/>
      <c r="DT173" s="772"/>
      <c r="DU173" s="728"/>
      <c r="DV173" s="757"/>
      <c r="DW173" s="728"/>
      <c r="DX173" s="35"/>
      <c r="DY173" s="35"/>
      <c r="DZ173" s="35"/>
      <c r="EA173" s="35"/>
      <c r="EB173" s="756"/>
      <c r="EC173" s="758"/>
      <c r="ED173" s="758"/>
      <c r="EE173" s="772"/>
      <c r="EF173" s="728"/>
      <c r="EG173" s="757"/>
      <c r="EH173" s="728"/>
      <c r="EI173" s="35"/>
      <c r="EJ173" s="35"/>
      <c r="EK173" s="35"/>
      <c r="EL173" s="35"/>
      <c r="EM173" s="756"/>
      <c r="EN173" s="758"/>
      <c r="EO173" s="758"/>
      <c r="EP173" s="772"/>
      <c r="EQ173" s="728"/>
      <c r="ER173" s="757"/>
      <c r="ES173" s="728"/>
      <c r="ET173" s="35"/>
      <c r="EU173" s="35"/>
      <c r="EV173" s="35"/>
      <c r="EW173" s="35"/>
      <c r="EX173" s="756"/>
      <c r="EY173" s="758"/>
      <c r="EZ173" s="758"/>
      <c r="FA173" s="772"/>
      <c r="FB173" s="728"/>
      <c r="FC173" s="757"/>
      <c r="FD173" s="728"/>
      <c r="FE173" s="35"/>
      <c r="FF173" s="35"/>
      <c r="FG173" s="35"/>
      <c r="FH173" s="35"/>
      <c r="FI173" s="756"/>
      <c r="FJ173" s="758"/>
      <c r="FK173" s="758"/>
      <c r="FL173" s="772"/>
      <c r="FM173" s="728"/>
      <c r="FN173" s="757"/>
      <c r="FO173" s="728"/>
      <c r="FP173" s="35"/>
      <c r="FQ173" s="35"/>
      <c r="FR173" s="35"/>
      <c r="FS173" s="35"/>
      <c r="FT173" s="756"/>
      <c r="FU173" s="758"/>
      <c r="FV173" s="758"/>
      <c r="FW173" s="772"/>
      <c r="FX173" s="728"/>
      <c r="FY173" s="757"/>
      <c r="FZ173" s="728"/>
      <c r="GA173" s="35"/>
      <c r="GB173" s="35"/>
      <c r="GC173" s="35"/>
      <c r="GD173" s="35"/>
      <c r="GE173" s="756"/>
      <c r="GF173" s="758"/>
      <c r="GG173" s="758"/>
    </row>
    <row r="174" spans="11:225" ht="14.1" customHeight="1">
      <c r="K174" s="756"/>
      <c r="L174" s="35"/>
      <c r="M174" s="35"/>
      <c r="N174" s="756"/>
      <c r="O174" s="758"/>
      <c r="P174" s="758"/>
      <c r="Q174" s="834"/>
      <c r="R174" s="728"/>
      <c r="S174" s="757"/>
      <c r="T174" s="728"/>
      <c r="U174" s="35"/>
      <c r="V174" s="35"/>
      <c r="W174" s="35"/>
      <c r="X174" s="35"/>
      <c r="Y174" s="756"/>
      <c r="Z174" s="758"/>
      <c r="AA174" s="758"/>
      <c r="AB174" s="834"/>
      <c r="AC174" s="728"/>
      <c r="AD174" s="757"/>
      <c r="AE174" s="728"/>
      <c r="AF174" s="35"/>
      <c r="AG174" s="35"/>
      <c r="AH174" s="35"/>
      <c r="AI174" s="35"/>
      <c r="AJ174" s="756"/>
      <c r="AK174" s="758"/>
      <c r="AL174" s="758"/>
      <c r="AM174" s="834"/>
      <c r="AN174" s="728"/>
      <c r="AO174" s="757"/>
      <c r="AP174" s="728"/>
      <c r="AQ174" s="35"/>
      <c r="AR174" s="35"/>
      <c r="AS174" s="35"/>
      <c r="AT174" s="35"/>
      <c r="AU174" s="756"/>
      <c r="AV174" s="758"/>
      <c r="AW174" s="758"/>
      <c r="AX174" s="834"/>
      <c r="AY174" s="728"/>
      <c r="AZ174" s="757"/>
      <c r="BA174" s="728"/>
      <c r="BB174" s="35"/>
      <c r="BC174" s="35"/>
      <c r="BD174" s="35"/>
      <c r="BE174" s="35"/>
      <c r="BF174" s="756"/>
      <c r="BG174" s="758"/>
      <c r="BH174" s="758"/>
      <c r="BI174" s="834"/>
      <c r="BJ174" s="728"/>
      <c r="BK174" s="757"/>
      <c r="BL174" s="728"/>
      <c r="BM174" s="35"/>
      <c r="BN174" s="35"/>
      <c r="BO174" s="35"/>
      <c r="BP174" s="35"/>
      <c r="BQ174" s="756"/>
      <c r="BR174" s="758"/>
      <c r="BS174" s="758"/>
      <c r="BT174" s="834"/>
      <c r="BU174" s="728"/>
      <c r="BV174" s="757"/>
      <c r="BW174" s="728"/>
      <c r="BX174" s="35"/>
      <c r="BY174" s="35"/>
      <c r="BZ174" s="35"/>
      <c r="CA174" s="35"/>
      <c r="CB174" s="756"/>
      <c r="CC174" s="758"/>
      <c r="CD174" s="758"/>
      <c r="CE174" s="834"/>
      <c r="CF174" s="728"/>
      <c r="CG174" s="757"/>
      <c r="CH174" s="728"/>
      <c r="CI174" s="35"/>
      <c r="CJ174" s="35"/>
      <c r="CK174" s="35"/>
      <c r="CL174" s="35"/>
      <c r="CM174" s="756"/>
      <c r="CN174" s="758"/>
      <c r="CO174" s="758"/>
      <c r="CP174" s="834"/>
      <c r="CQ174" s="728"/>
      <c r="CR174" s="757"/>
      <c r="CS174" s="728"/>
      <c r="CT174" s="35"/>
      <c r="CU174" s="35"/>
      <c r="CV174" s="35"/>
      <c r="CW174" s="35"/>
      <c r="CX174" s="756"/>
      <c r="CY174" s="758"/>
      <c r="CZ174" s="758"/>
      <c r="DA174" s="834"/>
      <c r="DB174" s="728"/>
      <c r="DC174" s="757"/>
      <c r="DD174" s="728"/>
      <c r="DE174" s="35"/>
      <c r="DF174" s="35"/>
      <c r="DG174" s="35"/>
      <c r="DH174" s="35"/>
      <c r="DI174" s="756"/>
      <c r="DJ174" s="758"/>
      <c r="DK174" s="758"/>
      <c r="DL174" s="834"/>
      <c r="DM174" s="728"/>
      <c r="DN174" s="757"/>
      <c r="DO174" s="728"/>
      <c r="DP174" s="35"/>
      <c r="DQ174" s="35"/>
      <c r="DR174" s="35"/>
      <c r="DS174" s="35"/>
      <c r="DT174" s="756"/>
      <c r="DU174" s="758"/>
      <c r="DV174" s="758"/>
      <c r="DW174" s="834"/>
      <c r="DX174" s="728"/>
      <c r="DY174" s="757"/>
      <c r="DZ174" s="728"/>
      <c r="EA174" s="35"/>
      <c r="EB174" s="35"/>
      <c r="EC174" s="35"/>
      <c r="ED174" s="35"/>
      <c r="EE174" s="756"/>
      <c r="EF174" s="758"/>
      <c r="EG174" s="758"/>
      <c r="EH174" s="834"/>
      <c r="EI174" s="728"/>
      <c r="EJ174" s="757"/>
      <c r="EK174" s="728"/>
      <c r="EL174" s="35"/>
      <c r="EM174" s="35"/>
      <c r="EN174" s="35"/>
      <c r="EO174" s="35"/>
      <c r="EP174" s="756"/>
      <c r="EQ174" s="758"/>
      <c r="ER174" s="758"/>
      <c r="ES174" s="834"/>
      <c r="ET174" s="728"/>
      <c r="EU174" s="757"/>
      <c r="EV174" s="728"/>
      <c r="EW174" s="35"/>
      <c r="EX174" s="35"/>
      <c r="EY174" s="35"/>
      <c r="EZ174" s="35"/>
      <c r="FA174" s="756"/>
      <c r="FB174" s="758"/>
      <c r="FC174" s="758"/>
      <c r="FD174" s="834"/>
      <c r="FE174" s="728"/>
      <c r="FF174" s="757"/>
      <c r="FG174" s="728"/>
      <c r="FH174" s="35"/>
      <c r="FI174" s="35"/>
      <c r="FJ174" s="35"/>
      <c r="FK174" s="35"/>
      <c r="FL174" s="756"/>
      <c r="FM174" s="758"/>
      <c r="FN174" s="758"/>
      <c r="FO174" s="834"/>
      <c r="FP174" s="728"/>
      <c r="FQ174" s="757"/>
      <c r="FR174" s="728"/>
      <c r="FS174" s="35"/>
      <c r="FT174" s="35"/>
      <c r="FU174" s="35"/>
      <c r="FV174" s="35"/>
      <c r="FW174" s="756"/>
      <c r="FX174" s="758"/>
      <c r="FY174" s="758"/>
      <c r="FZ174" s="834"/>
      <c r="GA174" s="728"/>
      <c r="GB174" s="757"/>
      <c r="GC174" s="728"/>
      <c r="GD174" s="35"/>
      <c r="GE174" s="35"/>
      <c r="GF174" s="35"/>
      <c r="GG174" s="35"/>
      <c r="GH174" s="756"/>
      <c r="GI174" s="758"/>
      <c r="GJ174" s="758"/>
      <c r="GK174" s="834"/>
      <c r="GL174" s="728"/>
      <c r="GM174" s="757"/>
      <c r="GN174" s="728"/>
      <c r="GO174" s="35"/>
      <c r="GP174" s="35"/>
      <c r="GQ174" s="35"/>
      <c r="GR174" s="35"/>
      <c r="GS174" s="756"/>
      <c r="GT174" s="758"/>
      <c r="GU174" s="758"/>
      <c r="GV174" s="834"/>
      <c r="GW174" s="728"/>
      <c r="GX174" s="757"/>
      <c r="GY174" s="728"/>
      <c r="GZ174" s="35"/>
      <c r="HA174" s="35"/>
      <c r="HB174" s="35"/>
      <c r="HC174" s="35"/>
      <c r="HD174" s="756"/>
      <c r="HE174" s="758"/>
      <c r="HF174" s="758"/>
      <c r="HG174" s="834"/>
      <c r="HH174" s="728"/>
      <c r="HI174" s="757"/>
      <c r="HJ174" s="728"/>
      <c r="HK174" s="35"/>
      <c r="HL174" s="35"/>
      <c r="HM174" s="35"/>
      <c r="HN174" s="35"/>
      <c r="HO174" s="756"/>
      <c r="HP174" s="758"/>
      <c r="HQ174" s="758"/>
    </row>
    <row r="175" spans="11:225" ht="14.25">
      <c r="K175" s="756"/>
      <c r="L175" s="35"/>
      <c r="M175" s="35"/>
      <c r="N175" s="756"/>
      <c r="O175" s="758"/>
      <c r="P175" s="758"/>
      <c r="Q175" s="834"/>
      <c r="R175" s="728"/>
      <c r="S175" s="757"/>
      <c r="T175" s="728"/>
      <c r="U175" s="35"/>
      <c r="V175" s="35"/>
      <c r="W175" s="35"/>
      <c r="X175" s="35"/>
      <c r="Y175" s="756"/>
      <c r="Z175" s="758"/>
      <c r="AA175" s="758"/>
      <c r="AB175" s="834"/>
      <c r="AC175" s="728"/>
      <c r="AD175" s="757"/>
      <c r="AE175" s="728"/>
      <c r="AF175" s="35"/>
      <c r="AG175" s="35"/>
      <c r="AH175" s="35"/>
      <c r="AI175" s="35"/>
      <c r="AJ175" s="756"/>
      <c r="AK175" s="758"/>
      <c r="AL175" s="758"/>
      <c r="AM175" s="834"/>
      <c r="AN175" s="728"/>
      <c r="AO175" s="757"/>
      <c r="AP175" s="728"/>
      <c r="AQ175" s="35"/>
      <c r="AR175" s="35"/>
      <c r="AS175" s="35"/>
      <c r="AT175" s="35"/>
      <c r="AU175" s="756"/>
      <c r="AV175" s="758"/>
      <c r="AW175" s="758"/>
      <c r="AX175" s="834"/>
      <c r="AY175" s="728"/>
      <c r="AZ175" s="757"/>
      <c r="BA175" s="728"/>
      <c r="BB175" s="35"/>
      <c r="BC175" s="35"/>
      <c r="BD175" s="35"/>
      <c r="BE175" s="35"/>
      <c r="BF175" s="756"/>
      <c r="BG175" s="758"/>
      <c r="BH175" s="758"/>
      <c r="BI175" s="834"/>
      <c r="BJ175" s="728"/>
      <c r="BK175" s="757"/>
      <c r="BL175" s="728"/>
      <c r="BM175" s="35"/>
      <c r="BN175" s="35"/>
      <c r="BO175" s="35"/>
      <c r="BP175" s="35"/>
      <c r="BQ175" s="756"/>
      <c r="BR175" s="758"/>
      <c r="BS175" s="758"/>
      <c r="BT175" s="834"/>
      <c r="BU175" s="728"/>
      <c r="BV175" s="757"/>
      <c r="BW175" s="728"/>
      <c r="BX175" s="35"/>
      <c r="BY175" s="35"/>
      <c r="BZ175" s="35"/>
      <c r="CA175" s="35"/>
      <c r="CB175" s="756"/>
      <c r="CC175" s="758"/>
      <c r="CD175" s="758"/>
      <c r="CE175" s="834"/>
      <c r="CF175" s="728"/>
      <c r="CG175" s="757"/>
      <c r="CH175" s="728"/>
      <c r="CI175" s="35"/>
      <c r="CJ175" s="35"/>
      <c r="CK175" s="35"/>
      <c r="CL175" s="35"/>
      <c r="CM175" s="756"/>
      <c r="CN175" s="758"/>
      <c r="CO175" s="758"/>
      <c r="CP175" s="834"/>
      <c r="CQ175" s="728"/>
      <c r="CR175" s="757"/>
      <c r="CS175" s="728"/>
      <c r="CT175" s="35"/>
      <c r="CU175" s="35"/>
      <c r="CV175" s="35"/>
      <c r="CW175" s="35"/>
      <c r="CX175" s="756"/>
      <c r="CY175" s="758"/>
      <c r="CZ175" s="758"/>
      <c r="DA175" s="834"/>
      <c r="DB175" s="728"/>
      <c r="DC175" s="757"/>
      <c r="DD175" s="728"/>
      <c r="DE175" s="35"/>
      <c r="DF175" s="35"/>
      <c r="DG175" s="35"/>
      <c r="DH175" s="35"/>
      <c r="DI175" s="756"/>
      <c r="DJ175" s="758"/>
      <c r="DK175" s="758"/>
      <c r="DL175" s="834"/>
      <c r="DM175" s="728"/>
      <c r="DN175" s="757"/>
      <c r="DO175" s="728"/>
      <c r="DP175" s="35"/>
      <c r="DQ175" s="35"/>
      <c r="DR175" s="35"/>
      <c r="DS175" s="35"/>
      <c r="DT175" s="756"/>
      <c r="DU175" s="758"/>
      <c r="DV175" s="758"/>
      <c r="DW175" s="834"/>
      <c r="DX175" s="728"/>
      <c r="DY175" s="757"/>
      <c r="DZ175" s="728"/>
      <c r="EA175" s="35"/>
      <c r="EB175" s="35"/>
      <c r="EC175" s="35"/>
      <c r="ED175" s="35"/>
      <c r="EE175" s="756"/>
      <c r="EF175" s="758"/>
      <c r="EG175" s="758"/>
      <c r="EH175" s="834"/>
      <c r="EI175" s="728"/>
      <c r="EJ175" s="757"/>
      <c r="EK175" s="728"/>
      <c r="EL175" s="35"/>
      <c r="EM175" s="35"/>
      <c r="EN175" s="35"/>
      <c r="EO175" s="35"/>
      <c r="EP175" s="756"/>
      <c r="EQ175" s="758"/>
      <c r="ER175" s="758"/>
      <c r="ES175" s="834"/>
      <c r="ET175" s="728"/>
      <c r="EU175" s="757"/>
      <c r="EV175" s="728"/>
      <c r="EW175" s="35"/>
      <c r="EX175" s="35"/>
      <c r="EY175" s="35"/>
      <c r="EZ175" s="35"/>
      <c r="FA175" s="756"/>
      <c r="FB175" s="758"/>
      <c r="FC175" s="758"/>
      <c r="FD175" s="834"/>
      <c r="FE175" s="728"/>
      <c r="FF175" s="757"/>
      <c r="FG175" s="728"/>
      <c r="FH175" s="35"/>
      <c r="FI175" s="35"/>
      <c r="FJ175" s="35"/>
      <c r="FK175" s="35"/>
      <c r="FL175" s="756"/>
      <c r="FM175" s="758"/>
      <c r="FN175" s="758"/>
      <c r="FO175" s="834"/>
      <c r="FP175" s="728"/>
      <c r="FQ175" s="757"/>
      <c r="FR175" s="728"/>
      <c r="FS175" s="35"/>
      <c r="FT175" s="35"/>
      <c r="FU175" s="35"/>
      <c r="FV175" s="35"/>
      <c r="FW175" s="756"/>
      <c r="FX175" s="758"/>
      <c r="FY175" s="758"/>
      <c r="FZ175" s="834"/>
      <c r="GA175" s="728"/>
      <c r="GB175" s="757"/>
      <c r="GC175" s="728"/>
      <c r="GD175" s="35"/>
      <c r="GE175" s="35"/>
      <c r="GF175" s="35"/>
      <c r="GG175" s="35"/>
      <c r="GH175" s="756"/>
      <c r="GI175" s="758"/>
      <c r="GJ175" s="758"/>
      <c r="GK175" s="834"/>
      <c r="GL175" s="728"/>
      <c r="GM175" s="757"/>
      <c r="GN175" s="728"/>
      <c r="GO175" s="35"/>
      <c r="GP175" s="35"/>
      <c r="GQ175" s="35"/>
      <c r="GR175" s="35"/>
      <c r="GS175" s="756"/>
      <c r="GT175" s="758"/>
      <c r="GU175" s="758"/>
      <c r="GV175" s="834"/>
      <c r="GW175" s="728"/>
      <c r="GX175" s="757"/>
      <c r="GY175" s="728"/>
      <c r="GZ175" s="35"/>
      <c r="HA175" s="35"/>
      <c r="HB175" s="35"/>
      <c r="HC175" s="35"/>
      <c r="HD175" s="756"/>
      <c r="HE175" s="758"/>
      <c r="HF175" s="758"/>
      <c r="HG175" s="834"/>
      <c r="HH175" s="728"/>
      <c r="HI175" s="757"/>
      <c r="HJ175" s="728"/>
      <c r="HK175" s="35"/>
      <c r="HL175" s="35"/>
      <c r="HM175" s="35"/>
      <c r="HN175" s="35"/>
      <c r="HO175" s="756"/>
      <c r="HP175" s="758"/>
      <c r="HQ175" s="758"/>
    </row>
    <row r="176" spans="11:225" ht="14.1" customHeight="1">
      <c r="K176" s="756"/>
      <c r="L176" s="35"/>
      <c r="M176" s="35"/>
      <c r="N176" s="756"/>
      <c r="O176" s="758"/>
      <c r="P176" s="758"/>
      <c r="Q176" s="834"/>
      <c r="R176" s="728"/>
      <c r="S176" s="757"/>
      <c r="T176" s="728"/>
      <c r="U176" s="35"/>
      <c r="V176" s="35"/>
      <c r="W176" s="35"/>
      <c r="X176" s="35"/>
      <c r="Y176" s="756"/>
      <c r="Z176" s="758"/>
      <c r="AA176" s="758"/>
      <c r="AB176" s="834"/>
      <c r="AC176" s="728"/>
      <c r="AD176" s="757"/>
      <c r="AE176" s="728"/>
      <c r="AF176" s="35"/>
      <c r="AG176" s="35"/>
      <c r="AH176" s="35"/>
      <c r="AI176" s="35"/>
      <c r="AJ176" s="756"/>
      <c r="AK176" s="758"/>
      <c r="AL176" s="758"/>
      <c r="AM176" s="834"/>
      <c r="AN176" s="728"/>
      <c r="AO176" s="757"/>
      <c r="AP176" s="728"/>
      <c r="AQ176" s="35"/>
      <c r="AR176" s="35"/>
      <c r="AS176" s="35"/>
      <c r="AT176" s="35"/>
      <c r="AU176" s="756"/>
      <c r="AV176" s="758"/>
      <c r="AW176" s="758"/>
      <c r="AX176" s="834"/>
      <c r="AY176" s="728"/>
      <c r="AZ176" s="757"/>
      <c r="BA176" s="728"/>
      <c r="BB176" s="35"/>
      <c r="BC176" s="35"/>
      <c r="BD176" s="35"/>
      <c r="BE176" s="35"/>
      <c r="BF176" s="756"/>
      <c r="BG176" s="758"/>
      <c r="BH176" s="758"/>
      <c r="BI176" s="834"/>
      <c r="BJ176" s="728"/>
      <c r="BK176" s="757"/>
      <c r="BL176" s="728"/>
      <c r="BM176" s="35"/>
      <c r="BN176" s="35"/>
      <c r="BO176" s="35"/>
      <c r="BP176" s="35"/>
      <c r="BQ176" s="756"/>
      <c r="BR176" s="758"/>
      <c r="BS176" s="758"/>
      <c r="BT176" s="834"/>
      <c r="BU176" s="728"/>
      <c r="BV176" s="757"/>
      <c r="BW176" s="728"/>
      <c r="BX176" s="35"/>
      <c r="BY176" s="35"/>
      <c r="BZ176" s="35"/>
      <c r="CA176" s="35"/>
      <c r="CB176" s="756"/>
      <c r="CC176" s="758"/>
      <c r="CD176" s="758"/>
      <c r="CE176" s="834"/>
      <c r="CF176" s="728"/>
      <c r="CG176" s="757"/>
      <c r="CH176" s="728"/>
      <c r="CI176" s="35"/>
      <c r="CJ176" s="35"/>
      <c r="CK176" s="35"/>
      <c r="CL176" s="35"/>
      <c r="CM176" s="756"/>
      <c r="CN176" s="758"/>
      <c r="CO176" s="758"/>
      <c r="CP176" s="834"/>
      <c r="CQ176" s="728"/>
      <c r="CR176" s="757"/>
      <c r="CS176" s="728"/>
      <c r="CT176" s="35"/>
      <c r="CU176" s="35"/>
      <c r="CV176" s="35"/>
      <c r="CW176" s="35"/>
      <c r="CX176" s="756"/>
      <c r="CY176" s="758"/>
      <c r="CZ176" s="758"/>
      <c r="DA176" s="834"/>
      <c r="DB176" s="728"/>
      <c r="DC176" s="757"/>
      <c r="DD176" s="728"/>
      <c r="DE176" s="35"/>
      <c r="DF176" s="35"/>
      <c r="DG176" s="35"/>
      <c r="DH176" s="35"/>
      <c r="DI176" s="756"/>
      <c r="DJ176" s="758"/>
      <c r="DK176" s="758"/>
      <c r="DL176" s="834"/>
      <c r="DM176" s="728"/>
      <c r="DN176" s="757"/>
      <c r="DO176" s="728"/>
      <c r="DP176" s="35"/>
      <c r="DQ176" s="35"/>
      <c r="DR176" s="35"/>
      <c r="DS176" s="35"/>
      <c r="DT176" s="756"/>
      <c r="DU176" s="758"/>
      <c r="DV176" s="758"/>
      <c r="DW176" s="834"/>
      <c r="DX176" s="728"/>
      <c r="DY176" s="757"/>
      <c r="DZ176" s="728"/>
      <c r="EA176" s="35"/>
      <c r="EB176" s="35"/>
      <c r="EC176" s="35"/>
      <c r="ED176" s="35"/>
      <c r="EE176" s="756"/>
      <c r="EF176" s="758"/>
      <c r="EG176" s="758"/>
      <c r="EH176" s="834"/>
      <c r="EI176" s="728"/>
      <c r="EJ176" s="757"/>
      <c r="EK176" s="728"/>
      <c r="EL176" s="35"/>
      <c r="EM176" s="35"/>
      <c r="EN176" s="35"/>
      <c r="EO176" s="35"/>
      <c r="EP176" s="756"/>
      <c r="EQ176" s="758"/>
      <c r="ER176" s="758"/>
      <c r="ES176" s="834"/>
      <c r="ET176" s="728"/>
      <c r="EU176" s="757"/>
      <c r="EV176" s="728"/>
      <c r="EW176" s="35"/>
      <c r="EX176" s="35"/>
      <c r="EY176" s="35"/>
      <c r="EZ176" s="35"/>
      <c r="FA176" s="756"/>
      <c r="FB176" s="758"/>
      <c r="FC176" s="758"/>
      <c r="FD176" s="834"/>
      <c r="FE176" s="728"/>
      <c r="FF176" s="757"/>
      <c r="FG176" s="728"/>
      <c r="FH176" s="35"/>
      <c r="FI176" s="35"/>
      <c r="FJ176" s="35"/>
      <c r="FK176" s="35"/>
      <c r="FL176" s="756"/>
      <c r="FM176" s="758"/>
      <c r="FN176" s="758"/>
      <c r="FO176" s="834"/>
      <c r="FP176" s="728"/>
      <c r="FQ176" s="757"/>
      <c r="FR176" s="728"/>
      <c r="FS176" s="35"/>
      <c r="FT176" s="35"/>
      <c r="FU176" s="35"/>
      <c r="FV176" s="35"/>
      <c r="FW176" s="756"/>
      <c r="FX176" s="758"/>
      <c r="FY176" s="758"/>
      <c r="FZ176" s="834"/>
      <c r="GA176" s="728"/>
      <c r="GB176" s="757"/>
      <c r="GC176" s="728"/>
      <c r="GD176" s="35"/>
      <c r="GE176" s="35"/>
      <c r="GF176" s="35"/>
      <c r="GG176" s="35"/>
      <c r="GH176" s="756"/>
      <c r="GI176" s="758"/>
      <c r="GJ176" s="758"/>
      <c r="GK176" s="834"/>
      <c r="GL176" s="728"/>
      <c r="GM176" s="757"/>
      <c r="GN176" s="728"/>
      <c r="GO176" s="35"/>
      <c r="GP176" s="35"/>
      <c r="GQ176" s="35"/>
      <c r="GR176" s="35"/>
      <c r="GS176" s="756"/>
      <c r="GT176" s="758"/>
      <c r="GU176" s="758"/>
      <c r="GV176" s="834"/>
      <c r="GW176" s="728"/>
      <c r="GX176" s="757"/>
      <c r="GY176" s="728"/>
      <c r="GZ176" s="35"/>
      <c r="HA176" s="35"/>
      <c r="HB176" s="35"/>
      <c r="HC176" s="35"/>
      <c r="HD176" s="756"/>
      <c r="HE176" s="758"/>
      <c r="HF176" s="758"/>
      <c r="HG176" s="834"/>
      <c r="HH176" s="728"/>
      <c r="HI176" s="757"/>
      <c r="HJ176" s="728"/>
      <c r="HK176" s="35"/>
      <c r="HL176" s="35"/>
      <c r="HM176" s="35"/>
      <c r="HN176" s="35"/>
      <c r="HO176" s="756"/>
      <c r="HP176" s="758"/>
      <c r="HQ176" s="758"/>
    </row>
    <row r="177" spans="1:207" ht="14.25">
      <c r="K177" s="835"/>
      <c r="L177" s="757"/>
      <c r="M177" s="728"/>
      <c r="N177" s="35"/>
      <c r="O177" s="35"/>
      <c r="P177" s="35"/>
      <c r="Q177" s="35"/>
      <c r="R177" s="756"/>
      <c r="S177" s="758"/>
      <c r="T177" s="758"/>
      <c r="U177" s="772"/>
      <c r="V177" s="728"/>
      <c r="W177" s="757"/>
      <c r="X177" s="728"/>
      <c r="Y177" s="35"/>
      <c r="Z177" s="35"/>
      <c r="AA177" s="35"/>
      <c r="AB177" s="35"/>
      <c r="AC177" s="756"/>
      <c r="AD177" s="758"/>
      <c r="AE177" s="758"/>
      <c r="AF177" s="772"/>
      <c r="AG177" s="728"/>
      <c r="AH177" s="757"/>
      <c r="AI177" s="728"/>
      <c r="AJ177" s="35"/>
      <c r="AK177" s="35"/>
      <c r="AL177" s="35"/>
      <c r="AM177" s="35"/>
      <c r="AN177" s="756"/>
      <c r="AO177" s="758"/>
      <c r="AP177" s="758"/>
      <c r="AQ177" s="772"/>
      <c r="AR177" s="728"/>
      <c r="AS177" s="757"/>
      <c r="AT177" s="728"/>
      <c r="AU177" s="35"/>
      <c r="AV177" s="35"/>
      <c r="AW177" s="35"/>
      <c r="AX177" s="35"/>
      <c r="AY177" s="756"/>
      <c r="AZ177" s="758"/>
      <c r="BA177" s="758"/>
      <c r="BB177" s="772"/>
      <c r="BC177" s="728"/>
      <c r="BD177" s="757"/>
      <c r="BE177" s="728"/>
      <c r="BF177" s="35"/>
      <c r="BG177" s="35"/>
      <c r="BH177" s="35"/>
      <c r="BI177" s="35"/>
      <c r="BJ177" s="756"/>
      <c r="BK177" s="758"/>
      <c r="BL177" s="758"/>
      <c r="BM177" s="772"/>
      <c r="BN177" s="728"/>
      <c r="BO177" s="757"/>
      <c r="BP177" s="728"/>
      <c r="BQ177" s="35"/>
      <c r="BR177" s="35"/>
      <c r="BS177" s="35"/>
      <c r="BT177" s="35"/>
      <c r="BU177" s="756"/>
      <c r="BV177" s="758"/>
      <c r="BW177" s="758"/>
      <c r="BX177" s="772"/>
      <c r="BY177" s="728"/>
      <c r="BZ177" s="757"/>
      <c r="CA177" s="728"/>
      <c r="CB177" s="35"/>
      <c r="CC177" s="35"/>
      <c r="CD177" s="35"/>
      <c r="CE177" s="35"/>
      <c r="CF177" s="756"/>
      <c r="CG177" s="758"/>
      <c r="CH177" s="758"/>
      <c r="CI177" s="772"/>
      <c r="CJ177" s="728"/>
      <c r="CK177" s="757"/>
      <c r="CL177" s="728"/>
      <c r="CM177" s="35"/>
      <c r="CN177" s="35"/>
      <c r="CO177" s="35"/>
      <c r="CP177" s="35"/>
      <c r="CQ177" s="756"/>
      <c r="CR177" s="758"/>
      <c r="CS177" s="758"/>
      <c r="CT177" s="772"/>
      <c r="CU177" s="728"/>
      <c r="CV177" s="757"/>
      <c r="CW177" s="728"/>
      <c r="CX177" s="35"/>
      <c r="CY177" s="35"/>
      <c r="CZ177" s="35"/>
      <c r="DA177" s="35"/>
      <c r="DB177" s="756"/>
      <c r="DC177" s="758"/>
      <c r="DD177" s="758"/>
      <c r="DE177" s="772"/>
      <c r="DF177" s="728"/>
      <c r="DG177" s="757"/>
      <c r="DH177" s="728"/>
      <c r="DI177" s="35"/>
      <c r="DJ177" s="35"/>
      <c r="DK177" s="35"/>
      <c r="DL177" s="35"/>
      <c r="DM177" s="756"/>
      <c r="DN177" s="758"/>
      <c r="DO177" s="758"/>
      <c r="DP177" s="772"/>
      <c r="DQ177" s="728"/>
      <c r="DR177" s="757"/>
      <c r="DS177" s="728"/>
      <c r="DT177" s="35"/>
      <c r="DU177" s="35"/>
      <c r="DV177" s="35"/>
      <c r="DW177" s="35"/>
      <c r="DX177" s="756"/>
      <c r="DY177" s="758"/>
      <c r="DZ177" s="758"/>
      <c r="EA177" s="772"/>
      <c r="EB177" s="728"/>
      <c r="EC177" s="757"/>
      <c r="ED177" s="728"/>
      <c r="EE177" s="35"/>
      <c r="EF177" s="35"/>
      <c r="EG177" s="35"/>
      <c r="EH177" s="35"/>
      <c r="EI177" s="756"/>
      <c r="EJ177" s="758"/>
      <c r="EK177" s="758"/>
      <c r="EL177" s="772"/>
      <c r="EM177" s="728"/>
      <c r="EN177" s="757"/>
      <c r="EO177" s="728"/>
      <c r="EP177" s="35"/>
      <c r="EQ177" s="35"/>
      <c r="ER177" s="35"/>
      <c r="ES177" s="35"/>
      <c r="ET177" s="756"/>
      <c r="EU177" s="758"/>
      <c r="EV177" s="758"/>
      <c r="EW177" s="772"/>
      <c r="EX177" s="728"/>
      <c r="EY177" s="757"/>
      <c r="EZ177" s="728"/>
      <c r="FA177" s="35"/>
      <c r="FB177" s="35"/>
      <c r="FC177" s="35"/>
      <c r="FD177" s="35"/>
      <c r="FE177" s="756"/>
      <c r="FF177" s="758"/>
      <c r="FG177" s="758"/>
      <c r="FH177" s="772"/>
      <c r="FI177" s="728"/>
      <c r="FJ177" s="757"/>
      <c r="FK177" s="728"/>
      <c r="FL177" s="35"/>
      <c r="FM177" s="35"/>
      <c r="FN177" s="35"/>
      <c r="FO177" s="35"/>
      <c r="FP177" s="756"/>
      <c r="FQ177" s="758"/>
      <c r="FR177" s="758"/>
      <c r="FS177" s="772"/>
      <c r="FT177" s="728"/>
      <c r="FU177" s="757"/>
      <c r="FV177" s="728"/>
      <c r="FW177" s="35"/>
      <c r="FX177" s="35"/>
      <c r="FY177" s="35"/>
      <c r="FZ177" s="35"/>
      <c r="GA177" s="756"/>
      <c r="GB177" s="758"/>
      <c r="GC177" s="758"/>
      <c r="GD177" s="772"/>
      <c r="GE177" s="728"/>
      <c r="GF177" s="757"/>
      <c r="GG177" s="728"/>
      <c r="GH177" s="35"/>
      <c r="GI177" s="35"/>
      <c r="GJ177" s="35"/>
      <c r="GK177" s="35"/>
      <c r="GL177" s="756"/>
      <c r="GM177" s="758"/>
      <c r="GN177" s="758"/>
      <c r="GO177" s="772"/>
      <c r="GP177" s="728"/>
      <c r="GQ177" s="757"/>
      <c r="GR177" s="728"/>
      <c r="GS177" s="35"/>
      <c r="GT177" s="35"/>
      <c r="GU177" s="35"/>
      <c r="GV177" s="35"/>
      <c r="GW177" s="756"/>
      <c r="GX177" s="758"/>
      <c r="GY177" s="758"/>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1" customHeight="1">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1" customHeight="1">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1" customHeight="1">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25">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25">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25">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1" customHeight="1">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1" customHeight="1">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1" customHeight="1">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25">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25">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25">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1" customHeight="1">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1" customHeight="1">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1" customHeight="1">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25">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1" customHeight="1">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25">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25">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25">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s="34" customFormat="1" ht="14.1" customHeight="1">
      <c r="A240" s="35"/>
      <c r="B240" s="726"/>
      <c r="C240" s="727"/>
      <c r="D240" s="727"/>
      <c r="E240" s="727"/>
      <c r="F240" s="727"/>
      <c r="G240" s="728"/>
      <c r="H240" s="728"/>
      <c r="I240" s="728"/>
      <c r="J240" s="728"/>
      <c r="K240" s="823"/>
      <c r="L240" s="824"/>
      <c r="M240" s="825"/>
      <c r="N240" s="826"/>
      <c r="O240" s="826"/>
      <c r="P240" s="826"/>
      <c r="Q240" s="826"/>
      <c r="R240" s="823"/>
      <c r="S240" s="827"/>
      <c r="T240" s="827"/>
      <c r="U240" s="829"/>
      <c r="V240" s="825"/>
      <c r="W240" s="824"/>
      <c r="X240" s="825"/>
      <c r="Y240" s="826"/>
      <c r="Z240" s="826"/>
      <c r="AA240" s="826"/>
      <c r="AB240" s="826"/>
      <c r="AC240" s="823"/>
      <c r="AD240" s="827"/>
      <c r="AE240" s="827"/>
      <c r="AF240" s="829"/>
      <c r="AG240" s="825"/>
      <c r="AH240" s="824"/>
      <c r="AI240" s="825"/>
      <c r="AJ240" s="826"/>
      <c r="AK240" s="826"/>
      <c r="AL240" s="826"/>
      <c r="AM240" s="826"/>
      <c r="AN240" s="823"/>
      <c r="AO240" s="827"/>
      <c r="AP240" s="827"/>
      <c r="AQ240" s="829"/>
      <c r="AR240" s="825"/>
      <c r="AS240" s="824"/>
      <c r="AT240" s="825"/>
      <c r="AU240" s="826"/>
      <c r="AV240" s="826"/>
      <c r="AW240" s="826"/>
      <c r="AX240" s="826"/>
      <c r="AY240" s="823"/>
      <c r="AZ240" s="827"/>
      <c r="BA240" s="827"/>
      <c r="BB240" s="829"/>
      <c r="BC240" s="825"/>
      <c r="BD240" s="824"/>
      <c r="BE240" s="825"/>
      <c r="BF240" s="826"/>
      <c r="BG240" s="826"/>
      <c r="BH240" s="826"/>
      <c r="BI240" s="826"/>
      <c r="BJ240" s="823"/>
      <c r="BK240" s="827"/>
      <c r="BL240" s="827"/>
      <c r="BM240" s="829"/>
      <c r="BN240" s="825"/>
      <c r="BO240" s="824"/>
      <c r="BP240" s="825"/>
      <c r="BQ240" s="826"/>
      <c r="BR240" s="826"/>
      <c r="BS240" s="826"/>
      <c r="BT240" s="826"/>
      <c r="BU240" s="823"/>
      <c r="BV240" s="827"/>
      <c r="BW240" s="827"/>
      <c r="BX240" s="829"/>
      <c r="BY240" s="825"/>
      <c r="BZ240" s="824"/>
      <c r="CA240" s="825"/>
      <c r="CB240" s="826"/>
      <c r="CC240" s="826"/>
      <c r="CD240" s="826"/>
      <c r="CE240" s="826"/>
      <c r="CF240" s="823"/>
      <c r="CG240" s="827"/>
      <c r="CH240" s="827"/>
      <c r="CI240" s="829"/>
      <c r="CJ240" s="825"/>
      <c r="CK240" s="824"/>
      <c r="CL240" s="825"/>
      <c r="CM240" s="826"/>
      <c r="CN240" s="826"/>
      <c r="CO240" s="826"/>
      <c r="CP240" s="826"/>
      <c r="CQ240" s="823"/>
      <c r="CR240" s="827"/>
      <c r="CS240" s="827"/>
      <c r="CT240" s="829"/>
      <c r="CU240" s="825"/>
      <c r="CV240" s="824"/>
      <c r="CW240" s="825"/>
      <c r="CX240" s="826"/>
      <c r="CY240" s="826"/>
      <c r="CZ240" s="826"/>
      <c r="DA240" s="826"/>
      <c r="DB240" s="823"/>
      <c r="DC240" s="827"/>
      <c r="DD240" s="827"/>
      <c r="DE240" s="829"/>
      <c r="DF240" s="825"/>
      <c r="DG240" s="824"/>
      <c r="DH240" s="825"/>
      <c r="DI240" s="826"/>
      <c r="DJ240" s="826"/>
      <c r="DK240" s="826"/>
      <c r="DL240" s="826"/>
      <c r="DM240" s="823"/>
      <c r="DN240" s="827"/>
      <c r="DO240" s="827"/>
      <c r="DP240" s="829"/>
      <c r="DQ240" s="825"/>
      <c r="DR240" s="824"/>
      <c r="DS240" s="825"/>
      <c r="DT240" s="826"/>
      <c r="DU240" s="826"/>
      <c r="DV240" s="826"/>
      <c r="DW240" s="826"/>
      <c r="DX240" s="823"/>
      <c r="DY240" s="827"/>
      <c r="DZ240" s="827"/>
      <c r="EA240" s="829"/>
      <c r="EB240" s="825"/>
      <c r="EC240" s="824"/>
      <c r="ED240" s="825"/>
      <c r="EE240" s="826"/>
      <c r="EF240" s="826"/>
      <c r="EG240" s="826"/>
      <c r="EH240" s="826"/>
      <c r="EI240" s="823"/>
      <c r="EJ240" s="827"/>
      <c r="EK240" s="827"/>
      <c r="EL240" s="829"/>
      <c r="EM240" s="825"/>
      <c r="EN240" s="824"/>
      <c r="EO240" s="825"/>
      <c r="EP240" s="826"/>
      <c r="EQ240" s="826"/>
      <c r="ER240" s="826"/>
      <c r="ES240" s="826"/>
      <c r="ET240" s="823"/>
      <c r="EU240" s="827"/>
      <c r="EV240" s="827"/>
      <c r="EW240" s="829"/>
      <c r="EX240" s="825"/>
      <c r="EY240" s="824"/>
      <c r="EZ240" s="825"/>
      <c r="FA240" s="826"/>
      <c r="FB240" s="826"/>
      <c r="FC240" s="826"/>
      <c r="FD240" s="826"/>
      <c r="FE240" s="823"/>
      <c r="FF240" s="827"/>
      <c r="FG240" s="827"/>
      <c r="FH240" s="829"/>
      <c r="FI240" s="825"/>
      <c r="FJ240" s="824"/>
      <c r="FK240" s="825"/>
      <c r="FL240" s="826"/>
      <c r="FM240" s="826"/>
      <c r="FN240" s="826"/>
      <c r="FO240" s="826"/>
      <c r="FP240" s="823"/>
      <c r="FQ240" s="827"/>
      <c r="FR240" s="827"/>
      <c r="FS240" s="829"/>
      <c r="FT240" s="825"/>
      <c r="FU240" s="824"/>
      <c r="FV240" s="825"/>
      <c r="FW240" s="826"/>
      <c r="FX240" s="826"/>
      <c r="FY240" s="826"/>
      <c r="FZ240" s="826"/>
      <c r="GA240" s="823"/>
      <c r="GB240" s="827"/>
      <c r="GC240" s="827"/>
      <c r="GD240" s="829"/>
      <c r="GE240" s="825"/>
      <c r="GF240" s="824"/>
      <c r="GG240" s="825"/>
      <c r="GH240" s="826"/>
      <c r="GI240" s="826"/>
      <c r="GJ240" s="826"/>
      <c r="GK240" s="826"/>
      <c r="GL240" s="823"/>
      <c r="GM240" s="827"/>
      <c r="GN240" s="827"/>
      <c r="GO240" s="829"/>
      <c r="GP240" s="825"/>
      <c r="GQ240" s="824"/>
      <c r="GR240" s="825"/>
      <c r="GS240" s="826"/>
      <c r="GT240" s="826"/>
      <c r="GU240" s="826"/>
      <c r="GV240" s="826"/>
      <c r="GW240" s="823"/>
      <c r="GX240" s="827"/>
      <c r="GY240" s="827"/>
    </row>
    <row r="241" spans="1:207" s="34" customFormat="1" ht="14.1" customHeight="1">
      <c r="A241" s="35"/>
      <c r="B241" s="726"/>
      <c r="C241" s="727"/>
      <c r="D241" s="727"/>
      <c r="E241" s="727"/>
      <c r="F241" s="727"/>
      <c r="G241" s="728"/>
      <c r="H241" s="728"/>
      <c r="I241" s="728"/>
      <c r="J241" s="728"/>
      <c r="K241" s="823"/>
      <c r="L241" s="824"/>
      <c r="M241" s="825"/>
      <c r="N241" s="826"/>
      <c r="O241" s="826"/>
      <c r="P241" s="826"/>
      <c r="Q241" s="826"/>
      <c r="R241" s="823"/>
      <c r="S241" s="827"/>
      <c r="T241" s="827"/>
      <c r="U241" s="829"/>
      <c r="V241" s="825"/>
      <c r="W241" s="824"/>
      <c r="X241" s="825"/>
      <c r="Y241" s="826"/>
      <c r="Z241" s="826"/>
      <c r="AA241" s="826"/>
      <c r="AB241" s="826"/>
      <c r="AC241" s="823"/>
      <c r="AD241" s="827"/>
      <c r="AE241" s="827"/>
      <c r="AF241" s="829"/>
      <c r="AG241" s="825"/>
      <c r="AH241" s="824"/>
      <c r="AI241" s="825"/>
      <c r="AJ241" s="826"/>
      <c r="AK241" s="826"/>
      <c r="AL241" s="826"/>
      <c r="AM241" s="826"/>
      <c r="AN241" s="823"/>
      <c r="AO241" s="827"/>
      <c r="AP241" s="827"/>
      <c r="AQ241" s="829"/>
      <c r="AR241" s="825"/>
      <c r="AS241" s="824"/>
      <c r="AT241" s="825"/>
      <c r="AU241" s="826"/>
      <c r="AV241" s="826"/>
      <c r="AW241" s="826"/>
      <c r="AX241" s="826"/>
      <c r="AY241" s="823"/>
      <c r="AZ241" s="827"/>
      <c r="BA241" s="827"/>
      <c r="BB241" s="829"/>
      <c r="BC241" s="825"/>
      <c r="BD241" s="824"/>
      <c r="BE241" s="825"/>
      <c r="BF241" s="826"/>
      <c r="BG241" s="826"/>
      <c r="BH241" s="826"/>
      <c r="BI241" s="826"/>
      <c r="BJ241" s="823"/>
      <c r="BK241" s="827"/>
      <c r="BL241" s="827"/>
      <c r="BM241" s="829"/>
      <c r="BN241" s="825"/>
      <c r="BO241" s="824"/>
      <c r="BP241" s="825"/>
      <c r="BQ241" s="826"/>
      <c r="BR241" s="826"/>
      <c r="BS241" s="826"/>
      <c r="BT241" s="826"/>
      <c r="BU241" s="823"/>
      <c r="BV241" s="827"/>
      <c r="BW241" s="827"/>
      <c r="BX241" s="829"/>
      <c r="BY241" s="825"/>
      <c r="BZ241" s="824"/>
      <c r="CA241" s="825"/>
      <c r="CB241" s="826"/>
      <c r="CC241" s="826"/>
      <c r="CD241" s="826"/>
      <c r="CE241" s="826"/>
      <c r="CF241" s="823"/>
      <c r="CG241" s="827"/>
      <c r="CH241" s="827"/>
      <c r="CI241" s="829"/>
      <c r="CJ241" s="825"/>
      <c r="CK241" s="824"/>
      <c r="CL241" s="825"/>
      <c r="CM241" s="826"/>
      <c r="CN241" s="826"/>
      <c r="CO241" s="826"/>
      <c r="CP241" s="826"/>
      <c r="CQ241" s="823"/>
      <c r="CR241" s="827"/>
      <c r="CS241" s="827"/>
      <c r="CT241" s="829"/>
      <c r="CU241" s="825"/>
      <c r="CV241" s="824"/>
      <c r="CW241" s="825"/>
      <c r="CX241" s="826"/>
      <c r="CY241" s="826"/>
      <c r="CZ241" s="826"/>
      <c r="DA241" s="826"/>
      <c r="DB241" s="823"/>
      <c r="DC241" s="827"/>
      <c r="DD241" s="827"/>
      <c r="DE241" s="829"/>
      <c r="DF241" s="825"/>
      <c r="DG241" s="824"/>
      <c r="DH241" s="825"/>
      <c r="DI241" s="826"/>
      <c r="DJ241" s="826"/>
      <c r="DK241" s="826"/>
      <c r="DL241" s="826"/>
      <c r="DM241" s="823"/>
      <c r="DN241" s="827"/>
      <c r="DO241" s="827"/>
      <c r="DP241" s="829"/>
      <c r="DQ241" s="825"/>
      <c r="DR241" s="824"/>
      <c r="DS241" s="825"/>
      <c r="DT241" s="826"/>
      <c r="DU241" s="826"/>
      <c r="DV241" s="826"/>
      <c r="DW241" s="826"/>
      <c r="DX241" s="823"/>
      <c r="DY241" s="827"/>
      <c r="DZ241" s="827"/>
      <c r="EA241" s="829"/>
      <c r="EB241" s="825"/>
      <c r="EC241" s="824"/>
      <c r="ED241" s="825"/>
      <c r="EE241" s="826"/>
      <c r="EF241" s="826"/>
      <c r="EG241" s="826"/>
      <c r="EH241" s="826"/>
      <c r="EI241" s="823"/>
      <c r="EJ241" s="827"/>
      <c r="EK241" s="827"/>
      <c r="EL241" s="829"/>
      <c r="EM241" s="825"/>
      <c r="EN241" s="824"/>
      <c r="EO241" s="825"/>
      <c r="EP241" s="826"/>
      <c r="EQ241" s="826"/>
      <c r="ER241" s="826"/>
      <c r="ES241" s="826"/>
      <c r="ET241" s="823"/>
      <c r="EU241" s="827"/>
      <c r="EV241" s="827"/>
      <c r="EW241" s="829"/>
      <c r="EX241" s="825"/>
      <c r="EY241" s="824"/>
      <c r="EZ241" s="825"/>
      <c r="FA241" s="826"/>
      <c r="FB241" s="826"/>
      <c r="FC241" s="826"/>
      <c r="FD241" s="826"/>
      <c r="FE241" s="823"/>
      <c r="FF241" s="827"/>
      <c r="FG241" s="827"/>
      <c r="FH241" s="829"/>
      <c r="FI241" s="825"/>
      <c r="FJ241" s="824"/>
      <c r="FK241" s="825"/>
      <c r="FL241" s="826"/>
      <c r="FM241" s="826"/>
      <c r="FN241" s="826"/>
      <c r="FO241" s="826"/>
      <c r="FP241" s="823"/>
      <c r="FQ241" s="827"/>
      <c r="FR241" s="827"/>
      <c r="FS241" s="829"/>
      <c r="FT241" s="825"/>
      <c r="FU241" s="824"/>
      <c r="FV241" s="825"/>
      <c r="FW241" s="826"/>
      <c r="FX241" s="826"/>
      <c r="FY241" s="826"/>
      <c r="FZ241" s="826"/>
      <c r="GA241" s="823"/>
      <c r="GB241" s="827"/>
      <c r="GC241" s="827"/>
      <c r="GD241" s="829"/>
      <c r="GE241" s="825"/>
      <c r="GF241" s="824"/>
      <c r="GG241" s="825"/>
      <c r="GH241" s="826"/>
      <c r="GI241" s="826"/>
      <c r="GJ241" s="826"/>
      <c r="GK241" s="826"/>
      <c r="GL241" s="823"/>
      <c r="GM241" s="827"/>
      <c r="GN241" s="827"/>
      <c r="GO241" s="829"/>
      <c r="GP241" s="825"/>
      <c r="GQ241" s="824"/>
      <c r="GR241" s="825"/>
      <c r="GS241" s="826"/>
      <c r="GT241" s="826"/>
      <c r="GU241" s="826"/>
      <c r="GV241" s="826"/>
      <c r="GW241" s="823"/>
      <c r="GX241" s="827"/>
      <c r="GY241" s="827"/>
    </row>
    <row r="242" spans="1:207" s="34" customFormat="1" ht="14.1" customHeight="1">
      <c r="A242" s="35"/>
      <c r="B242" s="726"/>
      <c r="C242" s="727"/>
      <c r="D242" s="727"/>
      <c r="E242" s="727"/>
      <c r="F242" s="727"/>
      <c r="G242" s="728"/>
      <c r="H242" s="728"/>
      <c r="I242" s="728"/>
      <c r="J242" s="728"/>
      <c r="K242" s="823"/>
      <c r="L242" s="824"/>
      <c r="M242" s="825"/>
      <c r="N242" s="826"/>
      <c r="O242" s="826"/>
      <c r="P242" s="826"/>
      <c r="Q242" s="826"/>
      <c r="R242" s="823"/>
      <c r="S242" s="827"/>
      <c r="T242" s="827"/>
      <c r="U242" s="829"/>
      <c r="V242" s="825"/>
      <c r="W242" s="824"/>
      <c r="X242" s="825"/>
      <c r="Y242" s="826"/>
      <c r="Z242" s="826"/>
      <c r="AA242" s="826"/>
      <c r="AB242" s="826"/>
      <c r="AC242" s="823"/>
      <c r="AD242" s="827"/>
      <c r="AE242" s="827"/>
      <c r="AF242" s="829"/>
      <c r="AG242" s="825"/>
      <c r="AH242" s="824"/>
      <c r="AI242" s="825"/>
      <c r="AJ242" s="826"/>
      <c r="AK242" s="826"/>
      <c r="AL242" s="826"/>
      <c r="AM242" s="826"/>
      <c r="AN242" s="823"/>
      <c r="AO242" s="827"/>
      <c r="AP242" s="827"/>
      <c r="AQ242" s="829"/>
      <c r="AR242" s="825"/>
      <c r="AS242" s="824"/>
      <c r="AT242" s="825"/>
      <c r="AU242" s="826"/>
      <c r="AV242" s="826"/>
      <c r="AW242" s="826"/>
      <c r="AX242" s="826"/>
      <c r="AY242" s="823"/>
      <c r="AZ242" s="827"/>
      <c r="BA242" s="827"/>
      <c r="BB242" s="829"/>
      <c r="BC242" s="825"/>
      <c r="BD242" s="824"/>
      <c r="BE242" s="825"/>
      <c r="BF242" s="826"/>
      <c r="BG242" s="826"/>
      <c r="BH242" s="826"/>
      <c r="BI242" s="826"/>
      <c r="BJ242" s="823"/>
      <c r="BK242" s="827"/>
      <c r="BL242" s="827"/>
      <c r="BM242" s="829"/>
      <c r="BN242" s="825"/>
      <c r="BO242" s="824"/>
      <c r="BP242" s="825"/>
      <c r="BQ242" s="826"/>
      <c r="BR242" s="826"/>
      <c r="BS242" s="826"/>
      <c r="BT242" s="826"/>
      <c r="BU242" s="823"/>
      <c r="BV242" s="827"/>
      <c r="BW242" s="827"/>
      <c r="BX242" s="829"/>
      <c r="BY242" s="825"/>
      <c r="BZ242" s="824"/>
      <c r="CA242" s="825"/>
      <c r="CB242" s="826"/>
      <c r="CC242" s="826"/>
      <c r="CD242" s="826"/>
      <c r="CE242" s="826"/>
      <c r="CF242" s="823"/>
      <c r="CG242" s="827"/>
      <c r="CH242" s="827"/>
      <c r="CI242" s="829"/>
      <c r="CJ242" s="825"/>
      <c r="CK242" s="824"/>
      <c r="CL242" s="825"/>
      <c r="CM242" s="826"/>
      <c r="CN242" s="826"/>
      <c r="CO242" s="826"/>
      <c r="CP242" s="826"/>
      <c r="CQ242" s="823"/>
      <c r="CR242" s="827"/>
      <c r="CS242" s="827"/>
      <c r="CT242" s="829"/>
      <c r="CU242" s="825"/>
      <c r="CV242" s="824"/>
      <c r="CW242" s="825"/>
      <c r="CX242" s="826"/>
      <c r="CY242" s="826"/>
      <c r="CZ242" s="826"/>
      <c r="DA242" s="826"/>
      <c r="DB242" s="823"/>
      <c r="DC242" s="827"/>
      <c r="DD242" s="827"/>
      <c r="DE242" s="829"/>
      <c r="DF242" s="825"/>
      <c r="DG242" s="824"/>
      <c r="DH242" s="825"/>
      <c r="DI242" s="826"/>
      <c r="DJ242" s="826"/>
      <c r="DK242" s="826"/>
      <c r="DL242" s="826"/>
      <c r="DM242" s="823"/>
      <c r="DN242" s="827"/>
      <c r="DO242" s="827"/>
      <c r="DP242" s="829"/>
      <c r="DQ242" s="825"/>
      <c r="DR242" s="824"/>
      <c r="DS242" s="825"/>
      <c r="DT242" s="826"/>
      <c r="DU242" s="826"/>
      <c r="DV242" s="826"/>
      <c r="DW242" s="826"/>
      <c r="DX242" s="823"/>
      <c r="DY242" s="827"/>
      <c r="DZ242" s="827"/>
      <c r="EA242" s="829"/>
      <c r="EB242" s="825"/>
      <c r="EC242" s="824"/>
      <c r="ED242" s="825"/>
      <c r="EE242" s="826"/>
      <c r="EF242" s="826"/>
      <c r="EG242" s="826"/>
      <c r="EH242" s="826"/>
      <c r="EI242" s="823"/>
      <c r="EJ242" s="827"/>
      <c r="EK242" s="827"/>
      <c r="EL242" s="829"/>
      <c r="EM242" s="825"/>
      <c r="EN242" s="824"/>
      <c r="EO242" s="825"/>
      <c r="EP242" s="826"/>
      <c r="EQ242" s="826"/>
      <c r="ER242" s="826"/>
      <c r="ES242" s="826"/>
      <c r="ET242" s="823"/>
      <c r="EU242" s="827"/>
      <c r="EV242" s="827"/>
      <c r="EW242" s="829"/>
      <c r="EX242" s="825"/>
      <c r="EY242" s="824"/>
      <c r="EZ242" s="825"/>
      <c r="FA242" s="826"/>
      <c r="FB242" s="826"/>
      <c r="FC242" s="826"/>
      <c r="FD242" s="826"/>
      <c r="FE242" s="823"/>
      <c r="FF242" s="827"/>
      <c r="FG242" s="827"/>
      <c r="FH242" s="829"/>
      <c r="FI242" s="825"/>
      <c r="FJ242" s="824"/>
      <c r="FK242" s="825"/>
      <c r="FL242" s="826"/>
      <c r="FM242" s="826"/>
      <c r="FN242" s="826"/>
      <c r="FO242" s="826"/>
      <c r="FP242" s="823"/>
      <c r="FQ242" s="827"/>
      <c r="FR242" s="827"/>
      <c r="FS242" s="829"/>
      <c r="FT242" s="825"/>
      <c r="FU242" s="824"/>
      <c r="FV242" s="825"/>
      <c r="FW242" s="826"/>
      <c r="FX242" s="826"/>
      <c r="FY242" s="826"/>
      <c r="FZ242" s="826"/>
      <c r="GA242" s="823"/>
      <c r="GB242" s="827"/>
      <c r="GC242" s="827"/>
      <c r="GD242" s="829"/>
      <c r="GE242" s="825"/>
      <c r="GF242" s="824"/>
      <c r="GG242" s="825"/>
      <c r="GH242" s="826"/>
      <c r="GI242" s="826"/>
      <c r="GJ242" s="826"/>
      <c r="GK242" s="826"/>
      <c r="GL242" s="823"/>
      <c r="GM242" s="827"/>
      <c r="GN242" s="827"/>
      <c r="GO242" s="829"/>
      <c r="GP242" s="825"/>
      <c r="GQ242" s="824"/>
      <c r="GR242" s="825"/>
      <c r="GS242" s="826"/>
      <c r="GT242" s="826"/>
      <c r="GU242" s="826"/>
      <c r="GV242" s="826"/>
      <c r="GW242" s="823"/>
      <c r="GX242" s="827"/>
      <c r="GY242" s="827"/>
    </row>
    <row r="243" spans="1:207" ht="14.1" customHeight="1"/>
    <row r="244" spans="1:207" ht="14.25">
      <c r="K244" s="757"/>
      <c r="L244" s="35"/>
      <c r="M244" s="756"/>
      <c r="N244" s="758"/>
      <c r="O244" s="758"/>
      <c r="P244" s="772"/>
      <c r="Q244" s="728"/>
      <c r="R244" s="757"/>
      <c r="S244" s="728"/>
      <c r="T244" s="35"/>
      <c r="U244" s="35"/>
      <c r="V244" s="35"/>
      <c r="W244" s="35"/>
      <c r="X244" s="756"/>
      <c r="Y244" s="758"/>
      <c r="Z244" s="758"/>
      <c r="AA244" s="772"/>
      <c r="AB244" s="728"/>
      <c r="AC244" s="757"/>
      <c r="AD244" s="728"/>
      <c r="AE244" s="35"/>
      <c r="AF244" s="35"/>
      <c r="AG244" s="35"/>
      <c r="AH244" s="35"/>
      <c r="AI244" s="756"/>
      <c r="AJ244" s="758"/>
      <c r="AK244" s="758"/>
      <c r="AL244" s="772"/>
      <c r="AM244" s="728"/>
      <c r="AN244" s="757"/>
      <c r="AO244" s="728"/>
      <c r="AP244" s="35"/>
      <c r="AQ244" s="35"/>
      <c r="AR244" s="35"/>
      <c r="AS244" s="35"/>
      <c r="AT244" s="756"/>
      <c r="AU244" s="758"/>
      <c r="AV244" s="758"/>
      <c r="AW244" s="772"/>
      <c r="AX244" s="728"/>
      <c r="AY244" s="757"/>
      <c r="AZ244" s="728"/>
      <c r="BA244" s="35"/>
      <c r="BB244" s="35"/>
      <c r="BC244" s="35"/>
      <c r="BD244" s="35"/>
      <c r="BE244" s="756"/>
      <c r="BF244" s="758"/>
      <c r="BG244" s="758"/>
      <c r="BH244" s="772"/>
      <c r="BI244" s="728"/>
      <c r="BJ244" s="757"/>
      <c r="BK244" s="728"/>
      <c r="BL244" s="35"/>
      <c r="BM244" s="35"/>
      <c r="BN244" s="35"/>
      <c r="BO244" s="35"/>
      <c r="BP244" s="756"/>
      <c r="BQ244" s="758"/>
      <c r="BR244" s="758"/>
      <c r="BS244" s="772"/>
      <c r="BT244" s="728"/>
      <c r="BU244" s="757"/>
      <c r="BV244" s="728"/>
      <c r="BW244" s="35"/>
      <c r="BX244" s="35"/>
      <c r="BY244" s="35"/>
      <c r="BZ244" s="35"/>
      <c r="CA244" s="756"/>
      <c r="CB244" s="758"/>
      <c r="CC244" s="758"/>
      <c r="CD244" s="772"/>
      <c r="CE244" s="728"/>
      <c r="CF244" s="757"/>
      <c r="CG244" s="728"/>
      <c r="CH244" s="35"/>
      <c r="CI244" s="35"/>
      <c r="CJ244" s="35"/>
      <c r="CK244" s="35"/>
      <c r="CL244" s="756"/>
      <c r="CM244" s="758"/>
      <c r="CN244" s="758"/>
      <c r="CO244" s="772"/>
      <c r="CP244" s="728"/>
      <c r="CQ244" s="757"/>
      <c r="CR244" s="728"/>
      <c r="CS244" s="35"/>
      <c r="CT244" s="35"/>
      <c r="CU244" s="35"/>
      <c r="CV244" s="35"/>
      <c r="CW244" s="756"/>
      <c r="CX244" s="758"/>
      <c r="CY244" s="758"/>
      <c r="CZ244" s="772"/>
      <c r="DA244" s="728"/>
      <c r="DB244" s="757"/>
      <c r="DC244" s="728"/>
      <c r="DD244" s="35"/>
      <c r="DE244" s="35"/>
      <c r="DF244" s="35"/>
      <c r="DG244" s="35"/>
      <c r="DH244" s="756"/>
      <c r="DI244" s="758"/>
      <c r="DJ244" s="758"/>
      <c r="DK244" s="772"/>
      <c r="DL244" s="728"/>
      <c r="DM244" s="757"/>
      <c r="DN244" s="728"/>
      <c r="DO244" s="35"/>
      <c r="DP244" s="35"/>
      <c r="DQ244" s="35"/>
      <c r="DR244" s="35"/>
      <c r="DS244" s="756"/>
      <c r="DT244" s="758"/>
      <c r="DU244" s="758"/>
      <c r="DV244" s="772"/>
      <c r="DW244" s="728"/>
      <c r="DX244" s="757"/>
      <c r="DY244" s="728"/>
      <c r="DZ244" s="35"/>
      <c r="EA244" s="35"/>
      <c r="EB244" s="35"/>
      <c r="EC244" s="35"/>
      <c r="ED244" s="756"/>
      <c r="EE244" s="758"/>
      <c r="EF244" s="758"/>
      <c r="EG244" s="772"/>
      <c r="EH244" s="728"/>
      <c r="EI244" s="757"/>
      <c r="EJ244" s="728"/>
      <c r="EK244" s="35"/>
      <c r="EL244" s="35"/>
      <c r="EM244" s="35"/>
      <c r="EN244" s="35"/>
      <c r="EO244" s="756"/>
      <c r="EP244" s="758"/>
      <c r="EQ244" s="758"/>
      <c r="ER244" s="772"/>
      <c r="ES244" s="728"/>
      <c r="ET244" s="757"/>
      <c r="EU244" s="728"/>
      <c r="EV244" s="35"/>
      <c r="EW244" s="35"/>
      <c r="EX244" s="35"/>
      <c r="EY244" s="35"/>
      <c r="EZ244" s="756"/>
      <c r="FA244" s="758"/>
      <c r="FB244" s="758"/>
      <c r="FC244" s="772"/>
      <c r="FD244" s="728"/>
      <c r="FE244" s="757"/>
      <c r="FF244" s="728"/>
      <c r="FG244" s="35"/>
      <c r="FH244" s="35"/>
      <c r="FI244" s="35"/>
      <c r="FJ244" s="35"/>
      <c r="FK244" s="756"/>
      <c r="FL244" s="758"/>
      <c r="FM244" s="758"/>
      <c r="FN244" s="772"/>
      <c r="FO244" s="728"/>
      <c r="FP244" s="757"/>
      <c r="FQ244" s="728"/>
      <c r="FR244" s="35"/>
      <c r="FS244" s="35"/>
      <c r="FT244" s="35"/>
      <c r="FU244" s="35"/>
      <c r="FV244" s="756"/>
      <c r="FW244" s="758"/>
      <c r="FX244" s="758"/>
      <c r="FY244" s="772"/>
      <c r="FZ244" s="728"/>
      <c r="GA244" s="757"/>
      <c r="GB244" s="728"/>
      <c r="GC244" s="35"/>
      <c r="GD244" s="35"/>
      <c r="GE244" s="35"/>
      <c r="GF244" s="35"/>
      <c r="GG244" s="756"/>
      <c r="GH244" s="758"/>
      <c r="GI244" s="758"/>
    </row>
    <row r="245" spans="1:207" ht="14.25">
      <c r="K245" s="757"/>
      <c r="L245" s="35"/>
      <c r="M245" s="756"/>
      <c r="N245" s="758"/>
      <c r="O245" s="758"/>
      <c r="P245" s="772"/>
      <c r="Q245" s="728"/>
      <c r="R245" s="757"/>
      <c r="S245" s="728"/>
      <c r="T245" s="35"/>
      <c r="U245" s="35"/>
      <c r="V245" s="35"/>
      <c r="W245" s="35"/>
      <c r="X245" s="756"/>
      <c r="Y245" s="758"/>
      <c r="Z245" s="758"/>
      <c r="AA245" s="772"/>
      <c r="AB245" s="728"/>
      <c r="AC245" s="757"/>
      <c r="AD245" s="728"/>
      <c r="AE245" s="35"/>
      <c r="AF245" s="35"/>
      <c r="AG245" s="35"/>
      <c r="AH245" s="35"/>
      <c r="AI245" s="756"/>
      <c r="AJ245" s="758"/>
      <c r="AK245" s="758"/>
      <c r="AL245" s="772"/>
      <c r="AM245" s="728"/>
      <c r="AN245" s="757"/>
      <c r="AO245" s="728"/>
      <c r="AP245" s="35"/>
      <c r="AQ245" s="35"/>
      <c r="AR245" s="35"/>
      <c r="AS245" s="35"/>
      <c r="AT245" s="756"/>
      <c r="AU245" s="758"/>
      <c r="AV245" s="758"/>
      <c r="AW245" s="772"/>
      <c r="AX245" s="728"/>
      <c r="AY245" s="757"/>
      <c r="AZ245" s="728"/>
      <c r="BA245" s="35"/>
      <c r="BB245" s="35"/>
      <c r="BC245" s="35"/>
      <c r="BD245" s="35"/>
      <c r="BE245" s="756"/>
      <c r="BF245" s="758"/>
      <c r="BG245" s="758"/>
      <c r="BH245" s="772"/>
      <c r="BI245" s="728"/>
      <c r="BJ245" s="757"/>
      <c r="BK245" s="728"/>
      <c r="BL245" s="35"/>
      <c r="BM245" s="35"/>
      <c r="BN245" s="35"/>
      <c r="BO245" s="35"/>
      <c r="BP245" s="756"/>
      <c r="BQ245" s="758"/>
      <c r="BR245" s="758"/>
      <c r="BS245" s="772"/>
      <c r="BT245" s="728"/>
      <c r="BU245" s="757"/>
      <c r="BV245" s="728"/>
      <c r="BW245" s="35"/>
      <c r="BX245" s="35"/>
      <c r="BY245" s="35"/>
      <c r="BZ245" s="35"/>
      <c r="CA245" s="756"/>
      <c r="CB245" s="758"/>
      <c r="CC245" s="758"/>
      <c r="CD245" s="772"/>
      <c r="CE245" s="728"/>
      <c r="CF245" s="757"/>
      <c r="CG245" s="728"/>
      <c r="CH245" s="35"/>
      <c r="CI245" s="35"/>
      <c r="CJ245" s="35"/>
      <c r="CK245" s="35"/>
      <c r="CL245" s="756"/>
      <c r="CM245" s="758"/>
      <c r="CN245" s="758"/>
      <c r="CO245" s="772"/>
      <c r="CP245" s="728"/>
      <c r="CQ245" s="757"/>
      <c r="CR245" s="728"/>
      <c r="CS245" s="35"/>
      <c r="CT245" s="35"/>
      <c r="CU245" s="35"/>
      <c r="CV245" s="35"/>
      <c r="CW245" s="756"/>
      <c r="CX245" s="758"/>
      <c r="CY245" s="758"/>
      <c r="CZ245" s="772"/>
      <c r="DA245" s="728"/>
      <c r="DB245" s="757"/>
      <c r="DC245" s="728"/>
      <c r="DD245" s="35"/>
      <c r="DE245" s="35"/>
      <c r="DF245" s="35"/>
      <c r="DG245" s="35"/>
      <c r="DH245" s="756"/>
      <c r="DI245" s="758"/>
      <c r="DJ245" s="758"/>
      <c r="DK245" s="772"/>
      <c r="DL245" s="728"/>
      <c r="DM245" s="757"/>
      <c r="DN245" s="728"/>
      <c r="DO245" s="35"/>
      <c r="DP245" s="35"/>
      <c r="DQ245" s="35"/>
      <c r="DR245" s="35"/>
      <c r="DS245" s="756"/>
      <c r="DT245" s="758"/>
      <c r="DU245" s="758"/>
      <c r="DV245" s="772"/>
      <c r="DW245" s="728"/>
      <c r="DX245" s="757"/>
      <c r="DY245" s="728"/>
      <c r="DZ245" s="35"/>
      <c r="EA245" s="35"/>
      <c r="EB245" s="35"/>
      <c r="EC245" s="35"/>
      <c r="ED245" s="756"/>
      <c r="EE245" s="758"/>
      <c r="EF245" s="758"/>
      <c r="EG245" s="772"/>
      <c r="EH245" s="728"/>
      <c r="EI245" s="757"/>
      <c r="EJ245" s="728"/>
      <c r="EK245" s="35"/>
      <c r="EL245" s="35"/>
      <c r="EM245" s="35"/>
      <c r="EN245" s="35"/>
      <c r="EO245" s="756"/>
      <c r="EP245" s="758"/>
      <c r="EQ245" s="758"/>
      <c r="ER245" s="772"/>
      <c r="ES245" s="728"/>
      <c r="ET245" s="757"/>
      <c r="EU245" s="728"/>
      <c r="EV245" s="35"/>
      <c r="EW245" s="35"/>
      <c r="EX245" s="35"/>
      <c r="EY245" s="35"/>
      <c r="EZ245" s="756"/>
      <c r="FA245" s="758"/>
      <c r="FB245" s="758"/>
      <c r="FC245" s="772"/>
      <c r="FD245" s="728"/>
      <c r="FE245" s="757"/>
      <c r="FF245" s="728"/>
      <c r="FG245" s="35"/>
      <c r="FH245" s="35"/>
      <c r="FI245" s="35"/>
      <c r="FJ245" s="35"/>
      <c r="FK245" s="756"/>
      <c r="FL245" s="758"/>
      <c r="FM245" s="758"/>
      <c r="FN245" s="772"/>
      <c r="FO245" s="728"/>
      <c r="FP245" s="757"/>
      <c r="FQ245" s="728"/>
      <c r="FR245" s="35"/>
      <c r="FS245" s="35"/>
      <c r="FT245" s="35"/>
      <c r="FU245" s="35"/>
      <c r="FV245" s="756"/>
      <c r="FW245" s="758"/>
      <c r="FX245" s="758"/>
      <c r="FY245" s="772"/>
      <c r="FZ245" s="728"/>
      <c r="GA245" s="757"/>
      <c r="GB245" s="728"/>
      <c r="GC245" s="35"/>
      <c r="GD245" s="35"/>
      <c r="GE245" s="35"/>
      <c r="GF245" s="35"/>
      <c r="GG245" s="756"/>
      <c r="GH245" s="758"/>
      <c r="GI245" s="758"/>
    </row>
    <row r="246" spans="1:207" ht="14.25">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1:207" ht="14.25" customHeight="1">
      <c r="K249" s="757"/>
      <c r="L249" s="35"/>
      <c r="M249" s="756"/>
      <c r="N249" s="758"/>
      <c r="O249" s="758"/>
      <c r="P249" s="772"/>
      <c r="Q249" s="728"/>
      <c r="R249" s="757"/>
      <c r="S249" s="728"/>
      <c r="T249" s="35"/>
      <c r="U249" s="35"/>
      <c r="V249" s="35"/>
      <c r="W249" s="35"/>
      <c r="X249" s="756"/>
      <c r="Y249" s="758"/>
      <c r="Z249" s="758"/>
      <c r="AA249" s="772"/>
      <c r="AB249" s="728"/>
      <c r="AC249" s="757"/>
      <c r="AD249" s="728"/>
      <c r="AE249" s="35"/>
      <c r="AF249" s="35"/>
      <c r="AG249" s="35"/>
      <c r="AH249" s="35"/>
      <c r="AI249" s="756"/>
      <c r="AJ249" s="758"/>
      <c r="AK249" s="758"/>
      <c r="AL249" s="772"/>
      <c r="AM249" s="728"/>
      <c r="AN249" s="757"/>
      <c r="AO249" s="728"/>
      <c r="AP249" s="35"/>
      <c r="AQ249" s="35"/>
      <c r="AR249" s="35"/>
      <c r="AS249" s="35"/>
      <c r="AT249" s="756"/>
      <c r="AU249" s="758"/>
      <c r="AV249" s="758"/>
      <c r="AW249" s="772"/>
      <c r="AX249" s="728"/>
      <c r="AY249" s="757"/>
      <c r="AZ249" s="728"/>
      <c r="BA249" s="35"/>
      <c r="BB249" s="35"/>
      <c r="BC249" s="35"/>
      <c r="BD249" s="35"/>
      <c r="BE249" s="756"/>
      <c r="BF249" s="758"/>
      <c r="BG249" s="758"/>
      <c r="BH249" s="772"/>
      <c r="BI249" s="728"/>
      <c r="BJ249" s="757"/>
      <c r="BK249" s="728"/>
      <c r="BL249" s="35"/>
      <c r="BM249" s="35"/>
      <c r="BN249" s="35"/>
      <c r="BO249" s="35"/>
      <c r="BP249" s="756"/>
      <c r="BQ249" s="758"/>
      <c r="BR249" s="758"/>
      <c r="BS249" s="772"/>
      <c r="BT249" s="728"/>
      <c r="BU249" s="757"/>
      <c r="BV249" s="728"/>
      <c r="BW249" s="35"/>
      <c r="BX249" s="35"/>
      <c r="BY249" s="35"/>
      <c r="BZ249" s="35"/>
      <c r="CA249" s="756"/>
      <c r="CB249" s="758"/>
      <c r="CC249" s="758"/>
      <c r="CD249" s="772"/>
      <c r="CE249" s="728"/>
      <c r="CF249" s="757"/>
      <c r="CG249" s="728"/>
      <c r="CH249" s="35"/>
      <c r="CI249" s="35"/>
      <c r="CJ249" s="35"/>
      <c r="CK249" s="35"/>
      <c r="CL249" s="756"/>
      <c r="CM249" s="758"/>
      <c r="CN249" s="758"/>
      <c r="CO249" s="772"/>
      <c r="CP249" s="728"/>
      <c r="CQ249" s="757"/>
      <c r="CR249" s="728"/>
      <c r="CS249" s="35"/>
      <c r="CT249" s="35"/>
      <c r="CU249" s="35"/>
      <c r="CV249" s="35"/>
      <c r="CW249" s="756"/>
      <c r="CX249" s="758"/>
      <c r="CY249" s="758"/>
      <c r="CZ249" s="772"/>
      <c r="DA249" s="728"/>
      <c r="DB249" s="757"/>
      <c r="DC249" s="728"/>
      <c r="DD249" s="35"/>
      <c r="DE249" s="35"/>
      <c r="DF249" s="35"/>
      <c r="DG249" s="35"/>
      <c r="DH249" s="756"/>
      <c r="DI249" s="758"/>
      <c r="DJ249" s="758"/>
      <c r="DK249" s="772"/>
      <c r="DL249" s="728"/>
      <c r="DM249" s="757"/>
      <c r="DN249" s="728"/>
      <c r="DO249" s="35"/>
      <c r="DP249" s="35"/>
      <c r="DQ249" s="35"/>
      <c r="DR249" s="35"/>
      <c r="DS249" s="756"/>
      <c r="DT249" s="758"/>
      <c r="DU249" s="758"/>
      <c r="DV249" s="772"/>
      <c r="DW249" s="728"/>
      <c r="DX249" s="757"/>
      <c r="DY249" s="728"/>
      <c r="DZ249" s="35"/>
      <c r="EA249" s="35"/>
      <c r="EB249" s="35"/>
      <c r="EC249" s="35"/>
      <c r="ED249" s="756"/>
      <c r="EE249" s="758"/>
      <c r="EF249" s="758"/>
      <c r="EG249" s="772"/>
      <c r="EH249" s="728"/>
      <c r="EI249" s="757"/>
      <c r="EJ249" s="728"/>
      <c r="EK249" s="35"/>
      <c r="EL249" s="35"/>
      <c r="EM249" s="35"/>
      <c r="EN249" s="35"/>
      <c r="EO249" s="756"/>
      <c r="EP249" s="758"/>
      <c r="EQ249" s="758"/>
      <c r="ER249" s="772"/>
      <c r="ES249" s="728"/>
      <c r="ET249" s="757"/>
      <c r="EU249" s="728"/>
      <c r="EV249" s="35"/>
      <c r="EW249" s="35"/>
      <c r="EX249" s="35"/>
      <c r="EY249" s="35"/>
      <c r="EZ249" s="756"/>
      <c r="FA249" s="758"/>
      <c r="FB249" s="758"/>
      <c r="FC249" s="772"/>
      <c r="FD249" s="728"/>
      <c r="FE249" s="757"/>
      <c r="FF249" s="728"/>
      <c r="FG249" s="35"/>
      <c r="FH249" s="35"/>
      <c r="FI249" s="35"/>
      <c r="FJ249" s="35"/>
      <c r="FK249" s="756"/>
      <c r="FL249" s="758"/>
      <c r="FM249" s="758"/>
      <c r="FN249" s="772"/>
      <c r="FO249" s="728"/>
      <c r="FP249" s="757"/>
      <c r="FQ249" s="728"/>
      <c r="FR249" s="35"/>
      <c r="FS249" s="35"/>
      <c r="FT249" s="35"/>
      <c r="FU249" s="35"/>
      <c r="FV249" s="756"/>
      <c r="FW249" s="758"/>
      <c r="FX249" s="758"/>
      <c r="FY249" s="772"/>
      <c r="FZ249" s="728"/>
      <c r="GA249" s="757"/>
      <c r="GB249" s="728"/>
      <c r="GC249" s="35"/>
      <c r="GD249" s="35"/>
      <c r="GE249" s="35"/>
      <c r="GF249" s="35"/>
      <c r="GG249" s="756"/>
      <c r="GH249" s="758"/>
      <c r="GI249" s="758"/>
    </row>
    <row r="252" spans="1:207" ht="14.25" customHeight="1"/>
    <row r="253" spans="1:207" ht="15" customHeight="1"/>
    <row r="255" spans="1:207" ht="12.75" customHeight="1"/>
    <row r="257" ht="12.75" customHeight="1"/>
    <row r="258" ht="12.75" customHeight="1"/>
    <row r="259" ht="12.75" customHeight="1"/>
    <row r="260" ht="13.5" customHeight="1"/>
  </sheetData>
  <mergeCells count="25">
    <mergeCell ref="B14:J14"/>
    <mergeCell ref="B15:J15"/>
    <mergeCell ref="A16:A18"/>
    <mergeCell ref="C16:C18"/>
    <mergeCell ref="E16:E18"/>
    <mergeCell ref="F16:F18"/>
    <mergeCell ref="G16:J16"/>
    <mergeCell ref="G17:H17"/>
    <mergeCell ref="I17:J17"/>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pageSetUpPr fitToPage="1"/>
  </sheetPr>
  <dimension ref="A1:AM95"/>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 style="727" customWidth="1"/>
    <col min="10" max="10" width="13.33203125" style="727" bestFit="1" customWidth="1"/>
    <col min="11" max="11" width="14.33203125" style="727" customWidth="1"/>
    <col min="12" max="16384" width="9.1640625" style="727"/>
  </cols>
  <sheetData>
    <row r="1" spans="1:12" ht="24">
      <c r="A1" s="840"/>
      <c r="B1" s="841" t="s">
        <v>3231</v>
      </c>
      <c r="C1" s="842" t="s">
        <v>3232</v>
      </c>
      <c r="D1" s="840" t="s">
        <v>3233</v>
      </c>
      <c r="E1" s="840" t="s">
        <v>55</v>
      </c>
      <c r="F1" s="843" t="s">
        <v>53</v>
      </c>
      <c r="G1" s="841" t="s">
        <v>3234</v>
      </c>
      <c r="H1" s="844" t="s">
        <v>3235</v>
      </c>
      <c r="I1" s="845" t="s">
        <v>3236</v>
      </c>
      <c r="J1" s="845" t="s">
        <v>3237</v>
      </c>
      <c r="K1" s="845" t="s">
        <v>3238</v>
      </c>
    </row>
    <row r="2" spans="1:12" ht="26.25">
      <c r="A2" s="846"/>
      <c r="B2" s="1485" t="s">
        <v>3239</v>
      </c>
      <c r="C2" s="1485"/>
      <c r="D2" s="1485"/>
      <c r="E2" s="1485"/>
      <c r="F2" s="1485"/>
      <c r="G2" s="1485"/>
      <c r="H2" s="846"/>
      <c r="I2" s="846"/>
      <c r="J2" s="846"/>
      <c r="K2" s="846"/>
    </row>
    <row r="3" spans="1:12" s="36" customFormat="1">
      <c r="A3" s="847"/>
      <c r="B3" s="848"/>
      <c r="C3" s="849"/>
      <c r="D3" s="847"/>
      <c r="E3" s="850"/>
      <c r="F3" s="851" t="s">
        <v>3240</v>
      </c>
      <c r="G3" s="848"/>
      <c r="H3" s="852"/>
      <c r="I3" s="853"/>
      <c r="J3" s="854"/>
      <c r="K3" s="853"/>
    </row>
    <row r="4" spans="1:12">
      <c r="A4" s="855"/>
      <c r="B4" s="856" t="s">
        <v>3241</v>
      </c>
      <c r="C4" s="849">
        <v>1</v>
      </c>
      <c r="D4" s="855" t="s">
        <v>250</v>
      </c>
      <c r="E4" s="855" t="s">
        <v>3242</v>
      </c>
      <c r="F4" s="857" t="s">
        <v>3243</v>
      </c>
      <c r="G4" s="856" t="s">
        <v>3244</v>
      </c>
      <c r="H4" s="854"/>
      <c r="I4" s="853">
        <f t="shared" ref="I4:I17" si="0">H4*C4</f>
        <v>0</v>
      </c>
      <c r="J4" s="854"/>
      <c r="K4" s="853">
        <f t="shared" ref="K4:K17" si="1">J4*C4</f>
        <v>0</v>
      </c>
      <c r="L4" s="858"/>
    </row>
    <row r="5" spans="1:12">
      <c r="A5" s="855"/>
      <c r="B5" s="856" t="s">
        <v>3245</v>
      </c>
      <c r="C5" s="849">
        <v>1</v>
      </c>
      <c r="D5" s="855" t="s">
        <v>250</v>
      </c>
      <c r="E5" s="855" t="s">
        <v>3242</v>
      </c>
      <c r="F5" s="857" t="s">
        <v>3243</v>
      </c>
      <c r="G5" s="856" t="s">
        <v>3244</v>
      </c>
      <c r="H5" s="854"/>
      <c r="I5" s="853">
        <f t="shared" si="0"/>
        <v>0</v>
      </c>
      <c r="J5" s="854"/>
      <c r="K5" s="853">
        <f t="shared" si="1"/>
        <v>0</v>
      </c>
      <c r="L5" s="858"/>
    </row>
    <row r="6" spans="1:12">
      <c r="A6" s="855"/>
      <c r="B6" s="856" t="s">
        <v>3246</v>
      </c>
      <c r="C6" s="849">
        <v>1</v>
      </c>
      <c r="D6" s="855" t="s">
        <v>250</v>
      </c>
      <c r="E6" s="855" t="s">
        <v>3242</v>
      </c>
      <c r="F6" s="857" t="s">
        <v>3243</v>
      </c>
      <c r="G6" s="856" t="s">
        <v>3244</v>
      </c>
      <c r="H6" s="854"/>
      <c r="I6" s="853">
        <f t="shared" si="0"/>
        <v>0</v>
      </c>
      <c r="J6" s="854"/>
      <c r="K6" s="853">
        <f t="shared" si="1"/>
        <v>0</v>
      </c>
      <c r="L6" s="858"/>
    </row>
    <row r="7" spans="1:12">
      <c r="A7" s="855"/>
      <c r="B7" s="856" t="s">
        <v>3247</v>
      </c>
      <c r="C7" s="849">
        <v>1</v>
      </c>
      <c r="D7" s="855" t="s">
        <v>250</v>
      </c>
      <c r="E7" s="855" t="s">
        <v>3242</v>
      </c>
      <c r="F7" s="857" t="s">
        <v>3243</v>
      </c>
      <c r="G7" s="856" t="s">
        <v>3244</v>
      </c>
      <c r="H7" s="854"/>
      <c r="I7" s="853">
        <f t="shared" si="0"/>
        <v>0</v>
      </c>
      <c r="J7" s="854"/>
      <c r="K7" s="853">
        <f t="shared" si="1"/>
        <v>0</v>
      </c>
      <c r="L7" s="858"/>
    </row>
    <row r="8" spans="1:12" ht="24">
      <c r="A8" s="855"/>
      <c r="B8" s="856" t="s">
        <v>3248</v>
      </c>
      <c r="C8" s="849">
        <v>1</v>
      </c>
      <c r="D8" s="855" t="s">
        <v>250</v>
      </c>
      <c r="E8" s="855" t="s">
        <v>3249</v>
      </c>
      <c r="F8" s="857" t="s">
        <v>3250</v>
      </c>
      <c r="G8" s="856" t="s">
        <v>3244</v>
      </c>
      <c r="H8" s="854"/>
      <c r="I8" s="859">
        <f t="shared" si="0"/>
        <v>0</v>
      </c>
      <c r="J8" s="854"/>
      <c r="K8" s="859">
        <f t="shared" si="1"/>
        <v>0</v>
      </c>
      <c r="L8" s="858"/>
    </row>
    <row r="9" spans="1:12">
      <c r="A9" s="855"/>
      <c r="B9" s="856" t="s">
        <v>3251</v>
      </c>
      <c r="C9" s="849">
        <v>1</v>
      </c>
      <c r="D9" s="855" t="s">
        <v>250</v>
      </c>
      <c r="E9" s="855" t="s">
        <v>3252</v>
      </c>
      <c r="F9" s="857" t="s">
        <v>3253</v>
      </c>
      <c r="G9" s="856" t="s">
        <v>3244</v>
      </c>
      <c r="H9" s="854"/>
      <c r="I9" s="853">
        <f t="shared" si="0"/>
        <v>0</v>
      </c>
      <c r="J9" s="854"/>
      <c r="K9" s="853">
        <f t="shared" si="1"/>
        <v>0</v>
      </c>
      <c r="L9" s="858"/>
    </row>
    <row r="10" spans="1:12">
      <c r="A10" s="855"/>
      <c r="B10" s="856" t="s">
        <v>3254</v>
      </c>
      <c r="C10" s="849">
        <v>1</v>
      </c>
      <c r="D10" s="855" t="s">
        <v>250</v>
      </c>
      <c r="E10" s="855" t="s">
        <v>3252</v>
      </c>
      <c r="F10" s="857" t="s">
        <v>3253</v>
      </c>
      <c r="G10" s="856" t="s">
        <v>3244</v>
      </c>
      <c r="H10" s="854"/>
      <c r="I10" s="853">
        <f t="shared" si="0"/>
        <v>0</v>
      </c>
      <c r="J10" s="854"/>
      <c r="K10" s="853">
        <f t="shared" si="1"/>
        <v>0</v>
      </c>
      <c r="L10" s="858"/>
    </row>
    <row r="11" spans="1:12">
      <c r="A11" s="855"/>
      <c r="B11" s="856" t="s">
        <v>3255</v>
      </c>
      <c r="C11" s="849">
        <v>1</v>
      </c>
      <c r="D11" s="855" t="s">
        <v>250</v>
      </c>
      <c r="E11" s="855" t="s">
        <v>3252</v>
      </c>
      <c r="F11" s="857" t="s">
        <v>3253</v>
      </c>
      <c r="G11" s="856" t="s">
        <v>3244</v>
      </c>
      <c r="H11" s="854"/>
      <c r="I11" s="853">
        <f t="shared" si="0"/>
        <v>0</v>
      </c>
      <c r="J11" s="854"/>
      <c r="K11" s="853">
        <f t="shared" si="1"/>
        <v>0</v>
      </c>
      <c r="L11" s="858"/>
    </row>
    <row r="12" spans="1:12" ht="24">
      <c r="A12" s="855"/>
      <c r="B12" s="856" t="s">
        <v>3256</v>
      </c>
      <c r="C12" s="849">
        <v>1</v>
      </c>
      <c r="D12" s="855" t="s">
        <v>250</v>
      </c>
      <c r="E12" s="855" t="s">
        <v>3257</v>
      </c>
      <c r="F12" s="857" t="s">
        <v>3258</v>
      </c>
      <c r="G12" s="856" t="s">
        <v>3244</v>
      </c>
      <c r="H12" s="854"/>
      <c r="I12" s="853">
        <f t="shared" si="0"/>
        <v>0</v>
      </c>
      <c r="J12" s="854"/>
      <c r="K12" s="853">
        <f t="shared" si="1"/>
        <v>0</v>
      </c>
      <c r="L12" s="858"/>
    </row>
    <row r="13" spans="1:12">
      <c r="A13" s="855"/>
      <c r="B13" s="856" t="s">
        <v>3259</v>
      </c>
      <c r="C13" s="849">
        <v>1</v>
      </c>
      <c r="D13" s="855" t="s">
        <v>250</v>
      </c>
      <c r="E13" s="855" t="s">
        <v>3260</v>
      </c>
      <c r="F13" s="857" t="s">
        <v>3261</v>
      </c>
      <c r="G13" s="856" t="s">
        <v>3244</v>
      </c>
      <c r="H13" s="854"/>
      <c r="I13" s="853">
        <f t="shared" si="0"/>
        <v>0</v>
      </c>
      <c r="J13" s="854"/>
      <c r="K13" s="853">
        <f t="shared" si="1"/>
        <v>0</v>
      </c>
      <c r="L13" s="858"/>
    </row>
    <row r="14" spans="1:12">
      <c r="A14" s="855"/>
      <c r="B14" s="856" t="s">
        <v>3262</v>
      </c>
      <c r="C14" s="849">
        <v>1</v>
      </c>
      <c r="D14" s="855" t="s">
        <v>250</v>
      </c>
      <c r="E14" s="855" t="s">
        <v>3260</v>
      </c>
      <c r="F14" s="857" t="s">
        <v>3261</v>
      </c>
      <c r="G14" s="856" t="s">
        <v>3244</v>
      </c>
      <c r="H14" s="854"/>
      <c r="I14" s="853">
        <f t="shared" si="0"/>
        <v>0</v>
      </c>
      <c r="J14" s="854"/>
      <c r="K14" s="853">
        <f t="shared" si="1"/>
        <v>0</v>
      </c>
      <c r="L14" s="858"/>
    </row>
    <row r="15" spans="1:12" ht="24">
      <c r="A15" s="855"/>
      <c r="B15" s="856" t="s">
        <v>3263</v>
      </c>
      <c r="C15" s="849">
        <v>1</v>
      </c>
      <c r="D15" s="855" t="s">
        <v>250</v>
      </c>
      <c r="E15" s="855" t="s">
        <v>3264</v>
      </c>
      <c r="F15" s="857" t="s">
        <v>3265</v>
      </c>
      <c r="G15" s="856" t="s">
        <v>3244</v>
      </c>
      <c r="H15" s="854"/>
      <c r="I15" s="859">
        <f t="shared" si="0"/>
        <v>0</v>
      </c>
      <c r="J15" s="854"/>
      <c r="K15" s="859">
        <f t="shared" si="1"/>
        <v>0</v>
      </c>
      <c r="L15" s="858"/>
    </row>
    <row r="16" spans="1:12" ht="24">
      <c r="A16" s="855"/>
      <c r="B16" s="856" t="s">
        <v>3266</v>
      </c>
      <c r="C16" s="849">
        <v>1</v>
      </c>
      <c r="D16" s="855" t="s">
        <v>250</v>
      </c>
      <c r="E16" s="855" t="s">
        <v>3264</v>
      </c>
      <c r="F16" s="857" t="s">
        <v>3265</v>
      </c>
      <c r="G16" s="856" t="s">
        <v>3244</v>
      </c>
      <c r="H16" s="854"/>
      <c r="I16" s="859">
        <f t="shared" si="0"/>
        <v>0</v>
      </c>
      <c r="J16" s="854"/>
      <c r="K16" s="859">
        <f t="shared" si="1"/>
        <v>0</v>
      </c>
      <c r="L16" s="858"/>
    </row>
    <row r="17" spans="1:13" ht="24">
      <c r="A17" s="855"/>
      <c r="B17" s="856" t="s">
        <v>3267</v>
      </c>
      <c r="C17" s="849">
        <v>1</v>
      </c>
      <c r="D17" s="855" t="s">
        <v>250</v>
      </c>
      <c r="E17" s="855" t="s">
        <v>3268</v>
      </c>
      <c r="F17" s="857" t="s">
        <v>3269</v>
      </c>
      <c r="G17" s="856" t="s">
        <v>3244</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3270</v>
      </c>
      <c r="G20" s="865"/>
      <c r="H20" s="869"/>
      <c r="I20" s="870"/>
      <c r="J20" s="871"/>
      <c r="K20" s="872">
        <f>SUM(I19+K19)</f>
        <v>0</v>
      </c>
    </row>
    <row r="21" spans="1:13">
      <c r="A21" s="855"/>
      <c r="B21" s="856"/>
      <c r="C21" s="849"/>
      <c r="D21" s="855"/>
      <c r="E21" s="856"/>
      <c r="F21" s="857"/>
      <c r="G21" s="856"/>
    </row>
    <row r="22" spans="1:13" ht="26.25">
      <c r="A22" s="846"/>
      <c r="B22" s="1485" t="s">
        <v>3271</v>
      </c>
      <c r="C22" s="1485"/>
      <c r="D22" s="1485"/>
      <c r="E22" s="1485"/>
      <c r="F22" s="1485"/>
      <c r="G22" s="1485"/>
      <c r="H22" s="846"/>
      <c r="I22" s="846"/>
      <c r="J22" s="846"/>
      <c r="K22" s="846"/>
    </row>
    <row r="23" spans="1:13" ht="15.75">
      <c r="A23" s="873"/>
      <c r="B23" s="873"/>
      <c r="C23" s="874"/>
      <c r="D23" s="873"/>
      <c r="E23" s="875"/>
      <c r="F23" s="876" t="s">
        <v>3272</v>
      </c>
      <c r="G23" s="877"/>
      <c r="H23" s="878"/>
      <c r="I23" s="878"/>
      <c r="J23" s="878"/>
      <c r="K23" s="878"/>
    </row>
    <row r="24" spans="1:13" s="37" customFormat="1" ht="48">
      <c r="A24" s="879"/>
      <c r="B24" s="865"/>
      <c r="C24" s="880">
        <v>1</v>
      </c>
      <c r="D24" s="881" t="s">
        <v>250</v>
      </c>
      <c r="E24" s="882" t="s">
        <v>3273</v>
      </c>
      <c r="F24" s="883" t="s">
        <v>3274</v>
      </c>
      <c r="G24" s="884" t="s">
        <v>3244</v>
      </c>
      <c r="H24" s="871"/>
      <c r="I24" s="853">
        <f t="shared" ref="I24:I28" si="2">H24*C24</f>
        <v>0</v>
      </c>
      <c r="J24" s="871"/>
      <c r="K24" s="853">
        <f>J24*C24</f>
        <v>0</v>
      </c>
    </row>
    <row r="25" spans="1:13" ht="24">
      <c r="A25" s="855"/>
      <c r="B25" s="856"/>
      <c r="C25" s="849">
        <v>1</v>
      </c>
      <c r="D25" s="855" t="s">
        <v>250</v>
      </c>
      <c r="E25" s="855" t="s">
        <v>3275</v>
      </c>
      <c r="F25" s="857" t="s">
        <v>3276</v>
      </c>
      <c r="G25" s="856" t="s">
        <v>3244</v>
      </c>
      <c r="H25" s="854"/>
      <c r="I25" s="859">
        <f t="shared" si="2"/>
        <v>0</v>
      </c>
      <c r="J25" s="854"/>
      <c r="K25" s="859">
        <f t="shared" ref="K25:K28" si="3">J25*C25</f>
        <v>0</v>
      </c>
      <c r="L25" s="885"/>
      <c r="M25" s="885"/>
    </row>
    <row r="26" spans="1:13">
      <c r="A26" s="855"/>
      <c r="B26" s="856"/>
      <c r="C26" s="849">
        <v>1</v>
      </c>
      <c r="D26" s="855" t="s">
        <v>250</v>
      </c>
      <c r="E26" s="855" t="s">
        <v>3277</v>
      </c>
      <c r="F26" s="857" t="s">
        <v>3278</v>
      </c>
      <c r="G26" s="856" t="s">
        <v>3244</v>
      </c>
      <c r="H26" s="854"/>
      <c r="I26" s="859">
        <f t="shared" si="2"/>
        <v>0</v>
      </c>
      <c r="J26" s="854"/>
      <c r="K26" s="859">
        <f t="shared" si="3"/>
        <v>0</v>
      </c>
      <c r="L26" s="885"/>
      <c r="M26" s="885"/>
    </row>
    <row r="27" spans="1:13">
      <c r="A27" s="855"/>
      <c r="B27" s="856"/>
      <c r="C27" s="849">
        <v>1</v>
      </c>
      <c r="D27" s="855" t="s">
        <v>250</v>
      </c>
      <c r="E27" s="855" t="s">
        <v>3279</v>
      </c>
      <c r="F27" s="857" t="s">
        <v>3280</v>
      </c>
      <c r="G27" s="856" t="s">
        <v>3244</v>
      </c>
      <c r="H27" s="854"/>
      <c r="I27" s="859">
        <f t="shared" si="2"/>
        <v>0</v>
      </c>
      <c r="J27" s="854"/>
      <c r="K27" s="859">
        <f t="shared" si="3"/>
        <v>0</v>
      </c>
      <c r="L27" s="885"/>
      <c r="M27" s="885"/>
    </row>
    <row r="28" spans="1:13">
      <c r="A28" s="855"/>
      <c r="B28" s="856"/>
      <c r="C28" s="849">
        <v>1</v>
      </c>
      <c r="D28" s="855" t="s">
        <v>250</v>
      </c>
      <c r="E28" s="855" t="s">
        <v>3281</v>
      </c>
      <c r="F28" s="857" t="s">
        <v>3282</v>
      </c>
      <c r="G28" s="856" t="s">
        <v>3244</v>
      </c>
      <c r="H28" s="854"/>
      <c r="I28" s="859">
        <f t="shared" si="2"/>
        <v>0</v>
      </c>
      <c r="J28" s="854"/>
      <c r="K28" s="859">
        <f t="shared" si="3"/>
        <v>0</v>
      </c>
      <c r="L28" s="885"/>
      <c r="M28" s="885"/>
    </row>
    <row r="29" spans="1:13" ht="24">
      <c r="A29" s="855"/>
      <c r="B29" s="856"/>
      <c r="C29" s="849">
        <v>1</v>
      </c>
      <c r="D29" s="855" t="s">
        <v>250</v>
      </c>
      <c r="E29" s="855">
        <v>2891001</v>
      </c>
      <c r="F29" s="855" t="s">
        <v>3283</v>
      </c>
      <c r="G29" s="856" t="s">
        <v>3244</v>
      </c>
      <c r="H29" s="852"/>
      <c r="I29" s="853">
        <f>H29*C29</f>
        <v>0</v>
      </c>
      <c r="J29" s="871"/>
      <c r="K29" s="853">
        <f>J29*C29</f>
        <v>0</v>
      </c>
      <c r="L29" s="885"/>
      <c r="M29" s="885"/>
    </row>
    <row r="30" spans="1:13" ht="24">
      <c r="A30" s="855"/>
      <c r="B30" s="856"/>
      <c r="C30" s="849">
        <v>3</v>
      </c>
      <c r="D30" s="855" t="s">
        <v>250</v>
      </c>
      <c r="E30" s="855">
        <v>2891589</v>
      </c>
      <c r="F30" s="855" t="s">
        <v>3284</v>
      </c>
      <c r="G30" s="856" t="s">
        <v>3244</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3285</v>
      </c>
      <c r="G33" s="865"/>
      <c r="H33" s="869"/>
      <c r="I33" s="870"/>
      <c r="J33" s="871"/>
      <c r="K33" s="872">
        <f>SUM(I32+K32)</f>
        <v>0</v>
      </c>
    </row>
    <row r="34" spans="1:11">
      <c r="A34" s="855"/>
      <c r="B34" s="856"/>
      <c r="C34" s="849"/>
      <c r="D34" s="855"/>
      <c r="E34" s="856"/>
      <c r="F34" s="857"/>
      <c r="G34" s="856"/>
    </row>
    <row r="35" spans="1:11" ht="26.25">
      <c r="A35" s="846"/>
      <c r="B35" s="1485" t="s">
        <v>3286</v>
      </c>
      <c r="C35" s="1485"/>
      <c r="D35" s="1485"/>
      <c r="E35" s="1485"/>
      <c r="F35" s="1485"/>
      <c r="G35" s="1485"/>
      <c r="H35" s="846"/>
      <c r="I35" s="846"/>
      <c r="J35" s="846"/>
      <c r="K35" s="846"/>
    </row>
    <row r="36" spans="1:11" ht="15">
      <c r="A36" s="886"/>
      <c r="B36" s="887"/>
      <c r="C36" s="888"/>
      <c r="D36" s="886"/>
      <c r="E36" s="886"/>
      <c r="F36" s="889" t="s">
        <v>3287</v>
      </c>
      <c r="G36" s="890"/>
    </row>
    <row r="37" spans="1:11" s="36" customFormat="1">
      <c r="A37" s="891"/>
      <c r="B37" s="39"/>
      <c r="C37" s="892">
        <v>1</v>
      </c>
      <c r="D37" s="39" t="s">
        <v>250</v>
      </c>
      <c r="E37" s="39"/>
      <c r="F37" s="893" t="s">
        <v>3288</v>
      </c>
      <c r="G37" s="894" t="s">
        <v>3244</v>
      </c>
      <c r="J37" s="871"/>
      <c r="K37" s="853">
        <f t="shared" ref="K37" si="4">J37*C37</f>
        <v>0</v>
      </c>
    </row>
    <row r="38" spans="1:11" s="36" customFormat="1">
      <c r="A38" s="891"/>
      <c r="B38" s="39"/>
      <c r="C38" s="892"/>
      <c r="D38" s="39"/>
      <c r="E38" s="39"/>
      <c r="F38" s="895" t="s">
        <v>3289</v>
      </c>
      <c r="G38" s="896"/>
    </row>
    <row r="39" spans="1:11" s="36" customFormat="1">
      <c r="A39" s="891"/>
      <c r="B39" s="39"/>
      <c r="C39" s="892"/>
      <c r="D39" s="39"/>
      <c r="E39" s="39"/>
      <c r="F39" s="895" t="s">
        <v>3290</v>
      </c>
      <c r="G39" s="896"/>
    </row>
    <row r="40" spans="1:11" s="36" customFormat="1">
      <c r="A40" s="891"/>
      <c r="B40" s="39"/>
      <c r="C40" s="892"/>
      <c r="D40" s="39"/>
      <c r="E40" s="39"/>
      <c r="F40" s="895" t="s">
        <v>3291</v>
      </c>
      <c r="G40" s="896"/>
    </row>
    <row r="41" spans="1:11" s="36" customFormat="1">
      <c r="A41" s="891"/>
      <c r="B41" s="39"/>
      <c r="C41" s="892"/>
      <c r="D41" s="39"/>
      <c r="E41" s="39"/>
      <c r="F41" s="895" t="s">
        <v>3292</v>
      </c>
      <c r="G41" s="896"/>
    </row>
    <row r="42" spans="1:11" s="36" customFormat="1">
      <c r="A42" s="891"/>
      <c r="B42" s="39"/>
      <c r="C42" s="892"/>
      <c r="D42" s="39"/>
      <c r="E42" s="39"/>
      <c r="F42" s="897" t="s">
        <v>3293</v>
      </c>
      <c r="G42" s="896"/>
    </row>
    <row r="43" spans="1:11" s="36" customFormat="1">
      <c r="A43" s="891"/>
      <c r="B43" s="39"/>
      <c r="C43" s="892"/>
      <c r="D43" s="39"/>
      <c r="E43" s="39"/>
      <c r="F43" s="898"/>
      <c r="G43" s="896"/>
    </row>
    <row r="44" spans="1:11" s="38" customFormat="1" ht="24">
      <c r="A44" s="891"/>
      <c r="B44" s="39"/>
      <c r="C44" s="892"/>
      <c r="D44" s="891"/>
      <c r="E44" s="39"/>
      <c r="F44" s="898" t="s">
        <v>3294</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3295</v>
      </c>
      <c r="G47" s="39"/>
      <c r="I47" s="870"/>
      <c r="J47" s="871"/>
      <c r="K47" s="872">
        <f>SUM(I46+K46)</f>
        <v>0</v>
      </c>
    </row>
    <row r="48" spans="1:11">
      <c r="A48" s="894"/>
      <c r="B48" s="902"/>
      <c r="C48" s="903"/>
      <c r="D48" s="884"/>
      <c r="E48" s="39"/>
      <c r="F48" s="883"/>
      <c r="G48" s="39"/>
      <c r="I48" s="870"/>
      <c r="J48" s="871"/>
      <c r="K48" s="872"/>
    </row>
    <row r="49" spans="1:39" ht="26.25">
      <c r="A49" s="846"/>
      <c r="B49" s="1485" t="s">
        <v>2474</v>
      </c>
      <c r="C49" s="1485"/>
      <c r="D49" s="1485"/>
      <c r="E49" s="1485"/>
      <c r="F49" s="1485"/>
      <c r="G49" s="1485"/>
      <c r="H49" s="846"/>
      <c r="I49" s="846"/>
      <c r="J49" s="846"/>
      <c r="K49" s="846"/>
    </row>
    <row r="50" spans="1:39" ht="15.75">
      <c r="A50" s="873"/>
      <c r="B50" s="873"/>
      <c r="C50" s="874"/>
      <c r="D50" s="873"/>
      <c r="E50" s="875"/>
      <c r="F50" s="876" t="s">
        <v>3296</v>
      </c>
      <c r="G50" s="877"/>
      <c r="H50" s="878"/>
      <c r="I50" s="878"/>
      <c r="J50" s="878"/>
      <c r="K50" s="878"/>
    </row>
    <row r="51" spans="1:39" s="39" customFormat="1" ht="48">
      <c r="A51" s="891"/>
      <c r="B51" s="865"/>
      <c r="C51" s="865">
        <v>182</v>
      </c>
      <c r="D51" s="865" t="s">
        <v>389</v>
      </c>
      <c r="E51" s="865" t="s">
        <v>3297</v>
      </c>
      <c r="F51" s="904" t="s">
        <v>3298</v>
      </c>
      <c r="G51" s="905" t="s">
        <v>3299</v>
      </c>
      <c r="H51" s="852"/>
      <c r="I51" s="853">
        <f t="shared" ref="I51:I57" si="5">H51*C51</f>
        <v>0</v>
      </c>
      <c r="J51" s="871"/>
      <c r="K51" s="853">
        <f t="shared" ref="K51:K57" si="6">J51*C51</f>
        <v>0</v>
      </c>
      <c r="L51" s="871"/>
      <c r="M51" s="852"/>
      <c r="N51" s="38"/>
      <c r="O51" s="38"/>
      <c r="P51" s="38"/>
      <c r="Q51" s="38"/>
      <c r="R51" s="38"/>
      <c r="S51" s="38"/>
    </row>
    <row r="52" spans="1:39" s="39" customFormat="1" ht="48">
      <c r="A52" s="891"/>
      <c r="B52" s="865"/>
      <c r="C52" s="865">
        <v>39</v>
      </c>
      <c r="D52" s="865" t="s">
        <v>389</v>
      </c>
      <c r="E52" s="865" t="s">
        <v>3300</v>
      </c>
      <c r="F52" s="904" t="s">
        <v>3298</v>
      </c>
      <c r="G52" s="905" t="s">
        <v>3299</v>
      </c>
      <c r="H52" s="852"/>
      <c r="I52" s="853">
        <f t="shared" si="5"/>
        <v>0</v>
      </c>
      <c r="J52" s="871"/>
      <c r="K52" s="853">
        <f t="shared" si="6"/>
        <v>0</v>
      </c>
      <c r="L52" s="871"/>
      <c r="M52" s="852"/>
      <c r="N52" s="38"/>
      <c r="O52" s="38"/>
      <c r="P52" s="38"/>
      <c r="Q52" s="38"/>
      <c r="R52" s="38"/>
      <c r="S52" s="38"/>
    </row>
    <row r="53" spans="1:39" s="39" customFormat="1" ht="48">
      <c r="A53" s="891"/>
      <c r="B53" s="865"/>
      <c r="C53" s="865">
        <v>39</v>
      </c>
      <c r="D53" s="865" t="s">
        <v>389</v>
      </c>
      <c r="E53" s="865" t="s">
        <v>3301</v>
      </c>
      <c r="F53" s="904" t="s">
        <v>3298</v>
      </c>
      <c r="G53" s="905" t="s">
        <v>3299</v>
      </c>
      <c r="H53" s="852"/>
      <c r="I53" s="853">
        <f t="shared" si="5"/>
        <v>0</v>
      </c>
      <c r="J53" s="871"/>
      <c r="K53" s="853">
        <f t="shared" si="6"/>
        <v>0</v>
      </c>
      <c r="L53" s="871"/>
      <c r="M53" s="852"/>
      <c r="N53" s="38"/>
      <c r="O53" s="38"/>
      <c r="P53" s="38"/>
      <c r="Q53" s="38"/>
      <c r="R53" s="38"/>
      <c r="S53" s="38"/>
    </row>
    <row r="54" spans="1:39" s="39" customFormat="1" ht="12">
      <c r="A54" s="891"/>
      <c r="B54" s="865"/>
      <c r="C54" s="865">
        <v>65</v>
      </c>
      <c r="D54" s="865" t="s">
        <v>389</v>
      </c>
      <c r="E54" s="865" t="s">
        <v>3302</v>
      </c>
      <c r="F54" s="906" t="s">
        <v>3303</v>
      </c>
      <c r="G54" s="906" t="s">
        <v>3299</v>
      </c>
      <c r="H54" s="852"/>
      <c r="I54" s="853">
        <f t="shared" si="5"/>
        <v>0</v>
      </c>
      <c r="J54" s="871"/>
      <c r="K54" s="853">
        <f t="shared" si="6"/>
        <v>0</v>
      </c>
      <c r="M54" s="852"/>
      <c r="N54" s="907"/>
      <c r="O54" s="907"/>
      <c r="P54" s="907"/>
      <c r="Q54" s="907"/>
      <c r="R54" s="907"/>
    </row>
    <row r="55" spans="1:39" s="39" customFormat="1" ht="12">
      <c r="A55" s="891"/>
      <c r="B55" s="865"/>
      <c r="C55" s="865">
        <v>20</v>
      </c>
      <c r="D55" s="865" t="s">
        <v>389</v>
      </c>
      <c r="E55" s="865" t="s">
        <v>3304</v>
      </c>
      <c r="F55" s="906" t="s">
        <v>3303</v>
      </c>
      <c r="G55" s="906" t="s">
        <v>3299</v>
      </c>
      <c r="H55" s="852"/>
      <c r="I55" s="853">
        <f t="shared" si="5"/>
        <v>0</v>
      </c>
      <c r="J55" s="871"/>
      <c r="K55" s="853">
        <f t="shared" si="6"/>
        <v>0</v>
      </c>
      <c r="M55" s="852"/>
      <c r="N55" s="907"/>
      <c r="O55" s="907"/>
      <c r="P55" s="907"/>
      <c r="Q55" s="907"/>
      <c r="R55" s="907"/>
    </row>
    <row r="56" spans="1:39" s="39" customFormat="1" ht="12">
      <c r="A56" s="891"/>
      <c r="B56" s="865"/>
      <c r="C56" s="865">
        <v>13</v>
      </c>
      <c r="D56" s="865" t="s">
        <v>389</v>
      </c>
      <c r="E56" s="865" t="s">
        <v>3305</v>
      </c>
      <c r="F56" s="906" t="s">
        <v>3303</v>
      </c>
      <c r="G56" s="906" t="s">
        <v>3299</v>
      </c>
      <c r="H56" s="852"/>
      <c r="I56" s="853">
        <f t="shared" si="5"/>
        <v>0</v>
      </c>
      <c r="J56" s="871"/>
      <c r="K56" s="853">
        <f t="shared" si="6"/>
        <v>0</v>
      </c>
      <c r="M56" s="852"/>
      <c r="N56" s="907"/>
      <c r="O56" s="907"/>
      <c r="P56" s="907"/>
      <c r="Q56" s="907"/>
      <c r="R56" s="907"/>
    </row>
    <row r="57" spans="1:39" s="40" customFormat="1" ht="36">
      <c r="A57" s="891"/>
      <c r="B57" s="39"/>
      <c r="C57" s="892">
        <v>9</v>
      </c>
      <c r="D57" s="865" t="s">
        <v>389</v>
      </c>
      <c r="E57" s="865" t="s">
        <v>3306</v>
      </c>
      <c r="F57" s="904" t="s">
        <v>3307</v>
      </c>
      <c r="G57" s="905" t="s">
        <v>3299</v>
      </c>
      <c r="H57" s="852"/>
      <c r="I57" s="853">
        <f t="shared" si="5"/>
        <v>0</v>
      </c>
      <c r="J57" s="871"/>
      <c r="K57" s="853">
        <f t="shared" si="6"/>
        <v>0</v>
      </c>
      <c r="L57" s="907"/>
      <c r="M57" s="852"/>
      <c r="N57" s="908"/>
      <c r="O57" s="907"/>
      <c r="P57" s="907"/>
      <c r="Q57" s="909"/>
      <c r="R57" s="909"/>
      <c r="S57" s="909"/>
      <c r="T57" s="909"/>
      <c r="U57" s="909"/>
      <c r="V57" s="909"/>
      <c r="W57" s="909"/>
      <c r="X57" s="909"/>
      <c r="Y57" s="909"/>
      <c r="Z57" s="909"/>
      <c r="AA57" s="909"/>
      <c r="AB57" s="909"/>
      <c r="AC57" s="909"/>
      <c r="AD57" s="909"/>
      <c r="AE57" s="909"/>
      <c r="AF57" s="909"/>
      <c r="AG57" s="909"/>
      <c r="AH57" s="909"/>
      <c r="AI57" s="909"/>
      <c r="AJ57" s="909"/>
      <c r="AK57" s="909"/>
      <c r="AL57" s="909"/>
      <c r="AM57" s="909"/>
    </row>
    <row r="58" spans="1:39" s="38" customFormat="1" ht="12">
      <c r="A58" s="891"/>
      <c r="B58" s="39"/>
      <c r="C58" s="892">
        <v>56</v>
      </c>
      <c r="D58" s="39" t="s">
        <v>250</v>
      </c>
      <c r="E58" s="865" t="s">
        <v>3308</v>
      </c>
      <c r="F58" s="904" t="s">
        <v>3309</v>
      </c>
      <c r="G58" s="906" t="s">
        <v>3299</v>
      </c>
      <c r="H58" s="852"/>
      <c r="I58" s="853">
        <f>H58*C58</f>
        <v>0</v>
      </c>
      <c r="J58" s="871"/>
      <c r="K58" s="853">
        <f>J58*C58</f>
        <v>0</v>
      </c>
      <c r="M58" s="852"/>
    </row>
    <row r="59" spans="1:39" s="36" customFormat="1" ht="24">
      <c r="B59" s="39"/>
      <c r="C59" s="892">
        <v>184</v>
      </c>
      <c r="D59" s="39" t="s">
        <v>250</v>
      </c>
      <c r="E59" s="910"/>
      <c r="F59" s="904" t="s">
        <v>3310</v>
      </c>
      <c r="G59" s="911" t="s">
        <v>240</v>
      </c>
      <c r="H59" s="852"/>
      <c r="I59" s="912"/>
      <c r="J59" s="871"/>
      <c r="K59" s="853">
        <f>J59*C59</f>
        <v>0</v>
      </c>
      <c r="M59" s="852"/>
    </row>
    <row r="60" spans="1:39" s="38" customFormat="1" ht="12">
      <c r="A60" s="891"/>
      <c r="B60" s="865"/>
      <c r="C60" s="880">
        <v>75</v>
      </c>
      <c r="D60" s="865" t="s">
        <v>250</v>
      </c>
      <c r="E60" s="913" t="s">
        <v>3311</v>
      </c>
      <c r="F60" s="911" t="s">
        <v>3312</v>
      </c>
      <c r="G60" s="914" t="s">
        <v>3299</v>
      </c>
      <c r="H60" s="852"/>
      <c r="I60" s="853">
        <f>H60*C60</f>
        <v>0</v>
      </c>
      <c r="J60" s="915"/>
      <c r="K60" s="853">
        <f>J60*C60</f>
        <v>0</v>
      </c>
      <c r="M60" s="852"/>
    </row>
    <row r="61" spans="1:39" s="38" customFormat="1" ht="12">
      <c r="A61" s="891"/>
      <c r="B61" s="865"/>
      <c r="C61" s="880">
        <v>75</v>
      </c>
      <c r="D61" s="865" t="s">
        <v>250</v>
      </c>
      <c r="E61" s="913" t="s">
        <v>3313</v>
      </c>
      <c r="F61" s="911" t="s">
        <v>3314</v>
      </c>
      <c r="G61" s="914" t="s">
        <v>3299</v>
      </c>
      <c r="H61" s="852"/>
      <c r="I61" s="853">
        <f>H61*C61</f>
        <v>0</v>
      </c>
      <c r="J61" s="915"/>
      <c r="K61" s="853">
        <f>J61*C61</f>
        <v>0</v>
      </c>
      <c r="M61" s="852"/>
    </row>
    <row r="62" spans="1:39" s="38" customFormat="1" ht="36">
      <c r="A62" s="891"/>
      <c r="B62" s="865"/>
      <c r="C62" s="880">
        <v>85</v>
      </c>
      <c r="D62" s="865" t="s">
        <v>389</v>
      </c>
      <c r="E62" s="913" t="s">
        <v>3315</v>
      </c>
      <c r="F62" s="914" t="s">
        <v>3316</v>
      </c>
      <c r="G62" s="914" t="s">
        <v>3299</v>
      </c>
      <c r="H62" s="852"/>
      <c r="I62" s="853">
        <f>H62*C62</f>
        <v>0</v>
      </c>
      <c r="J62" s="915"/>
      <c r="K62" s="853">
        <f>J62*C62</f>
        <v>0</v>
      </c>
      <c r="M62" s="852"/>
    </row>
    <row r="63" spans="1:39" s="38" customFormat="1" ht="24">
      <c r="A63" s="891"/>
      <c r="B63" s="865"/>
      <c r="C63" s="880">
        <v>85</v>
      </c>
      <c r="D63" s="865" t="s">
        <v>389</v>
      </c>
      <c r="E63" s="913" t="s">
        <v>3317</v>
      </c>
      <c r="F63" s="911" t="s">
        <v>3318</v>
      </c>
      <c r="G63" s="914" t="s">
        <v>3299</v>
      </c>
      <c r="H63" s="852"/>
      <c r="I63" s="853">
        <f t="shared" ref="I63:I78" si="7">H63*C63</f>
        <v>0</v>
      </c>
      <c r="J63" s="915"/>
      <c r="K63" s="853">
        <f t="shared" ref="K63:K71" si="8">J63*C63</f>
        <v>0</v>
      </c>
      <c r="M63" s="852"/>
    </row>
    <row r="64" spans="1:39" s="38" customFormat="1" ht="36">
      <c r="A64" s="891"/>
      <c r="B64" s="865"/>
      <c r="C64" s="880">
        <v>170</v>
      </c>
      <c r="D64" s="865" t="s">
        <v>250</v>
      </c>
      <c r="E64" s="913" t="s">
        <v>3319</v>
      </c>
      <c r="F64" s="914" t="s">
        <v>3320</v>
      </c>
      <c r="G64" s="914" t="s">
        <v>3299</v>
      </c>
      <c r="H64" s="852"/>
      <c r="I64" s="853">
        <f t="shared" si="7"/>
        <v>0</v>
      </c>
      <c r="J64" s="915"/>
      <c r="K64" s="853">
        <f t="shared" si="8"/>
        <v>0</v>
      </c>
      <c r="M64" s="852"/>
    </row>
    <row r="65" spans="1:39" s="38" customFormat="1" ht="12">
      <c r="A65" s="891"/>
      <c r="B65" s="39"/>
      <c r="C65" s="892">
        <v>1</v>
      </c>
      <c r="D65" s="39" t="s">
        <v>250</v>
      </c>
      <c r="E65" s="916" t="s">
        <v>3321</v>
      </c>
      <c r="F65" s="906" t="s">
        <v>3322</v>
      </c>
      <c r="G65" s="906" t="s">
        <v>3299</v>
      </c>
      <c r="H65" s="852"/>
      <c r="I65" s="853">
        <f t="shared" si="7"/>
        <v>0</v>
      </c>
      <c r="J65" s="871"/>
      <c r="K65" s="853">
        <f t="shared" si="8"/>
        <v>0</v>
      </c>
      <c r="M65" s="852"/>
    </row>
    <row r="66" spans="1:39" s="38" customFormat="1" ht="24">
      <c r="A66" s="891"/>
      <c r="B66" s="865"/>
      <c r="C66" s="880">
        <v>1</v>
      </c>
      <c r="D66" s="865" t="s">
        <v>250</v>
      </c>
      <c r="E66" s="910">
        <v>5015650</v>
      </c>
      <c r="F66" s="914" t="s">
        <v>3323</v>
      </c>
      <c r="G66" s="905" t="s">
        <v>3299</v>
      </c>
      <c r="H66" s="852"/>
      <c r="I66" s="853">
        <f t="shared" si="7"/>
        <v>0</v>
      </c>
      <c r="J66" s="871"/>
      <c r="K66" s="853">
        <f t="shared" si="8"/>
        <v>0</v>
      </c>
      <c r="M66" s="852"/>
    </row>
    <row r="67" spans="1:39" s="38" customFormat="1" ht="12">
      <c r="A67" s="891"/>
      <c r="B67" s="865"/>
      <c r="C67" s="880">
        <v>25</v>
      </c>
      <c r="D67" s="865" t="s">
        <v>389</v>
      </c>
      <c r="E67" s="906" t="s">
        <v>3324</v>
      </c>
      <c r="F67" s="904" t="s">
        <v>3325</v>
      </c>
      <c r="G67" s="906" t="s">
        <v>3299</v>
      </c>
      <c r="H67" s="852"/>
      <c r="I67" s="853">
        <f t="shared" si="7"/>
        <v>0</v>
      </c>
      <c r="J67" s="871"/>
      <c r="K67" s="853">
        <f t="shared" si="8"/>
        <v>0</v>
      </c>
      <c r="L67" s="907"/>
      <c r="M67" s="852"/>
      <c r="N67" s="908"/>
      <c r="O67" s="907"/>
      <c r="P67" s="907"/>
      <c r="Q67" s="909"/>
      <c r="R67" s="909"/>
      <c r="S67" s="909"/>
      <c r="T67" s="909"/>
      <c r="U67" s="909"/>
      <c r="V67" s="909"/>
      <c r="W67" s="909"/>
      <c r="X67" s="909"/>
      <c r="Y67" s="909"/>
      <c r="Z67" s="909"/>
      <c r="AA67" s="909"/>
      <c r="AB67" s="909"/>
      <c r="AC67" s="909"/>
      <c r="AD67" s="909"/>
      <c r="AE67" s="909"/>
      <c r="AF67" s="909"/>
      <c r="AG67" s="909"/>
      <c r="AH67" s="909"/>
      <c r="AI67" s="909"/>
      <c r="AJ67" s="909"/>
      <c r="AK67" s="909"/>
      <c r="AL67" s="909"/>
      <c r="AM67" s="909"/>
    </row>
    <row r="68" spans="1:39" s="38" customFormat="1" ht="12">
      <c r="A68" s="891"/>
      <c r="B68" s="865"/>
      <c r="C68" s="880">
        <v>20</v>
      </c>
      <c r="D68" s="865" t="s">
        <v>389</v>
      </c>
      <c r="E68" s="865" t="s">
        <v>3326</v>
      </c>
      <c r="F68" s="904" t="s">
        <v>3327</v>
      </c>
      <c r="G68" s="906" t="s">
        <v>3299</v>
      </c>
      <c r="H68" s="852"/>
      <c r="I68" s="853">
        <f t="shared" si="7"/>
        <v>0</v>
      </c>
      <c r="J68" s="871"/>
      <c r="K68" s="853">
        <f t="shared" si="8"/>
        <v>0</v>
      </c>
      <c r="M68" s="852"/>
    </row>
    <row r="69" spans="1:39" s="38" customFormat="1" ht="12">
      <c r="A69" s="891"/>
      <c r="B69" s="865"/>
      <c r="C69" s="880">
        <v>7</v>
      </c>
      <c r="D69" s="865" t="s">
        <v>250</v>
      </c>
      <c r="E69" s="906" t="s">
        <v>3328</v>
      </c>
      <c r="F69" s="906" t="s">
        <v>3329</v>
      </c>
      <c r="G69" s="906" t="s">
        <v>3299</v>
      </c>
      <c r="H69" s="852"/>
      <c r="I69" s="853">
        <f t="shared" si="7"/>
        <v>0</v>
      </c>
      <c r="J69" s="871"/>
      <c r="K69" s="853">
        <f t="shared" si="8"/>
        <v>0</v>
      </c>
      <c r="M69" s="852"/>
    </row>
    <row r="70" spans="1:39" s="38" customFormat="1" ht="12">
      <c r="A70" s="891"/>
      <c r="B70" s="865"/>
      <c r="C70" s="880">
        <v>5</v>
      </c>
      <c r="D70" s="865" t="s">
        <v>250</v>
      </c>
      <c r="E70" s="906" t="s">
        <v>3330</v>
      </c>
      <c r="F70" s="906" t="s">
        <v>3331</v>
      </c>
      <c r="G70" s="906" t="s">
        <v>3299</v>
      </c>
      <c r="H70" s="852"/>
      <c r="I70" s="853">
        <f t="shared" si="7"/>
        <v>0</v>
      </c>
      <c r="J70" s="871"/>
      <c r="K70" s="853">
        <f t="shared" si="8"/>
        <v>0</v>
      </c>
      <c r="M70" s="852"/>
    </row>
    <row r="71" spans="1:39" s="38" customFormat="1" ht="12">
      <c r="A71" s="891"/>
      <c r="B71" s="865"/>
      <c r="C71" s="880">
        <v>2</v>
      </c>
      <c r="D71" s="865" t="s">
        <v>250</v>
      </c>
      <c r="E71" s="906" t="s">
        <v>3332</v>
      </c>
      <c r="F71" s="906" t="s">
        <v>3333</v>
      </c>
      <c r="G71" s="906" t="s">
        <v>3299</v>
      </c>
      <c r="H71" s="852"/>
      <c r="I71" s="853">
        <f t="shared" si="7"/>
        <v>0</v>
      </c>
      <c r="J71" s="871"/>
      <c r="K71" s="853">
        <f t="shared" si="8"/>
        <v>0</v>
      </c>
      <c r="M71" s="852"/>
    </row>
    <row r="72" spans="1:39" s="38" customFormat="1" ht="12">
      <c r="A72" s="891"/>
      <c r="B72" s="865"/>
      <c r="C72" s="880">
        <v>2</v>
      </c>
      <c r="D72" s="865" t="s">
        <v>250</v>
      </c>
      <c r="E72" s="906" t="s">
        <v>3334</v>
      </c>
      <c r="F72" s="906" t="s">
        <v>3335</v>
      </c>
      <c r="G72" s="906" t="s">
        <v>3299</v>
      </c>
      <c r="H72" s="852"/>
      <c r="I72" s="853">
        <f t="shared" si="7"/>
        <v>0</v>
      </c>
      <c r="J72" s="871"/>
      <c r="K72" s="853"/>
      <c r="M72" s="852"/>
    </row>
    <row r="73" spans="1:39" s="38" customFormat="1" ht="12">
      <c r="A73" s="879"/>
      <c r="B73" s="39"/>
      <c r="C73" s="892">
        <v>1</v>
      </c>
      <c r="D73" s="917" t="s">
        <v>430</v>
      </c>
      <c r="E73" s="918" t="s">
        <v>3336</v>
      </c>
      <c r="F73" s="906" t="s">
        <v>3337</v>
      </c>
      <c r="G73" s="906" t="s">
        <v>3299</v>
      </c>
      <c r="H73" s="852"/>
      <c r="I73" s="853">
        <f t="shared" si="7"/>
        <v>0</v>
      </c>
      <c r="J73" s="871"/>
      <c r="K73" s="853">
        <f t="shared" ref="K73:K76" si="9">J73*C73</f>
        <v>0</v>
      </c>
      <c r="M73" s="852"/>
    </row>
    <row r="74" spans="1:39" s="38" customFormat="1" ht="12">
      <c r="A74" s="879"/>
      <c r="B74" s="39"/>
      <c r="C74" s="892">
        <v>1</v>
      </c>
      <c r="D74" s="917" t="s">
        <v>430</v>
      </c>
      <c r="E74" s="919" t="s">
        <v>3338</v>
      </c>
      <c r="F74" s="906" t="s">
        <v>3339</v>
      </c>
      <c r="G74" s="906" t="s">
        <v>3299</v>
      </c>
      <c r="H74" s="852"/>
      <c r="I74" s="853">
        <f t="shared" si="7"/>
        <v>0</v>
      </c>
      <c r="J74" s="871"/>
      <c r="K74" s="853">
        <f t="shared" si="9"/>
        <v>0</v>
      </c>
      <c r="M74" s="852"/>
    </row>
    <row r="75" spans="1:39" s="38" customFormat="1" ht="12">
      <c r="A75" s="879"/>
      <c r="B75" s="39"/>
      <c r="C75" s="920">
        <v>0.5</v>
      </c>
      <c r="D75" s="917" t="s">
        <v>430</v>
      </c>
      <c r="E75" s="919" t="s">
        <v>3340</v>
      </c>
      <c r="F75" s="904" t="s">
        <v>3341</v>
      </c>
      <c r="G75" s="906" t="s">
        <v>3299</v>
      </c>
      <c r="H75" s="852"/>
      <c r="I75" s="853">
        <f t="shared" si="7"/>
        <v>0</v>
      </c>
      <c r="J75" s="871"/>
      <c r="K75" s="853">
        <f t="shared" si="9"/>
        <v>0</v>
      </c>
      <c r="M75" s="852"/>
    </row>
    <row r="76" spans="1:39" s="38" customFormat="1" ht="12">
      <c r="A76" s="879"/>
      <c r="B76" s="39"/>
      <c r="C76" s="920">
        <v>0.5</v>
      </c>
      <c r="D76" s="917" t="s">
        <v>430</v>
      </c>
      <c r="E76" s="919" t="s">
        <v>3342</v>
      </c>
      <c r="F76" s="904" t="s">
        <v>3343</v>
      </c>
      <c r="G76" s="906" t="s">
        <v>3299</v>
      </c>
      <c r="H76" s="852"/>
      <c r="I76" s="853">
        <f t="shared" si="7"/>
        <v>0</v>
      </c>
      <c r="J76" s="871"/>
      <c r="K76" s="853">
        <f t="shared" si="9"/>
        <v>0</v>
      </c>
      <c r="M76" s="852"/>
    </row>
    <row r="77" spans="1:39" s="38" customFormat="1" ht="12">
      <c r="A77" s="879"/>
      <c r="B77" s="39"/>
      <c r="C77" s="920">
        <v>0.5</v>
      </c>
      <c r="D77" s="917" t="s">
        <v>3344</v>
      </c>
      <c r="E77" s="919" t="s">
        <v>3345</v>
      </c>
      <c r="F77" s="904" t="s">
        <v>3345</v>
      </c>
      <c r="G77" s="906" t="s">
        <v>3299</v>
      </c>
      <c r="H77" s="852"/>
      <c r="I77" s="853">
        <f t="shared" si="7"/>
        <v>0</v>
      </c>
      <c r="J77" s="871"/>
      <c r="K77" s="853"/>
      <c r="M77" s="852"/>
    </row>
    <row r="78" spans="1:39" s="38" customFormat="1" ht="12">
      <c r="A78" s="891"/>
      <c r="B78" s="39"/>
      <c r="C78" s="892">
        <v>1</v>
      </c>
      <c r="D78" s="905" t="s">
        <v>389</v>
      </c>
      <c r="E78" s="865"/>
      <c r="F78" s="904" t="s">
        <v>3346</v>
      </c>
      <c r="G78" s="906" t="s">
        <v>3299</v>
      </c>
      <c r="H78" s="852"/>
      <c r="I78" s="853">
        <f t="shared" si="7"/>
        <v>0</v>
      </c>
      <c r="J78" s="871"/>
      <c r="K78" s="853">
        <f>J78*C78</f>
        <v>0</v>
      </c>
      <c r="L78" s="871"/>
      <c r="M78" s="852"/>
      <c r="N78" s="909"/>
      <c r="O78" s="909"/>
      <c r="P78" s="909"/>
      <c r="Q78" s="909"/>
      <c r="R78" s="909"/>
      <c r="S78" s="909"/>
      <c r="T78" s="909"/>
      <c r="U78" s="909"/>
      <c r="V78" s="909"/>
      <c r="W78" s="909"/>
      <c r="X78" s="909"/>
      <c r="Y78" s="909"/>
      <c r="Z78" s="909"/>
      <c r="AA78" s="909"/>
      <c r="AB78" s="909"/>
      <c r="AC78" s="909"/>
      <c r="AD78" s="909"/>
      <c r="AE78" s="909"/>
      <c r="AF78" s="909"/>
      <c r="AG78" s="909"/>
      <c r="AH78" s="909"/>
      <c r="AI78" s="909"/>
    </row>
    <row r="79" spans="1:39" s="38" customFormat="1" ht="12">
      <c r="A79" s="891"/>
      <c r="B79" s="865"/>
      <c r="C79" s="880"/>
      <c r="D79" s="865"/>
      <c r="E79" s="913"/>
      <c r="F79" s="914"/>
      <c r="G79" s="914"/>
      <c r="H79" s="915"/>
      <c r="I79" s="853"/>
      <c r="J79" s="915"/>
      <c r="K79" s="853"/>
    </row>
    <row r="80" spans="1:39" s="38" customFormat="1" ht="12">
      <c r="A80" s="879"/>
      <c r="B80" s="39"/>
      <c r="C80" s="892"/>
      <c r="D80" s="921">
        <v>0.1</v>
      </c>
      <c r="E80" s="906"/>
      <c r="F80" s="906" t="s">
        <v>3347</v>
      </c>
      <c r="G80" s="906" t="s">
        <v>3299</v>
      </c>
      <c r="H80" s="871"/>
      <c r="I80" s="853">
        <f>SUM(I49:I79)*0.1</f>
        <v>0</v>
      </c>
      <c r="J80" s="871"/>
      <c r="K80" s="853"/>
    </row>
    <row r="81" spans="1:11" s="36" customFormat="1">
      <c r="A81" s="922"/>
      <c r="B81" s="861"/>
      <c r="C81" s="862"/>
      <c r="D81" s="861"/>
      <c r="E81" s="860"/>
      <c r="F81" s="923"/>
      <c r="G81" s="861"/>
      <c r="H81" s="924"/>
      <c r="I81" s="925">
        <f>SUM(I49:I80)</f>
        <v>0</v>
      </c>
      <c r="J81" s="926"/>
      <c r="K81" s="925">
        <f>SUM(K49:K80)</f>
        <v>0</v>
      </c>
    </row>
    <row r="82" spans="1:11" s="36" customFormat="1">
      <c r="A82" s="879"/>
      <c r="B82" s="866"/>
      <c r="C82" s="867"/>
      <c r="D82" s="865"/>
      <c r="E82" s="865"/>
      <c r="F82" s="927" t="s">
        <v>3348</v>
      </c>
      <c r="G82" s="865"/>
      <c r="H82" s="928"/>
      <c r="I82" s="929"/>
      <c r="J82" s="930"/>
      <c r="K82" s="872">
        <f>SUM(I81+K81)</f>
        <v>0</v>
      </c>
    </row>
    <row r="83" spans="1:11">
      <c r="A83" s="931"/>
      <c r="B83" s="39"/>
      <c r="C83" s="892"/>
      <c r="D83" s="884"/>
      <c r="E83" s="932"/>
      <c r="F83" s="40"/>
      <c r="G83" s="894"/>
    </row>
    <row r="84" spans="1:11" ht="26.25" customHeight="1">
      <c r="A84" s="933"/>
      <c r="B84" s="1485" t="s">
        <v>3349</v>
      </c>
      <c r="C84" s="1485"/>
      <c r="D84" s="1485"/>
      <c r="E84" s="1485"/>
      <c r="F84" s="1485"/>
      <c r="G84" s="1485"/>
      <c r="H84" s="846"/>
      <c r="I84" s="846"/>
      <c r="J84" s="846"/>
      <c r="K84" s="846"/>
    </row>
    <row r="85" spans="1:11" ht="15">
      <c r="A85" s="865"/>
      <c r="B85" s="866"/>
      <c r="C85" s="867"/>
      <c r="D85" s="865"/>
      <c r="E85" s="865"/>
      <c r="F85" s="934" t="s">
        <v>3239</v>
      </c>
      <c r="G85" s="865"/>
      <c r="H85" s="1483">
        <f>SUM(K20)</f>
        <v>0</v>
      </c>
      <c r="I85" s="1483"/>
    </row>
    <row r="86" spans="1:11" ht="15">
      <c r="A86" s="865"/>
      <c r="B86" s="904"/>
      <c r="C86" s="880"/>
      <c r="D86" s="865"/>
      <c r="E86" s="865"/>
      <c r="F86" s="934" t="s">
        <v>3271</v>
      </c>
      <c r="G86" s="884"/>
      <c r="H86" s="1483">
        <f>SUMIF(F:F,"Spolu - riadiaci systém:",K:K)</f>
        <v>0</v>
      </c>
      <c r="I86" s="1483"/>
    </row>
    <row r="87" spans="1:11" ht="15">
      <c r="A87" s="865"/>
      <c r="B87" s="904"/>
      <c r="C87" s="880"/>
      <c r="D87" s="865"/>
      <c r="E87" s="865"/>
      <c r="F87" s="934" t="s">
        <v>3286</v>
      </c>
      <c r="G87" s="884"/>
      <c r="H87" s="1483">
        <f>SUMIF(F:F,"SPOLU - rozvádzač*",K:K)</f>
        <v>0</v>
      </c>
      <c r="I87" s="1483"/>
    </row>
    <row r="88" spans="1:11" ht="15">
      <c r="A88" s="865"/>
      <c r="B88" s="904"/>
      <c r="C88" s="880"/>
      <c r="D88" s="865"/>
      <c r="E88" s="865"/>
      <c r="F88" s="934" t="s">
        <v>3350</v>
      </c>
      <c r="G88" s="884"/>
      <c r="H88" s="1483">
        <f>SUMIF(F:F,"SPOLU - montážny materiál:",K:K)</f>
        <v>0</v>
      </c>
      <c r="I88" s="1483"/>
    </row>
    <row r="89" spans="1:11" ht="15">
      <c r="A89" s="865"/>
      <c r="B89" s="904"/>
      <c r="C89" s="880"/>
      <c r="D89" s="865"/>
      <c r="E89" s="865"/>
      <c r="F89" s="934" t="s">
        <v>3351</v>
      </c>
      <c r="G89" s="884"/>
      <c r="H89" s="1483"/>
      <c r="I89" s="1483"/>
    </row>
    <row r="90" spans="1:11" ht="15">
      <c r="A90" s="865"/>
      <c r="B90" s="904"/>
      <c r="C90" s="880"/>
      <c r="D90" s="865"/>
      <c r="E90" s="865"/>
      <c r="F90" s="934" t="s">
        <v>3352</v>
      </c>
      <c r="G90" s="884"/>
      <c r="H90" s="1483"/>
      <c r="I90" s="1483"/>
    </row>
    <row r="91" spans="1:11" ht="15">
      <c r="A91" s="865"/>
      <c r="B91" s="904"/>
      <c r="C91" s="880"/>
      <c r="D91" s="865"/>
      <c r="E91" s="865"/>
      <c r="F91" s="934" t="s">
        <v>3353</v>
      </c>
      <c r="G91" s="884"/>
      <c r="H91" s="1483"/>
      <c r="I91" s="1483"/>
    </row>
    <row r="92" spans="1:11" ht="15">
      <c r="A92" s="865"/>
      <c r="B92" s="904"/>
      <c r="C92" s="880"/>
      <c r="D92" s="865"/>
      <c r="E92" s="865"/>
      <c r="F92" s="934" t="s">
        <v>2998</v>
      </c>
      <c r="G92" s="884"/>
      <c r="H92" s="1483"/>
      <c r="I92" s="1483"/>
    </row>
    <row r="93" spans="1:11" ht="15.75">
      <c r="A93" s="865"/>
      <c r="B93" s="904"/>
      <c r="C93" s="880"/>
      <c r="D93" s="865"/>
      <c r="E93" s="865"/>
      <c r="F93" s="935" t="s">
        <v>3354</v>
      </c>
      <c r="G93" s="884"/>
      <c r="I93" s="936">
        <f>SUM(H84:I92)</f>
        <v>0</v>
      </c>
    </row>
    <row r="94" spans="1:11" ht="14.25">
      <c r="A94" s="865"/>
      <c r="B94" s="904"/>
      <c r="C94" s="880"/>
      <c r="D94" s="865"/>
      <c r="E94" s="865"/>
      <c r="F94" s="883"/>
      <c r="G94" s="884"/>
      <c r="H94" s="1484"/>
      <c r="I94" s="1484"/>
    </row>
    <row r="95" spans="1:11" ht="158.44999999999999" customHeight="1">
      <c r="A95" s="1449" t="s">
        <v>30</v>
      </c>
      <c r="B95" s="1449"/>
      <c r="C95" s="1449"/>
      <c r="D95" s="1449"/>
      <c r="E95" s="1449"/>
      <c r="F95" s="1449"/>
      <c r="G95" s="1449"/>
      <c r="H95" s="1449"/>
      <c r="I95" s="1449"/>
      <c r="J95" s="1449"/>
      <c r="K95" s="1449"/>
    </row>
  </sheetData>
  <mergeCells count="15">
    <mergeCell ref="H85:I85"/>
    <mergeCell ref="B2:G2"/>
    <mergeCell ref="B22:G22"/>
    <mergeCell ref="B35:G35"/>
    <mergeCell ref="B49:G49"/>
    <mergeCell ref="B84:G84"/>
    <mergeCell ref="A95:K95"/>
    <mergeCell ref="H92:I92"/>
    <mergeCell ref="H94:I94"/>
    <mergeCell ref="H86:I86"/>
    <mergeCell ref="H87:I87"/>
    <mergeCell ref="H88:I88"/>
    <mergeCell ref="H89:I89"/>
    <mergeCell ref="H90:I90"/>
    <mergeCell ref="H91:I91"/>
  </mergeCells>
  <conditionalFormatting sqref="A19:K20">
    <cfRule type="expression" dxfId="830" priority="498" stopIfTrue="1">
      <formula>AND($G19="d+m",$H19=0)</formula>
    </cfRule>
  </conditionalFormatting>
  <conditionalFormatting sqref="A32:K33">
    <cfRule type="expression" dxfId="829" priority="541" stopIfTrue="1">
      <formula>AND($G32="d+m",$H32=0)</formula>
    </cfRule>
  </conditionalFormatting>
  <conditionalFormatting sqref="B81:K82">
    <cfRule type="expression" dxfId="828" priority="527" stopIfTrue="1">
      <formula>AND($G81="d+m",$H81=0)</formula>
    </cfRule>
  </conditionalFormatting>
  <conditionalFormatting sqref="E4:E17">
    <cfRule type="expression" dxfId="827" priority="139" stopIfTrue="1">
      <formula>FIND("   ",F4)&gt;0</formula>
    </cfRule>
  </conditionalFormatting>
  <conditionalFormatting sqref="E25:E28">
    <cfRule type="expression" dxfId="826" priority="28" stopIfTrue="1">
      <formula>FIND("   ",F25)&gt;0</formula>
    </cfRule>
  </conditionalFormatting>
  <conditionalFormatting sqref="G4:G17">
    <cfRule type="expression" dxfId="825" priority="127" stopIfTrue="1">
      <formula>OR(IF(NOT(ISERR(FIND("STROJNÁ DODÁVKA",F4))),AND(FIND("STROJNÁ DODÁVKA",F4)&gt;0,G4="D+M")),AND(ISERR(FIND("STROJNÁ DODÁVKA",F4)),AND(G4&lt;&gt;"D+M",G4&lt;&gt;"-"),D4="ks"))</formula>
    </cfRule>
  </conditionalFormatting>
  <conditionalFormatting sqref="G25:G28">
    <cfRule type="expression" dxfId="824" priority="24" stopIfTrue="1">
      <formula>OR(IF(NOT(ISERR(FIND("STROJNÁ DODÁVKA",F25))),AND(FIND("STROJNÁ DODÁVKA",F25)&gt;0,G25="D+M")),AND(ISERR(FIND("STROJNÁ DODÁVKA",F25)),AND(G25&lt;&gt;"D+M",G25&lt;&gt;"-"),D25="ks"))</formula>
    </cfRule>
  </conditionalFormatting>
  <conditionalFormatting sqref="H4:H7">
    <cfRule type="expression" dxfId="823" priority="255" stopIfTrue="1">
      <formula>AND($G4="d+m",$H4=0)</formula>
    </cfRule>
  </conditionalFormatting>
  <conditionalFormatting sqref="H7">
    <cfRule type="expression" dxfId="822" priority="263" stopIfTrue="1">
      <formula>OR($G7="",$G7="-")</formula>
    </cfRule>
  </conditionalFormatting>
  <conditionalFormatting sqref="H9:H14">
    <cfRule type="expression" dxfId="821" priority="174" stopIfTrue="1">
      <formula>AND($G9="d+m",$H9=0)</formula>
    </cfRule>
  </conditionalFormatting>
  <conditionalFormatting sqref="H13:H14">
    <cfRule type="expression" dxfId="820" priority="178" stopIfTrue="1">
      <formula>OR($G13="",$G13="-")</formula>
    </cfRule>
  </conditionalFormatting>
  <conditionalFormatting sqref="H24">
    <cfRule type="expression" dxfId="819" priority="347" stopIfTrue="1">
      <formula>AND($G24="m+m",#REF!=0)</formula>
    </cfRule>
  </conditionalFormatting>
  <conditionalFormatting sqref="H18:I18">
    <cfRule type="expression" dxfId="818" priority="459" stopIfTrue="1">
      <formula>AND($G18="m+m",$H18=0)</formula>
    </cfRule>
  </conditionalFormatting>
  <conditionalFormatting sqref="H29:I30">
    <cfRule type="expression" dxfId="817" priority="298" stopIfTrue="1">
      <formula>AND($G29="m+m",$H29=0)</formula>
    </cfRule>
    <cfRule type="expression" dxfId="816" priority="304" stopIfTrue="1">
      <formula>OR($G29="",$G29="-")</formula>
    </cfRule>
  </conditionalFormatting>
  <conditionalFormatting sqref="H54:I55 H3:I3">
    <cfRule type="expression" dxfId="815" priority="446" stopIfTrue="1">
      <formula>AND($G3="m+m",$H3=0)</formula>
    </cfRule>
  </conditionalFormatting>
  <conditionalFormatting sqref="H56:I56">
    <cfRule type="expression" dxfId="814" priority="49" stopIfTrue="1">
      <formula>AND($G56="m+m",$H56=0)</formula>
    </cfRule>
    <cfRule type="expression" dxfId="813" priority="60" stopIfTrue="1">
      <formula>OR($G56="",$G56="-")</formula>
    </cfRule>
  </conditionalFormatting>
  <conditionalFormatting sqref="H85:I92">
    <cfRule type="cellIs" dxfId="812" priority="489" stopIfTrue="1" operator="equal">
      <formula>0</formula>
    </cfRule>
  </conditionalFormatting>
  <conditionalFormatting sqref="H3:K6">
    <cfRule type="expression" dxfId="811" priority="272" stopIfTrue="1">
      <formula>OR($G3="",$G3="-")</formula>
    </cfRule>
  </conditionalFormatting>
  <conditionalFormatting sqref="H8:K8">
    <cfRule type="expression" dxfId="810" priority="215" stopIfTrue="1">
      <formula>AND($G8="d+m",$H8=0)</formula>
    </cfRule>
    <cfRule type="expression" dxfId="809" priority="218" stopIfTrue="1">
      <formula>OR($G8="",$G8="-")</formula>
    </cfRule>
  </conditionalFormatting>
  <conditionalFormatting sqref="H9:K12">
    <cfRule type="expression" dxfId="808" priority="189" stopIfTrue="1">
      <formula>OR($G9="",$G9="-")</formula>
    </cfRule>
  </conditionalFormatting>
  <conditionalFormatting sqref="H15:K17">
    <cfRule type="expression" dxfId="807" priority="115" stopIfTrue="1">
      <formula>AND($G15="d+m",$H15=0)</formula>
    </cfRule>
    <cfRule type="expression" dxfId="806" priority="120" stopIfTrue="1">
      <formula>OR($G15="",$G15="-")</formula>
    </cfRule>
  </conditionalFormatting>
  <conditionalFormatting sqref="H18:K18">
    <cfRule type="expression" dxfId="805" priority="454" stopIfTrue="1">
      <formula>OR($G18="",$G18="-")</formula>
    </cfRule>
  </conditionalFormatting>
  <conditionalFormatting sqref="H23:K23">
    <cfRule type="expression" dxfId="804" priority="437" stopIfTrue="1">
      <formula>OR($G23="",$G23="-")</formula>
    </cfRule>
  </conditionalFormatting>
  <conditionalFormatting sqref="H24:K24">
    <cfRule type="expression" dxfId="803" priority="352" stopIfTrue="1">
      <formula>OR($G24="",$G24="-")</formula>
    </cfRule>
  </conditionalFormatting>
  <conditionalFormatting sqref="H25:K28">
    <cfRule type="expression" dxfId="802" priority="8" stopIfTrue="1">
      <formula>AND($G25="d+m",$H25=0)</formula>
    </cfRule>
    <cfRule type="expression" dxfId="801" priority="16" stopIfTrue="1">
      <formula>OR($G25="",$G25="-")</formula>
    </cfRule>
  </conditionalFormatting>
  <conditionalFormatting sqref="H31:K31 H23:K23">
    <cfRule type="expression" dxfId="800" priority="430" stopIfTrue="1">
      <formula>AND($G23="d+m",$H23=0)</formula>
    </cfRule>
  </conditionalFormatting>
  <conditionalFormatting sqref="H31:K31 H54:K55">
    <cfRule type="expression" dxfId="799" priority="372" stopIfTrue="1">
      <formula>OR($G31="",$G31="-")</formula>
    </cfRule>
  </conditionalFormatting>
  <conditionalFormatting sqref="H50:K50">
    <cfRule type="expression" dxfId="798" priority="363" stopIfTrue="1">
      <formula>AND($G50="d+m",$H50=0)</formula>
    </cfRule>
    <cfRule type="expression" dxfId="797" priority="366" stopIfTrue="1">
      <formula>OR($G50="",$G50="-")</formula>
    </cfRule>
  </conditionalFormatting>
  <conditionalFormatting sqref="H57:K57 H58:H62 I60:I62 K60:K64 H63:I64 H65:H78 I68:K77 I78:L78">
    <cfRule type="expression" dxfId="796" priority="418" stopIfTrue="1">
      <formula>AND($G57="m+m",$H57=0)</formula>
    </cfRule>
    <cfRule type="expression" dxfId="795" priority="424" stopIfTrue="1">
      <formula>OR($G57="",$G57="-")</formula>
    </cfRule>
  </conditionalFormatting>
  <conditionalFormatting sqref="H53:L53">
    <cfRule type="expression" dxfId="794" priority="87" stopIfTrue="1">
      <formula>AND($G53="m+m",$H53=0)</formula>
    </cfRule>
    <cfRule type="expression" dxfId="793" priority="96" stopIfTrue="1">
      <formula>OR($G53="",$G53="-")</formula>
    </cfRule>
  </conditionalFormatting>
  <conditionalFormatting sqref="H51:M52">
    <cfRule type="expression" dxfId="792" priority="102" stopIfTrue="1">
      <formula>AND($G51="m+m",$H51=0)</formula>
    </cfRule>
    <cfRule type="expression" dxfId="791" priority="107" stopIfTrue="1">
      <formula>OR($G51="",$G51="-")</formula>
    </cfRule>
  </conditionalFormatting>
  <conditionalFormatting sqref="I4:I6">
    <cfRule type="expression" dxfId="790" priority="280" stopIfTrue="1">
      <formula>AND($G4="m+m",$H4=0)</formula>
    </cfRule>
  </conditionalFormatting>
  <conditionalFormatting sqref="I7">
    <cfRule type="expression" dxfId="789" priority="237" stopIfTrue="1">
      <formula>AND($G7="m+m",$H7=0)</formula>
    </cfRule>
  </conditionalFormatting>
  <conditionalFormatting sqref="I9:I12">
    <cfRule type="expression" dxfId="788" priority="191" stopIfTrue="1">
      <formula>AND($G9="m+m",$H9=0)</formula>
    </cfRule>
  </conditionalFormatting>
  <conditionalFormatting sqref="I13:I14">
    <cfRule type="expression" dxfId="787" priority="148" stopIfTrue="1">
      <formula>AND($G13="m+m",$H13=0)</formula>
    </cfRule>
  </conditionalFormatting>
  <conditionalFormatting sqref="I24">
    <cfRule type="expression" dxfId="786" priority="331" stopIfTrue="1">
      <formula>AND($G24="m+m",$H24=0)</formula>
    </cfRule>
  </conditionalFormatting>
  <conditionalFormatting sqref="I58 J58:K59">
    <cfRule type="expression" dxfId="785" priority="478" stopIfTrue="1">
      <formula>AND($G58="m+m",$H58=0)</formula>
    </cfRule>
    <cfRule type="expression" dxfId="784" priority="485" stopIfTrue="1">
      <formula>OR($G58="",$G58="-")</formula>
    </cfRule>
  </conditionalFormatting>
  <conditionalFormatting sqref="I79 K79">
    <cfRule type="expression" dxfId="783" priority="515" stopIfTrue="1">
      <formula>AND($G79="m+m",$H79=0)</formula>
    </cfRule>
    <cfRule type="expression" dxfId="782" priority="523" stopIfTrue="1">
      <formula>OR($G79="",$G79="-")</formula>
    </cfRule>
  </conditionalFormatting>
  <conditionalFormatting sqref="I7:K7">
    <cfRule type="expression" dxfId="781" priority="231" stopIfTrue="1">
      <formula>OR($G7="",$G7="-")</formula>
    </cfRule>
  </conditionalFormatting>
  <conditionalFormatting sqref="I13:K14">
    <cfRule type="expression" dxfId="780" priority="142" stopIfTrue="1">
      <formula>OR($G13="",$G13="-")</formula>
    </cfRule>
  </conditionalFormatting>
  <conditionalFormatting sqref="I46:K48">
    <cfRule type="expression" dxfId="779" priority="386" stopIfTrue="1">
      <formula>AND($G46="d+m",$H46=0)</formula>
    </cfRule>
  </conditionalFormatting>
  <conditionalFormatting sqref="I65:K66">
    <cfRule type="expression" dxfId="778" priority="462" stopIfTrue="1">
      <formula>AND($G65="m+m",$H65=0)</formula>
    </cfRule>
    <cfRule type="expression" dxfId="777" priority="470" stopIfTrue="1">
      <formula>OR($G65="",$G65="-")</formula>
    </cfRule>
  </conditionalFormatting>
  <conditionalFormatting sqref="J3:J6">
    <cfRule type="expression" dxfId="776" priority="287" stopIfTrue="1">
      <formula>AND($G3="d+m",$H3=0)</formula>
    </cfRule>
  </conditionalFormatting>
  <conditionalFormatting sqref="J7">
    <cfRule type="expression" dxfId="775" priority="239" stopIfTrue="1">
      <formula>AND($G7="d+m",$H7=0)</formula>
    </cfRule>
  </conditionalFormatting>
  <conditionalFormatting sqref="J9:J12">
    <cfRule type="expression" dxfId="774" priority="198" stopIfTrue="1">
      <formula>AND($G9="d+m",$H9=0)</formula>
    </cfRule>
  </conditionalFormatting>
  <conditionalFormatting sqref="J13:J14">
    <cfRule type="expression" dxfId="773" priority="160" stopIfTrue="1">
      <formula>AND($G13="d+m",$H13=0)</formula>
    </cfRule>
  </conditionalFormatting>
  <conditionalFormatting sqref="J18 A46:G46">
    <cfRule type="expression" dxfId="772" priority="537" stopIfTrue="1">
      <formula>AND($G18="d+m",$H18=0)</formula>
    </cfRule>
  </conditionalFormatting>
  <conditionalFormatting sqref="J19:J20">
    <cfRule type="expression" dxfId="771" priority="504" stopIfTrue="1">
      <formula>OR($G19="",$G19="-")</formula>
    </cfRule>
  </conditionalFormatting>
  <conditionalFormatting sqref="J24">
    <cfRule type="expression" dxfId="770" priority="339" stopIfTrue="1">
      <formula>AND($G24="m+m",#REF!=0)</formula>
    </cfRule>
  </conditionalFormatting>
  <conditionalFormatting sqref="J32:J33">
    <cfRule type="expression" dxfId="769" priority="547" stopIfTrue="1">
      <formula>OR($G32="",$G32="-")</formula>
    </cfRule>
  </conditionalFormatting>
  <conditionalFormatting sqref="J46:J48">
    <cfRule type="expression" dxfId="768" priority="395" stopIfTrue="1">
      <formula>OR($G46="",$G46="-")</formula>
    </cfRule>
  </conditionalFormatting>
  <conditionalFormatting sqref="J29:K30">
    <cfRule type="expression" dxfId="767" priority="312" stopIfTrue="1">
      <formula>AND($G29="m+m",#REF!=0)</formula>
    </cfRule>
    <cfRule type="expression" dxfId="766" priority="317" stopIfTrue="1">
      <formula>OR($G29="",$G29="-")</formula>
    </cfRule>
  </conditionalFormatting>
  <conditionalFormatting sqref="J37:K37">
    <cfRule type="expression" dxfId="765" priority="401" stopIfTrue="1">
      <formula>AND($G37="m+m",#REF!=0)</formula>
    </cfRule>
    <cfRule type="expression" dxfId="764" priority="412" stopIfTrue="1">
      <formula>OR($G37="",$G37="-")</formula>
    </cfRule>
  </conditionalFormatting>
  <conditionalFormatting sqref="J54:K55 K18">
    <cfRule type="expression" dxfId="763" priority="379" stopIfTrue="1">
      <formula>AND($G18="m+m",#REF!=0)</formula>
    </cfRule>
  </conditionalFormatting>
  <conditionalFormatting sqref="J56:K56">
    <cfRule type="expression" dxfId="762" priority="68" stopIfTrue="1">
      <formula>AND($G56="m+m",#REF!=0)</formula>
    </cfRule>
    <cfRule type="expression" dxfId="761" priority="78" stopIfTrue="1">
      <formula>OR($G56="",$G56="-")</formula>
    </cfRule>
  </conditionalFormatting>
  <conditionalFormatting sqref="K3:K6">
    <cfRule type="expression" dxfId="760" priority="292" stopIfTrue="1">
      <formula>AND($G3="m+m",#REF!=0)</formula>
    </cfRule>
  </conditionalFormatting>
  <conditionalFormatting sqref="K7">
    <cfRule type="expression" dxfId="759" priority="252" stopIfTrue="1">
      <formula>AND($G7="m+m",#REF!=0)</formula>
    </cfRule>
  </conditionalFormatting>
  <conditionalFormatting sqref="K9:K12">
    <cfRule type="expression" dxfId="758" priority="204" stopIfTrue="1">
      <formula>AND($G9="m+m",#REF!=0)</formula>
    </cfRule>
  </conditionalFormatting>
  <conditionalFormatting sqref="K13:K14">
    <cfRule type="expression" dxfId="757" priority="163" stopIfTrue="1">
      <formula>AND($G13="m+m",#REF!=0)</formula>
    </cfRule>
  </conditionalFormatting>
  <conditionalFormatting sqref="K24">
    <cfRule type="expression" dxfId="756" priority="323" stopIfTrue="1">
      <formula>AND($G24="m+m",$H24=0)</formula>
    </cfRule>
  </conditionalFormatting>
  <conditionalFormatting sqref="M53:M78">
    <cfRule type="expression" dxfId="755" priority="36" stopIfTrue="1">
      <formula>AND($G53="m+m",$H53=0)</formula>
    </cfRule>
    <cfRule type="expression" dxfId="754" priority="46" stopIfTrue="1">
      <formula>OR($G53="",$G53="-")</formula>
    </cfRule>
  </conditionalFormatting>
  <pageMargins left="0.39374999999999999" right="0.39374999999999999" top="0.39374999999999999" bottom="0.39374999999999999" header="0" footer="0"/>
  <pageSetup paperSize="9" scale="92" firstPageNumber="2"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2" ht="24">
      <c r="A1" s="840"/>
      <c r="B1" s="841" t="s">
        <v>3231</v>
      </c>
      <c r="C1" s="842" t="s">
        <v>3232</v>
      </c>
      <c r="D1" s="840" t="s">
        <v>3233</v>
      </c>
      <c r="E1" s="840" t="s">
        <v>55</v>
      </c>
      <c r="F1" s="843" t="s">
        <v>53</v>
      </c>
      <c r="G1" s="841" t="s">
        <v>3234</v>
      </c>
      <c r="H1" s="844" t="s">
        <v>3235</v>
      </c>
      <c r="I1" s="845" t="s">
        <v>3236</v>
      </c>
      <c r="J1" s="845" t="s">
        <v>3237</v>
      </c>
      <c r="K1" s="845" t="s">
        <v>3238</v>
      </c>
    </row>
    <row r="2" spans="1:12" ht="26.25">
      <c r="A2" s="846"/>
      <c r="B2" s="1485" t="s">
        <v>3239</v>
      </c>
      <c r="C2" s="1485"/>
      <c r="D2" s="1485"/>
      <c r="E2" s="1485"/>
      <c r="F2" s="1485"/>
      <c r="G2" s="1485"/>
      <c r="H2" s="846"/>
      <c r="I2" s="846"/>
      <c r="J2" s="846"/>
      <c r="K2" s="846"/>
    </row>
    <row r="3" spans="1:12" s="36" customFormat="1">
      <c r="A3" s="847"/>
      <c r="B3" s="848"/>
      <c r="C3" s="849"/>
      <c r="D3" s="847"/>
      <c r="E3" s="850"/>
      <c r="F3" s="851" t="s">
        <v>3355</v>
      </c>
      <c r="G3" s="848"/>
      <c r="H3" s="852"/>
      <c r="I3" s="853"/>
      <c r="J3" s="854"/>
      <c r="K3" s="853"/>
    </row>
    <row r="4" spans="1:12">
      <c r="A4" s="855"/>
      <c r="B4" s="856" t="s">
        <v>3356</v>
      </c>
      <c r="C4" s="849">
        <v>1</v>
      </c>
      <c r="D4" s="855" t="s">
        <v>250</v>
      </c>
      <c r="E4" s="855" t="s">
        <v>3242</v>
      </c>
      <c r="F4" s="857" t="s">
        <v>3243</v>
      </c>
      <c r="G4" s="856" t="s">
        <v>3244</v>
      </c>
      <c r="H4" s="854"/>
      <c r="I4" s="853">
        <f t="shared" ref="I4:I17" si="0">H4*C4</f>
        <v>0</v>
      </c>
      <c r="J4" s="854"/>
      <c r="K4" s="853">
        <f t="shared" ref="K4:K17" si="1">J4*C4</f>
        <v>0</v>
      </c>
      <c r="L4" s="858"/>
    </row>
    <row r="5" spans="1:12">
      <c r="A5" s="855"/>
      <c r="B5" s="856" t="s">
        <v>3357</v>
      </c>
      <c r="C5" s="849">
        <v>1</v>
      </c>
      <c r="D5" s="855" t="s">
        <v>250</v>
      </c>
      <c r="E5" s="855" t="s">
        <v>3242</v>
      </c>
      <c r="F5" s="857" t="s">
        <v>3243</v>
      </c>
      <c r="G5" s="856" t="s">
        <v>3244</v>
      </c>
      <c r="H5" s="854"/>
      <c r="I5" s="853">
        <f t="shared" si="0"/>
        <v>0</v>
      </c>
      <c r="J5" s="854"/>
      <c r="K5" s="853">
        <f t="shared" si="1"/>
        <v>0</v>
      </c>
      <c r="L5" s="858"/>
    </row>
    <row r="6" spans="1:12">
      <c r="A6" s="855"/>
      <c r="B6" s="856" t="s">
        <v>3358</v>
      </c>
      <c r="C6" s="849">
        <v>1</v>
      </c>
      <c r="D6" s="855" t="s">
        <v>250</v>
      </c>
      <c r="E6" s="855" t="s">
        <v>3242</v>
      </c>
      <c r="F6" s="857" t="s">
        <v>3243</v>
      </c>
      <c r="G6" s="856" t="s">
        <v>3244</v>
      </c>
      <c r="H6" s="854"/>
      <c r="I6" s="853">
        <f t="shared" si="0"/>
        <v>0</v>
      </c>
      <c r="J6" s="854"/>
      <c r="K6" s="853">
        <f t="shared" si="1"/>
        <v>0</v>
      </c>
      <c r="L6" s="858"/>
    </row>
    <row r="7" spans="1:12">
      <c r="A7" s="855"/>
      <c r="B7" s="856" t="s">
        <v>3359</v>
      </c>
      <c r="C7" s="849">
        <v>1</v>
      </c>
      <c r="D7" s="855" t="s">
        <v>250</v>
      </c>
      <c r="E7" s="855" t="s">
        <v>3242</v>
      </c>
      <c r="F7" s="857" t="s">
        <v>3243</v>
      </c>
      <c r="G7" s="856" t="s">
        <v>3244</v>
      </c>
      <c r="H7" s="854"/>
      <c r="I7" s="853">
        <f t="shared" si="0"/>
        <v>0</v>
      </c>
      <c r="J7" s="854"/>
      <c r="K7" s="853">
        <f t="shared" si="1"/>
        <v>0</v>
      </c>
      <c r="L7" s="858"/>
    </row>
    <row r="8" spans="1:12" ht="24">
      <c r="A8" s="855"/>
      <c r="B8" s="856" t="s">
        <v>3360</v>
      </c>
      <c r="C8" s="849">
        <v>1</v>
      </c>
      <c r="D8" s="855" t="s">
        <v>250</v>
      </c>
      <c r="E8" s="855" t="s">
        <v>3249</v>
      </c>
      <c r="F8" s="857" t="s">
        <v>3250</v>
      </c>
      <c r="G8" s="856" t="s">
        <v>3244</v>
      </c>
      <c r="H8" s="854"/>
      <c r="I8" s="859">
        <f t="shared" si="0"/>
        <v>0</v>
      </c>
      <c r="J8" s="854"/>
      <c r="K8" s="859">
        <f t="shared" si="1"/>
        <v>0</v>
      </c>
      <c r="L8" s="858"/>
    </row>
    <row r="9" spans="1:12">
      <c r="A9" s="855"/>
      <c r="B9" s="856" t="s">
        <v>3361</v>
      </c>
      <c r="C9" s="849">
        <v>1</v>
      </c>
      <c r="D9" s="855" t="s">
        <v>250</v>
      </c>
      <c r="E9" s="855" t="s">
        <v>3252</v>
      </c>
      <c r="F9" s="857" t="s">
        <v>3253</v>
      </c>
      <c r="G9" s="856" t="s">
        <v>3244</v>
      </c>
      <c r="H9" s="854"/>
      <c r="I9" s="853">
        <f t="shared" si="0"/>
        <v>0</v>
      </c>
      <c r="J9" s="854"/>
      <c r="K9" s="853">
        <f t="shared" si="1"/>
        <v>0</v>
      </c>
      <c r="L9" s="858"/>
    </row>
    <row r="10" spans="1:12">
      <c r="A10" s="855"/>
      <c r="B10" s="856" t="s">
        <v>3362</v>
      </c>
      <c r="C10" s="849">
        <v>1</v>
      </c>
      <c r="D10" s="855" t="s">
        <v>250</v>
      </c>
      <c r="E10" s="855" t="s">
        <v>3252</v>
      </c>
      <c r="F10" s="857" t="s">
        <v>3253</v>
      </c>
      <c r="G10" s="856" t="s">
        <v>3244</v>
      </c>
      <c r="H10" s="854"/>
      <c r="I10" s="853">
        <f t="shared" si="0"/>
        <v>0</v>
      </c>
      <c r="J10" s="854"/>
      <c r="K10" s="853">
        <f t="shared" si="1"/>
        <v>0</v>
      </c>
      <c r="L10" s="858"/>
    </row>
    <row r="11" spans="1:12">
      <c r="A11" s="855"/>
      <c r="B11" s="856" t="s">
        <v>3363</v>
      </c>
      <c r="C11" s="849">
        <v>1</v>
      </c>
      <c r="D11" s="855" t="s">
        <v>250</v>
      </c>
      <c r="E11" s="855" t="s">
        <v>3252</v>
      </c>
      <c r="F11" s="857" t="s">
        <v>3253</v>
      </c>
      <c r="G11" s="856" t="s">
        <v>3244</v>
      </c>
      <c r="H11" s="854"/>
      <c r="I11" s="853">
        <f t="shared" si="0"/>
        <v>0</v>
      </c>
      <c r="J11" s="854"/>
      <c r="K11" s="853">
        <f t="shared" si="1"/>
        <v>0</v>
      </c>
      <c r="L11" s="858"/>
    </row>
    <row r="12" spans="1:12" ht="24">
      <c r="A12" s="855"/>
      <c r="B12" s="856" t="s">
        <v>3364</v>
      </c>
      <c r="C12" s="849">
        <v>1</v>
      </c>
      <c r="D12" s="855" t="s">
        <v>250</v>
      </c>
      <c r="E12" s="855" t="s">
        <v>3257</v>
      </c>
      <c r="F12" s="857" t="s">
        <v>3258</v>
      </c>
      <c r="G12" s="856" t="s">
        <v>3244</v>
      </c>
      <c r="H12" s="854"/>
      <c r="I12" s="853">
        <f t="shared" si="0"/>
        <v>0</v>
      </c>
      <c r="J12" s="854"/>
      <c r="K12" s="853">
        <f t="shared" si="1"/>
        <v>0</v>
      </c>
      <c r="L12" s="858"/>
    </row>
    <row r="13" spans="1:12">
      <c r="A13" s="855"/>
      <c r="B13" s="856" t="s">
        <v>3365</v>
      </c>
      <c r="C13" s="849">
        <v>1</v>
      </c>
      <c r="D13" s="855" t="s">
        <v>250</v>
      </c>
      <c r="E13" s="855" t="s">
        <v>3260</v>
      </c>
      <c r="F13" s="857" t="s">
        <v>3261</v>
      </c>
      <c r="G13" s="856" t="s">
        <v>3244</v>
      </c>
      <c r="H13" s="854"/>
      <c r="I13" s="853">
        <f t="shared" si="0"/>
        <v>0</v>
      </c>
      <c r="J13" s="854"/>
      <c r="K13" s="853">
        <f t="shared" si="1"/>
        <v>0</v>
      </c>
      <c r="L13" s="858"/>
    </row>
    <row r="14" spans="1:12">
      <c r="A14" s="855"/>
      <c r="B14" s="856" t="s">
        <v>3366</v>
      </c>
      <c r="C14" s="849">
        <v>1</v>
      </c>
      <c r="D14" s="855" t="s">
        <v>250</v>
      </c>
      <c r="E14" s="855" t="s">
        <v>3260</v>
      </c>
      <c r="F14" s="857" t="s">
        <v>3261</v>
      </c>
      <c r="G14" s="856" t="s">
        <v>3244</v>
      </c>
      <c r="H14" s="854"/>
      <c r="I14" s="853">
        <f t="shared" si="0"/>
        <v>0</v>
      </c>
      <c r="J14" s="854"/>
      <c r="K14" s="853">
        <f t="shared" si="1"/>
        <v>0</v>
      </c>
      <c r="L14" s="858"/>
    </row>
    <row r="15" spans="1:12" ht="24">
      <c r="A15" s="855"/>
      <c r="B15" s="856" t="s">
        <v>3367</v>
      </c>
      <c r="C15" s="849">
        <v>1</v>
      </c>
      <c r="D15" s="855" t="s">
        <v>250</v>
      </c>
      <c r="E15" s="855" t="s">
        <v>3264</v>
      </c>
      <c r="F15" s="857" t="s">
        <v>3265</v>
      </c>
      <c r="G15" s="856" t="s">
        <v>3244</v>
      </c>
      <c r="H15" s="854"/>
      <c r="I15" s="859">
        <f t="shared" si="0"/>
        <v>0</v>
      </c>
      <c r="J15" s="854"/>
      <c r="K15" s="859">
        <f t="shared" si="1"/>
        <v>0</v>
      </c>
      <c r="L15" s="858"/>
    </row>
    <row r="16" spans="1:12" ht="24">
      <c r="A16" s="855"/>
      <c r="B16" s="856" t="s">
        <v>3368</v>
      </c>
      <c r="C16" s="849">
        <v>1</v>
      </c>
      <c r="D16" s="855" t="s">
        <v>250</v>
      </c>
      <c r="E16" s="855" t="s">
        <v>3264</v>
      </c>
      <c r="F16" s="857" t="s">
        <v>3265</v>
      </c>
      <c r="G16" s="856" t="s">
        <v>3244</v>
      </c>
      <c r="H16" s="854"/>
      <c r="I16" s="859">
        <f t="shared" si="0"/>
        <v>0</v>
      </c>
      <c r="J16" s="854"/>
      <c r="K16" s="859">
        <f t="shared" si="1"/>
        <v>0</v>
      </c>
      <c r="L16" s="858"/>
    </row>
    <row r="17" spans="1:13" ht="24">
      <c r="A17" s="855"/>
      <c r="B17" s="856" t="s">
        <v>3369</v>
      </c>
      <c r="C17" s="849">
        <v>1</v>
      </c>
      <c r="D17" s="855" t="s">
        <v>250</v>
      </c>
      <c r="E17" s="855" t="s">
        <v>3268</v>
      </c>
      <c r="F17" s="857" t="s">
        <v>3269</v>
      </c>
      <c r="G17" s="856" t="s">
        <v>3244</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3270</v>
      </c>
      <c r="G20" s="865"/>
      <c r="H20" s="869"/>
      <c r="I20" s="870"/>
      <c r="J20" s="871"/>
      <c r="K20" s="872">
        <f>SUM(I19+K19)</f>
        <v>0</v>
      </c>
    </row>
    <row r="21" spans="1:13">
      <c r="A21" s="855"/>
      <c r="B21" s="856"/>
      <c r="C21" s="849"/>
      <c r="D21" s="855"/>
      <c r="E21" s="856"/>
      <c r="F21" s="857"/>
      <c r="G21" s="856"/>
    </row>
    <row r="22" spans="1:13" ht="26.25">
      <c r="A22" s="846"/>
      <c r="B22" s="1485" t="s">
        <v>3271</v>
      </c>
      <c r="C22" s="1485"/>
      <c r="D22" s="1485"/>
      <c r="E22" s="1485"/>
      <c r="F22" s="1485"/>
      <c r="G22" s="1485"/>
      <c r="H22" s="846"/>
      <c r="I22" s="846"/>
      <c r="J22" s="846"/>
      <c r="K22" s="846"/>
    </row>
    <row r="23" spans="1:13" ht="15.75">
      <c r="A23" s="873"/>
      <c r="B23" s="873"/>
      <c r="C23" s="874"/>
      <c r="D23" s="873"/>
      <c r="E23" s="875"/>
      <c r="F23" s="876" t="s">
        <v>3370</v>
      </c>
      <c r="G23" s="877"/>
      <c r="H23" s="878"/>
      <c r="I23" s="878"/>
      <c r="J23" s="878"/>
      <c r="K23" s="878"/>
    </row>
    <row r="24" spans="1:13" s="37" customFormat="1" ht="48">
      <c r="A24" s="879"/>
      <c r="B24" s="865"/>
      <c r="C24" s="880">
        <v>1</v>
      </c>
      <c r="D24" s="881" t="s">
        <v>250</v>
      </c>
      <c r="E24" s="882" t="s">
        <v>3273</v>
      </c>
      <c r="F24" s="883" t="s">
        <v>3274</v>
      </c>
      <c r="G24" s="884" t="s">
        <v>3244</v>
      </c>
      <c r="H24" s="871"/>
      <c r="I24" s="853">
        <f t="shared" ref="I24:I28" si="2">H24*C24</f>
        <v>0</v>
      </c>
      <c r="J24" s="871"/>
      <c r="K24" s="853">
        <f>J24*C24</f>
        <v>0</v>
      </c>
    </row>
    <row r="25" spans="1:13" ht="24">
      <c r="A25" s="855"/>
      <c r="B25" s="856"/>
      <c r="C25" s="849">
        <v>1</v>
      </c>
      <c r="D25" s="855" t="s">
        <v>250</v>
      </c>
      <c r="E25" s="855" t="s">
        <v>3275</v>
      </c>
      <c r="F25" s="857" t="s">
        <v>3276</v>
      </c>
      <c r="G25" s="856" t="s">
        <v>3244</v>
      </c>
      <c r="H25" s="854"/>
      <c r="I25" s="859">
        <f t="shared" si="2"/>
        <v>0</v>
      </c>
      <c r="J25" s="854"/>
      <c r="K25" s="859">
        <f t="shared" ref="K25:K28" si="3">J25*C25</f>
        <v>0</v>
      </c>
      <c r="L25" s="885"/>
      <c r="M25" s="885"/>
    </row>
    <row r="26" spans="1:13">
      <c r="A26" s="855"/>
      <c r="B26" s="856"/>
      <c r="C26" s="849">
        <v>1</v>
      </c>
      <c r="D26" s="855" t="s">
        <v>250</v>
      </c>
      <c r="E26" s="855" t="s">
        <v>3277</v>
      </c>
      <c r="F26" s="857" t="s">
        <v>3278</v>
      </c>
      <c r="G26" s="856" t="s">
        <v>3244</v>
      </c>
      <c r="H26" s="854"/>
      <c r="I26" s="859">
        <f t="shared" si="2"/>
        <v>0</v>
      </c>
      <c r="J26" s="854"/>
      <c r="K26" s="859">
        <f t="shared" si="3"/>
        <v>0</v>
      </c>
      <c r="L26" s="885"/>
      <c r="M26" s="885"/>
    </row>
    <row r="27" spans="1:13">
      <c r="A27" s="855"/>
      <c r="B27" s="856"/>
      <c r="C27" s="849">
        <v>2</v>
      </c>
      <c r="D27" s="855" t="s">
        <v>250</v>
      </c>
      <c r="E27" s="855" t="s">
        <v>3279</v>
      </c>
      <c r="F27" s="857" t="s">
        <v>3280</v>
      </c>
      <c r="G27" s="856" t="s">
        <v>3244</v>
      </c>
      <c r="H27" s="854"/>
      <c r="I27" s="859">
        <f t="shared" si="2"/>
        <v>0</v>
      </c>
      <c r="J27" s="854"/>
      <c r="K27" s="859">
        <f t="shared" si="3"/>
        <v>0</v>
      </c>
      <c r="L27" s="885"/>
      <c r="M27" s="885"/>
    </row>
    <row r="28" spans="1:13">
      <c r="A28" s="855"/>
      <c r="B28" s="856"/>
      <c r="C28" s="849">
        <v>1</v>
      </c>
      <c r="D28" s="855" t="s">
        <v>250</v>
      </c>
      <c r="E28" s="855" t="s">
        <v>3281</v>
      </c>
      <c r="F28" s="857" t="s">
        <v>3282</v>
      </c>
      <c r="G28" s="856" t="s">
        <v>3244</v>
      </c>
      <c r="H28" s="854"/>
      <c r="I28" s="859">
        <f t="shared" si="2"/>
        <v>0</v>
      </c>
      <c r="J28" s="854"/>
      <c r="K28" s="859">
        <f t="shared" si="3"/>
        <v>0</v>
      </c>
      <c r="L28" s="885"/>
      <c r="M28" s="885"/>
    </row>
    <row r="29" spans="1:13" ht="24">
      <c r="A29" s="855"/>
      <c r="B29" s="856"/>
      <c r="C29" s="849">
        <v>1</v>
      </c>
      <c r="D29" s="855" t="s">
        <v>250</v>
      </c>
      <c r="E29" s="855">
        <v>2891001</v>
      </c>
      <c r="F29" s="855" t="s">
        <v>3283</v>
      </c>
      <c r="G29" s="856" t="s">
        <v>3244</v>
      </c>
      <c r="H29" s="852"/>
      <c r="I29" s="853">
        <f>H29*C29</f>
        <v>0</v>
      </c>
      <c r="J29" s="871"/>
      <c r="K29" s="853">
        <f>J29*C29</f>
        <v>0</v>
      </c>
      <c r="L29" s="885"/>
      <c r="M29" s="885"/>
    </row>
    <row r="30" spans="1:13" ht="24">
      <c r="A30" s="855"/>
      <c r="B30" s="856"/>
      <c r="C30" s="849">
        <v>3</v>
      </c>
      <c r="D30" s="855" t="s">
        <v>250</v>
      </c>
      <c r="E30" s="855">
        <v>2891589</v>
      </c>
      <c r="F30" s="855" t="s">
        <v>3284</v>
      </c>
      <c r="G30" s="856" t="s">
        <v>3244</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3285</v>
      </c>
      <c r="G33" s="865"/>
      <c r="H33" s="869"/>
      <c r="I33" s="870"/>
      <c r="J33" s="871"/>
      <c r="K33" s="872">
        <f>SUM(I32+K32)</f>
        <v>0</v>
      </c>
    </row>
    <row r="34" spans="1:11">
      <c r="A34" s="855"/>
      <c r="B34" s="856"/>
      <c r="C34" s="849"/>
      <c r="D34" s="855"/>
      <c r="E34" s="856"/>
      <c r="F34" s="857"/>
      <c r="G34" s="856"/>
    </row>
    <row r="35" spans="1:11" ht="26.25">
      <c r="A35" s="846"/>
      <c r="B35" s="1485" t="s">
        <v>3286</v>
      </c>
      <c r="C35" s="1485"/>
      <c r="D35" s="1485"/>
      <c r="E35" s="1485"/>
      <c r="F35" s="1485"/>
      <c r="G35" s="1485"/>
      <c r="H35" s="846"/>
      <c r="I35" s="846"/>
      <c r="J35" s="846"/>
      <c r="K35" s="846"/>
    </row>
    <row r="36" spans="1:11" ht="15">
      <c r="A36" s="886"/>
      <c r="B36" s="887"/>
      <c r="C36" s="888"/>
      <c r="D36" s="886"/>
      <c r="E36" s="886"/>
      <c r="F36" s="889" t="s">
        <v>3371</v>
      </c>
      <c r="G36" s="890"/>
    </row>
    <row r="37" spans="1:11" s="36" customFormat="1">
      <c r="A37" s="891"/>
      <c r="B37" s="39"/>
      <c r="C37" s="892">
        <v>1</v>
      </c>
      <c r="D37" s="39" t="s">
        <v>250</v>
      </c>
      <c r="E37" s="39"/>
      <c r="F37" s="893" t="s">
        <v>3288</v>
      </c>
      <c r="G37" s="894" t="s">
        <v>3244</v>
      </c>
      <c r="J37" s="871"/>
      <c r="K37" s="853">
        <f t="shared" ref="K37" si="4">J37*C37</f>
        <v>0</v>
      </c>
    </row>
    <row r="38" spans="1:11" s="36" customFormat="1">
      <c r="A38" s="891"/>
      <c r="B38" s="39"/>
      <c r="C38" s="892"/>
      <c r="D38" s="39"/>
      <c r="E38" s="39"/>
      <c r="F38" s="895" t="s">
        <v>3289</v>
      </c>
      <c r="G38" s="896"/>
    </row>
    <row r="39" spans="1:11" s="36" customFormat="1">
      <c r="A39" s="891"/>
      <c r="B39" s="39"/>
      <c r="C39" s="892"/>
      <c r="D39" s="39"/>
      <c r="E39" s="39"/>
      <c r="F39" s="895" t="s">
        <v>3290</v>
      </c>
      <c r="G39" s="896"/>
    </row>
    <row r="40" spans="1:11" s="36" customFormat="1">
      <c r="A40" s="891"/>
      <c r="B40" s="39"/>
      <c r="C40" s="892"/>
      <c r="D40" s="39"/>
      <c r="E40" s="39"/>
      <c r="F40" s="895" t="s">
        <v>3291</v>
      </c>
      <c r="G40" s="896"/>
    </row>
    <row r="41" spans="1:11" s="36" customFormat="1">
      <c r="A41" s="891"/>
      <c r="B41" s="39"/>
      <c r="C41" s="892"/>
      <c r="D41" s="39"/>
      <c r="E41" s="39"/>
      <c r="F41" s="895" t="s">
        <v>3292</v>
      </c>
      <c r="G41" s="896"/>
    </row>
    <row r="42" spans="1:11" s="36" customFormat="1">
      <c r="A42" s="891"/>
      <c r="B42" s="39"/>
      <c r="C42" s="892"/>
      <c r="D42" s="39"/>
      <c r="E42" s="39"/>
      <c r="F42" s="897" t="s">
        <v>3293</v>
      </c>
      <c r="G42" s="896"/>
    </row>
    <row r="43" spans="1:11" s="36" customFormat="1">
      <c r="A43" s="891"/>
      <c r="B43" s="39"/>
      <c r="C43" s="892"/>
      <c r="D43" s="39"/>
      <c r="E43" s="39"/>
      <c r="F43" s="898"/>
      <c r="G43" s="896"/>
    </row>
    <row r="44" spans="1:11" s="38" customFormat="1" ht="24">
      <c r="A44" s="891"/>
      <c r="B44" s="39"/>
      <c r="C44" s="892"/>
      <c r="D44" s="891"/>
      <c r="E44" s="39"/>
      <c r="F44" s="898" t="s">
        <v>3372</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3295</v>
      </c>
      <c r="G47" s="39"/>
      <c r="I47" s="870"/>
      <c r="J47" s="871"/>
      <c r="K47" s="872">
        <f>SUM(I46+K46)</f>
        <v>0</v>
      </c>
    </row>
    <row r="48" spans="1:11">
      <c r="A48" s="894"/>
      <c r="B48" s="902"/>
      <c r="C48" s="903"/>
      <c r="D48" s="884"/>
      <c r="E48" s="39"/>
      <c r="F48" s="883"/>
      <c r="G48" s="39"/>
      <c r="I48" s="870"/>
      <c r="J48" s="871"/>
      <c r="K48" s="872"/>
    </row>
    <row r="49" spans="1:39" ht="26.25">
      <c r="A49" s="846"/>
      <c r="B49" s="1485" t="s">
        <v>2474</v>
      </c>
      <c r="C49" s="1485"/>
      <c r="D49" s="1485"/>
      <c r="E49" s="1485"/>
      <c r="F49" s="1485"/>
      <c r="G49" s="1485"/>
      <c r="H49" s="846"/>
      <c r="I49" s="846"/>
      <c r="J49" s="846"/>
      <c r="K49" s="846"/>
    </row>
    <row r="50" spans="1:39" ht="15.75">
      <c r="A50" s="873"/>
      <c r="B50" s="873"/>
      <c r="C50" s="874"/>
      <c r="D50" s="873"/>
      <c r="E50" s="875"/>
      <c r="F50" s="876" t="s">
        <v>3373</v>
      </c>
      <c r="G50" s="877"/>
      <c r="H50" s="878"/>
      <c r="I50" s="878"/>
      <c r="J50" s="878"/>
      <c r="K50" s="878"/>
    </row>
    <row r="51" spans="1:39" s="39" customFormat="1" ht="48">
      <c r="A51" s="891"/>
      <c r="B51" s="865"/>
      <c r="C51" s="865">
        <v>208</v>
      </c>
      <c r="D51" s="865" t="s">
        <v>389</v>
      </c>
      <c r="E51" s="865" t="s">
        <v>3297</v>
      </c>
      <c r="F51" s="904" t="s">
        <v>3298</v>
      </c>
      <c r="G51" s="905" t="s">
        <v>3299</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3300</v>
      </c>
      <c r="F52" s="904" t="s">
        <v>3298</v>
      </c>
      <c r="G52" s="905" t="s">
        <v>3299</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3374</v>
      </c>
      <c r="F53" s="904" t="s">
        <v>3298</v>
      </c>
      <c r="G53" s="905" t="s">
        <v>3299</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3301</v>
      </c>
      <c r="F54" s="904" t="s">
        <v>3298</v>
      </c>
      <c r="G54" s="905" t="s">
        <v>3299</v>
      </c>
      <c r="H54" s="852"/>
      <c r="I54" s="853">
        <f t="shared" si="5"/>
        <v>0</v>
      </c>
      <c r="J54" s="871"/>
      <c r="K54" s="853">
        <f t="shared" si="6"/>
        <v>0</v>
      </c>
      <c r="L54" s="871"/>
      <c r="M54" s="852"/>
      <c r="N54" s="38"/>
      <c r="O54" s="38"/>
      <c r="P54" s="38"/>
      <c r="Q54" s="38"/>
      <c r="R54" s="38"/>
      <c r="S54" s="38"/>
    </row>
    <row r="55" spans="1:39" s="39" customFormat="1" ht="12">
      <c r="A55" s="891"/>
      <c r="B55" s="865"/>
      <c r="C55" s="865">
        <v>91</v>
      </c>
      <c r="D55" s="865" t="s">
        <v>389</v>
      </c>
      <c r="E55" s="865" t="s">
        <v>3302</v>
      </c>
      <c r="F55" s="906" t="s">
        <v>3303</v>
      </c>
      <c r="G55" s="906" t="s">
        <v>3299</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3304</v>
      </c>
      <c r="F56" s="906" t="s">
        <v>3303</v>
      </c>
      <c r="G56" s="906" t="s">
        <v>3299</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3305</v>
      </c>
      <c r="F57" s="906" t="s">
        <v>3303</v>
      </c>
      <c r="G57" s="906" t="s">
        <v>3299</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3306</v>
      </c>
      <c r="F58" s="904" t="s">
        <v>3307</v>
      </c>
      <c r="G58" s="905" t="s">
        <v>3299</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68</v>
      </c>
      <c r="D59" s="39" t="s">
        <v>250</v>
      </c>
      <c r="E59" s="865" t="s">
        <v>3308</v>
      </c>
      <c r="F59" s="904" t="s">
        <v>3309</v>
      </c>
      <c r="G59" s="906" t="s">
        <v>3299</v>
      </c>
      <c r="H59" s="852"/>
      <c r="I59" s="853">
        <f>H59*C59</f>
        <v>0</v>
      </c>
      <c r="J59" s="871"/>
      <c r="K59" s="853">
        <f>J59*C59</f>
        <v>0</v>
      </c>
      <c r="M59" s="852"/>
    </row>
    <row r="60" spans="1:39" s="36" customFormat="1" ht="24">
      <c r="B60" s="39"/>
      <c r="C60" s="892">
        <v>214</v>
      </c>
      <c r="D60" s="39" t="s">
        <v>250</v>
      </c>
      <c r="E60" s="910"/>
      <c r="F60" s="904" t="s">
        <v>3310</v>
      </c>
      <c r="G60" s="911" t="s">
        <v>240</v>
      </c>
      <c r="H60" s="852"/>
      <c r="I60" s="912"/>
      <c r="J60" s="871"/>
      <c r="K60" s="853">
        <f>J60*C60</f>
        <v>0</v>
      </c>
      <c r="M60" s="852"/>
    </row>
    <row r="61" spans="1:39" s="38" customFormat="1" ht="12">
      <c r="A61" s="891"/>
      <c r="B61" s="865"/>
      <c r="C61" s="880">
        <v>90</v>
      </c>
      <c r="D61" s="865" t="s">
        <v>250</v>
      </c>
      <c r="E61" s="913" t="s">
        <v>3311</v>
      </c>
      <c r="F61" s="911" t="s">
        <v>3312</v>
      </c>
      <c r="G61" s="914" t="s">
        <v>3299</v>
      </c>
      <c r="H61" s="852"/>
      <c r="I61" s="853">
        <f>H61*C61</f>
        <v>0</v>
      </c>
      <c r="J61" s="915"/>
      <c r="K61" s="853">
        <f>J61*C61</f>
        <v>0</v>
      </c>
      <c r="M61" s="852"/>
    </row>
    <row r="62" spans="1:39" s="38" customFormat="1" ht="12">
      <c r="A62" s="891"/>
      <c r="B62" s="865"/>
      <c r="C62" s="880">
        <v>90</v>
      </c>
      <c r="D62" s="865" t="s">
        <v>250</v>
      </c>
      <c r="E62" s="913" t="s">
        <v>3313</v>
      </c>
      <c r="F62" s="911" t="s">
        <v>3314</v>
      </c>
      <c r="G62" s="914" t="s">
        <v>3299</v>
      </c>
      <c r="H62" s="852"/>
      <c r="I62" s="853">
        <f>H62*C62</f>
        <v>0</v>
      </c>
      <c r="J62" s="915"/>
      <c r="K62" s="853">
        <f>J62*C62</f>
        <v>0</v>
      </c>
      <c r="M62" s="852"/>
    </row>
    <row r="63" spans="1:39" s="38" customFormat="1" ht="36">
      <c r="A63" s="891"/>
      <c r="B63" s="865"/>
      <c r="C63" s="880">
        <v>105</v>
      </c>
      <c r="D63" s="865" t="s">
        <v>389</v>
      </c>
      <c r="E63" s="913" t="s">
        <v>3315</v>
      </c>
      <c r="F63" s="914" t="s">
        <v>3316</v>
      </c>
      <c r="G63" s="914" t="s">
        <v>3299</v>
      </c>
      <c r="H63" s="852"/>
      <c r="I63" s="853">
        <f>H63*C63</f>
        <v>0</v>
      </c>
      <c r="J63" s="915"/>
      <c r="K63" s="853">
        <f>J63*C63</f>
        <v>0</v>
      </c>
      <c r="M63" s="852"/>
    </row>
    <row r="64" spans="1:39" s="38" customFormat="1" ht="24">
      <c r="A64" s="891"/>
      <c r="B64" s="865"/>
      <c r="C64" s="880">
        <v>105</v>
      </c>
      <c r="D64" s="865" t="s">
        <v>389</v>
      </c>
      <c r="E64" s="913" t="s">
        <v>3317</v>
      </c>
      <c r="F64" s="911" t="s">
        <v>3318</v>
      </c>
      <c r="G64" s="914" t="s">
        <v>3299</v>
      </c>
      <c r="H64" s="852"/>
      <c r="I64" s="853">
        <f t="shared" ref="I64:I79" si="7">H64*C64</f>
        <v>0</v>
      </c>
      <c r="J64" s="915"/>
      <c r="K64" s="853">
        <f t="shared" ref="K64:K72" si="8">J64*C64</f>
        <v>0</v>
      </c>
      <c r="M64" s="852"/>
    </row>
    <row r="65" spans="1:39" s="38" customFormat="1" ht="36">
      <c r="A65" s="891"/>
      <c r="B65" s="865"/>
      <c r="C65" s="880">
        <v>210</v>
      </c>
      <c r="D65" s="865" t="s">
        <v>250</v>
      </c>
      <c r="E65" s="913" t="s">
        <v>3319</v>
      </c>
      <c r="F65" s="914" t="s">
        <v>3320</v>
      </c>
      <c r="G65" s="914" t="s">
        <v>3299</v>
      </c>
      <c r="H65" s="852"/>
      <c r="I65" s="853">
        <f t="shared" si="7"/>
        <v>0</v>
      </c>
      <c r="J65" s="915"/>
      <c r="K65" s="853">
        <f t="shared" si="8"/>
        <v>0</v>
      </c>
      <c r="M65" s="852"/>
    </row>
    <row r="66" spans="1:39" s="38" customFormat="1" ht="12">
      <c r="A66" s="891"/>
      <c r="B66" s="39"/>
      <c r="C66" s="892">
        <v>1</v>
      </c>
      <c r="D66" s="39" t="s">
        <v>250</v>
      </c>
      <c r="E66" s="916" t="s">
        <v>3321</v>
      </c>
      <c r="F66" s="906" t="s">
        <v>3322</v>
      </c>
      <c r="G66" s="906" t="s">
        <v>3299</v>
      </c>
      <c r="H66" s="852"/>
      <c r="I66" s="853">
        <f t="shared" si="7"/>
        <v>0</v>
      </c>
      <c r="J66" s="871"/>
      <c r="K66" s="853">
        <f t="shared" si="8"/>
        <v>0</v>
      </c>
      <c r="M66" s="852"/>
    </row>
    <row r="67" spans="1:39" s="38" customFormat="1" ht="24">
      <c r="A67" s="891"/>
      <c r="B67" s="865"/>
      <c r="C67" s="880">
        <v>1</v>
      </c>
      <c r="D67" s="865" t="s">
        <v>250</v>
      </c>
      <c r="E67" s="910">
        <v>5015650</v>
      </c>
      <c r="F67" s="914" t="s">
        <v>3323</v>
      </c>
      <c r="G67" s="905" t="s">
        <v>3299</v>
      </c>
      <c r="H67" s="852"/>
      <c r="I67" s="853">
        <f t="shared" si="7"/>
        <v>0</v>
      </c>
      <c r="J67" s="871"/>
      <c r="K67" s="853">
        <f t="shared" si="8"/>
        <v>0</v>
      </c>
      <c r="M67" s="852"/>
    </row>
    <row r="68" spans="1:39" s="38" customFormat="1" ht="12">
      <c r="A68" s="891"/>
      <c r="B68" s="865"/>
      <c r="C68" s="880">
        <v>25</v>
      </c>
      <c r="D68" s="865" t="s">
        <v>389</v>
      </c>
      <c r="E68" s="906" t="s">
        <v>3324</v>
      </c>
      <c r="F68" s="904" t="s">
        <v>3325</v>
      </c>
      <c r="G68" s="906" t="s">
        <v>3299</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3326</v>
      </c>
      <c r="F69" s="904" t="s">
        <v>3327</v>
      </c>
      <c r="G69" s="906" t="s">
        <v>3299</v>
      </c>
      <c r="H69" s="852"/>
      <c r="I69" s="853">
        <f t="shared" si="7"/>
        <v>0</v>
      </c>
      <c r="J69" s="871"/>
      <c r="K69" s="853">
        <f t="shared" si="8"/>
        <v>0</v>
      </c>
      <c r="M69" s="852"/>
    </row>
    <row r="70" spans="1:39" s="38" customFormat="1" ht="12">
      <c r="A70" s="891"/>
      <c r="B70" s="865"/>
      <c r="C70" s="880">
        <v>10</v>
      </c>
      <c r="D70" s="865" t="s">
        <v>250</v>
      </c>
      <c r="E70" s="906" t="s">
        <v>3328</v>
      </c>
      <c r="F70" s="906" t="s">
        <v>3329</v>
      </c>
      <c r="G70" s="906" t="s">
        <v>3299</v>
      </c>
      <c r="H70" s="852"/>
      <c r="I70" s="853">
        <f t="shared" si="7"/>
        <v>0</v>
      </c>
      <c r="J70" s="871"/>
      <c r="K70" s="853">
        <f t="shared" si="8"/>
        <v>0</v>
      </c>
      <c r="M70" s="852"/>
    </row>
    <row r="71" spans="1:39" s="38" customFormat="1" ht="12">
      <c r="A71" s="891"/>
      <c r="B71" s="865"/>
      <c r="C71" s="880">
        <v>8</v>
      </c>
      <c r="D71" s="865" t="s">
        <v>250</v>
      </c>
      <c r="E71" s="906" t="s">
        <v>3330</v>
      </c>
      <c r="F71" s="906" t="s">
        <v>3331</v>
      </c>
      <c r="G71" s="906" t="s">
        <v>3299</v>
      </c>
      <c r="H71" s="852"/>
      <c r="I71" s="853">
        <f t="shared" si="7"/>
        <v>0</v>
      </c>
      <c r="J71" s="871"/>
      <c r="K71" s="853">
        <f t="shared" si="8"/>
        <v>0</v>
      </c>
      <c r="M71" s="852"/>
    </row>
    <row r="72" spans="1:39" s="38" customFormat="1" ht="12">
      <c r="A72" s="891"/>
      <c r="B72" s="865"/>
      <c r="C72" s="880">
        <v>2</v>
      </c>
      <c r="D72" s="865" t="s">
        <v>250</v>
      </c>
      <c r="E72" s="906" t="s">
        <v>3332</v>
      </c>
      <c r="F72" s="906" t="s">
        <v>3333</v>
      </c>
      <c r="G72" s="906" t="s">
        <v>3299</v>
      </c>
      <c r="H72" s="852"/>
      <c r="I72" s="853">
        <f t="shared" si="7"/>
        <v>0</v>
      </c>
      <c r="J72" s="871"/>
      <c r="K72" s="853">
        <f t="shared" si="8"/>
        <v>0</v>
      </c>
      <c r="M72" s="852"/>
    </row>
    <row r="73" spans="1:39" s="38" customFormat="1" ht="12">
      <c r="A73" s="891"/>
      <c r="B73" s="865"/>
      <c r="C73" s="880">
        <v>2</v>
      </c>
      <c r="D73" s="865" t="s">
        <v>250</v>
      </c>
      <c r="E73" s="906" t="s">
        <v>3334</v>
      </c>
      <c r="F73" s="906" t="s">
        <v>3335</v>
      </c>
      <c r="G73" s="906" t="s">
        <v>3299</v>
      </c>
      <c r="H73" s="852"/>
      <c r="I73" s="853">
        <f t="shared" si="7"/>
        <v>0</v>
      </c>
      <c r="J73" s="871"/>
      <c r="K73" s="853"/>
      <c r="M73" s="852"/>
    </row>
    <row r="74" spans="1:39" s="38" customFormat="1" ht="12">
      <c r="A74" s="879"/>
      <c r="B74" s="39"/>
      <c r="C74" s="892">
        <v>1</v>
      </c>
      <c r="D74" s="917" t="s">
        <v>430</v>
      </c>
      <c r="E74" s="918" t="s">
        <v>3336</v>
      </c>
      <c r="F74" s="906" t="s">
        <v>3337</v>
      </c>
      <c r="G74" s="906" t="s">
        <v>3299</v>
      </c>
      <c r="H74" s="852"/>
      <c r="I74" s="853">
        <f t="shared" si="7"/>
        <v>0</v>
      </c>
      <c r="J74" s="871"/>
      <c r="K74" s="853">
        <f t="shared" ref="K74:K77" si="9">J74*C74</f>
        <v>0</v>
      </c>
      <c r="M74" s="852"/>
    </row>
    <row r="75" spans="1:39" s="38" customFormat="1" ht="12">
      <c r="A75" s="879"/>
      <c r="B75" s="39"/>
      <c r="C75" s="892">
        <v>1</v>
      </c>
      <c r="D75" s="917" t="s">
        <v>430</v>
      </c>
      <c r="E75" s="919" t="s">
        <v>3338</v>
      </c>
      <c r="F75" s="906" t="s">
        <v>3339</v>
      </c>
      <c r="G75" s="906" t="s">
        <v>3299</v>
      </c>
      <c r="H75" s="852"/>
      <c r="I75" s="853">
        <f t="shared" si="7"/>
        <v>0</v>
      </c>
      <c r="J75" s="871"/>
      <c r="K75" s="853">
        <f t="shared" si="9"/>
        <v>0</v>
      </c>
      <c r="M75" s="852"/>
    </row>
    <row r="76" spans="1:39" s="38" customFormat="1" ht="12">
      <c r="A76" s="879"/>
      <c r="B76" s="39"/>
      <c r="C76" s="920">
        <v>0.5</v>
      </c>
      <c r="D76" s="917" t="s">
        <v>430</v>
      </c>
      <c r="E76" s="919" t="s">
        <v>3340</v>
      </c>
      <c r="F76" s="904" t="s">
        <v>3341</v>
      </c>
      <c r="G76" s="906" t="s">
        <v>3299</v>
      </c>
      <c r="H76" s="852"/>
      <c r="I76" s="853">
        <f t="shared" si="7"/>
        <v>0</v>
      </c>
      <c r="J76" s="871"/>
      <c r="K76" s="853">
        <f t="shared" si="9"/>
        <v>0</v>
      </c>
      <c r="M76" s="852"/>
    </row>
    <row r="77" spans="1:39" s="38" customFormat="1" ht="12">
      <c r="A77" s="879"/>
      <c r="B77" s="39"/>
      <c r="C77" s="920">
        <v>0.5</v>
      </c>
      <c r="D77" s="917" t="s">
        <v>430</v>
      </c>
      <c r="E77" s="919" t="s">
        <v>3342</v>
      </c>
      <c r="F77" s="904" t="s">
        <v>3343</v>
      </c>
      <c r="G77" s="906" t="s">
        <v>3299</v>
      </c>
      <c r="H77" s="852"/>
      <c r="I77" s="853">
        <f t="shared" si="7"/>
        <v>0</v>
      </c>
      <c r="J77" s="871"/>
      <c r="K77" s="853">
        <f t="shared" si="9"/>
        <v>0</v>
      </c>
      <c r="M77" s="852"/>
    </row>
    <row r="78" spans="1:39" s="38" customFormat="1" ht="12">
      <c r="A78" s="879"/>
      <c r="B78" s="39"/>
      <c r="C78" s="920">
        <v>0.5</v>
      </c>
      <c r="D78" s="917" t="s">
        <v>3344</v>
      </c>
      <c r="E78" s="919" t="s">
        <v>3345</v>
      </c>
      <c r="F78" s="904" t="s">
        <v>3345</v>
      </c>
      <c r="G78" s="906" t="s">
        <v>3299</v>
      </c>
      <c r="H78" s="852"/>
      <c r="I78" s="853">
        <f t="shared" si="7"/>
        <v>0</v>
      </c>
      <c r="J78" s="871"/>
      <c r="K78" s="853"/>
      <c r="M78" s="852"/>
    </row>
    <row r="79" spans="1:39" s="38" customFormat="1" ht="12">
      <c r="A79" s="891"/>
      <c r="B79" s="39"/>
      <c r="C79" s="892">
        <v>1</v>
      </c>
      <c r="D79" s="905" t="s">
        <v>389</v>
      </c>
      <c r="E79" s="865"/>
      <c r="F79" s="904" t="s">
        <v>3346</v>
      </c>
      <c r="G79" s="906" t="s">
        <v>3299</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3347</v>
      </c>
      <c r="G81" s="906" t="s">
        <v>3299</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3348</v>
      </c>
      <c r="G83" s="865"/>
      <c r="H83" s="928"/>
      <c r="I83" s="929"/>
      <c r="J83" s="930"/>
      <c r="K83" s="872">
        <f>SUM(I82+K82)</f>
        <v>0</v>
      </c>
    </row>
    <row r="84" spans="1:11">
      <c r="A84" s="931"/>
      <c r="B84" s="39"/>
      <c r="C84" s="892"/>
      <c r="D84" s="884"/>
      <c r="E84" s="932"/>
      <c r="F84" s="40"/>
      <c r="G84" s="894"/>
    </row>
    <row r="85" spans="1:11" ht="26.25" customHeight="1">
      <c r="A85" s="933"/>
      <c r="B85" s="1485" t="s">
        <v>3349</v>
      </c>
      <c r="C85" s="1485"/>
      <c r="D85" s="1485"/>
      <c r="E85" s="1485"/>
      <c r="F85" s="1485"/>
      <c r="G85" s="1485"/>
      <c r="H85" s="846"/>
      <c r="I85" s="846"/>
      <c r="J85" s="846"/>
      <c r="K85" s="846"/>
    </row>
    <row r="86" spans="1:11" ht="15">
      <c r="A86" s="865"/>
      <c r="B86" s="866"/>
      <c r="C86" s="867"/>
      <c r="D86" s="865"/>
      <c r="E86" s="865"/>
      <c r="F86" s="934" t="s">
        <v>3239</v>
      </c>
      <c r="G86" s="865"/>
      <c r="H86" s="1483">
        <f>SUM(K20)</f>
        <v>0</v>
      </c>
      <c r="I86" s="1483"/>
    </row>
    <row r="87" spans="1:11" ht="15">
      <c r="A87" s="865"/>
      <c r="B87" s="904"/>
      <c r="C87" s="880"/>
      <c r="D87" s="865"/>
      <c r="E87" s="865"/>
      <c r="F87" s="934" t="s">
        <v>3271</v>
      </c>
      <c r="G87" s="884"/>
      <c r="H87" s="1483">
        <f>SUMIF(F:F,"Spolu - riadiaci systém:",K:K)</f>
        <v>0</v>
      </c>
      <c r="I87" s="1483"/>
    </row>
    <row r="88" spans="1:11" ht="15">
      <c r="A88" s="865"/>
      <c r="B88" s="904"/>
      <c r="C88" s="880"/>
      <c r="D88" s="865"/>
      <c r="E88" s="865"/>
      <c r="F88" s="934" t="s">
        <v>3286</v>
      </c>
      <c r="G88" s="884"/>
      <c r="H88" s="1483">
        <f>SUMIF(F:F,"SPOLU - rozvádzač*",K:K)</f>
        <v>0</v>
      </c>
      <c r="I88" s="1483"/>
    </row>
    <row r="89" spans="1:11" ht="15">
      <c r="A89" s="865"/>
      <c r="B89" s="904"/>
      <c r="C89" s="880"/>
      <c r="D89" s="865"/>
      <c r="E89" s="865"/>
      <c r="F89" s="934" t="s">
        <v>3350</v>
      </c>
      <c r="G89" s="884"/>
      <c r="H89" s="1483">
        <f>SUMIF(F:F,"SPOLU - montážny materiál:",K:K)</f>
        <v>0</v>
      </c>
      <c r="I89" s="1483"/>
    </row>
    <row r="90" spans="1:11" ht="15">
      <c r="A90" s="865"/>
      <c r="B90" s="904"/>
      <c r="C90" s="880"/>
      <c r="D90" s="865"/>
      <c r="E90" s="865"/>
      <c r="F90" s="934" t="s">
        <v>3351</v>
      </c>
      <c r="G90" s="884"/>
      <c r="H90" s="1483"/>
      <c r="I90" s="1483"/>
    </row>
    <row r="91" spans="1:11" ht="15">
      <c r="A91" s="865"/>
      <c r="B91" s="904"/>
      <c r="C91" s="880"/>
      <c r="D91" s="865"/>
      <c r="E91" s="865"/>
      <c r="F91" s="934" t="s">
        <v>3352</v>
      </c>
      <c r="G91" s="884"/>
      <c r="H91" s="1483"/>
      <c r="I91" s="1483"/>
    </row>
    <row r="92" spans="1:11" ht="15">
      <c r="A92" s="865"/>
      <c r="B92" s="904"/>
      <c r="C92" s="880"/>
      <c r="D92" s="865"/>
      <c r="E92" s="865"/>
      <c r="F92" s="934" t="s">
        <v>3353</v>
      </c>
      <c r="G92" s="884"/>
      <c r="H92" s="1483"/>
      <c r="I92" s="1483"/>
    </row>
    <row r="93" spans="1:11" ht="15">
      <c r="A93" s="865"/>
      <c r="B93" s="904"/>
      <c r="C93" s="880"/>
      <c r="D93" s="865"/>
      <c r="E93" s="865"/>
      <c r="F93" s="934" t="s">
        <v>2998</v>
      </c>
      <c r="G93" s="884"/>
      <c r="H93" s="1483"/>
      <c r="I93" s="1483"/>
    </row>
    <row r="94" spans="1:11" ht="15.75">
      <c r="A94" s="865"/>
      <c r="B94" s="904"/>
      <c r="C94" s="880"/>
      <c r="D94" s="865"/>
      <c r="E94" s="865"/>
      <c r="F94" s="935" t="s">
        <v>3354</v>
      </c>
      <c r="G94" s="884"/>
      <c r="I94" s="936">
        <f>SUM(H85:I93)</f>
        <v>0</v>
      </c>
    </row>
    <row r="95" spans="1:11" ht="14.25">
      <c r="A95" s="865"/>
      <c r="B95" s="904"/>
      <c r="C95" s="880"/>
      <c r="D95" s="865"/>
      <c r="E95" s="865"/>
      <c r="F95" s="883"/>
      <c r="G95" s="884"/>
      <c r="H95" s="1484"/>
      <c r="I95" s="1484"/>
    </row>
    <row r="96" spans="1:11" ht="158.44999999999999" customHeight="1">
      <c r="A96" s="1449" t="s">
        <v>30</v>
      </c>
      <c r="B96" s="1449"/>
      <c r="C96" s="1449"/>
      <c r="D96" s="1449"/>
      <c r="E96" s="1449"/>
      <c r="F96" s="1449"/>
      <c r="G96" s="1449"/>
      <c r="H96" s="1449"/>
      <c r="I96" s="1449"/>
      <c r="J96" s="1449"/>
      <c r="K96" s="1449"/>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753" priority="499" stopIfTrue="1">
      <formula>AND($G19="d+m",$H19=0)</formula>
    </cfRule>
  </conditionalFormatting>
  <conditionalFormatting sqref="A32:K33">
    <cfRule type="expression" dxfId="752" priority="538" stopIfTrue="1">
      <formula>AND($G32="d+m",$H32=0)</formula>
    </cfRule>
  </conditionalFormatting>
  <conditionalFormatting sqref="B82:K83">
    <cfRule type="expression" dxfId="751" priority="530" stopIfTrue="1">
      <formula>AND($G82="d+m",$H82=0)</formula>
    </cfRule>
  </conditionalFormatting>
  <conditionalFormatting sqref="E4:E17">
    <cfRule type="expression" dxfId="750" priority="140" stopIfTrue="1">
      <formula>FIND("   ",F4)&gt;0</formula>
    </cfRule>
  </conditionalFormatting>
  <conditionalFormatting sqref="E25:E28">
    <cfRule type="expression" dxfId="749" priority="31" stopIfTrue="1">
      <formula>FIND("   ",F25)&gt;0</formula>
    </cfRule>
  </conditionalFormatting>
  <conditionalFormatting sqref="G4:G17">
    <cfRule type="expression" dxfId="748" priority="131" stopIfTrue="1">
      <formula>OR(IF(NOT(ISERR(FIND("STROJNÁ DODÁVKA",F4))),AND(FIND("STROJNÁ DODÁVKA",F4)&gt;0,G4="D+M")),AND(ISERR(FIND("STROJNÁ DODÁVKA",F4)),AND(G4&lt;&gt;"D+M",G4&lt;&gt;"-"),D4="ks"))</formula>
    </cfRule>
  </conditionalFormatting>
  <conditionalFormatting sqref="G25:G28">
    <cfRule type="expression" dxfId="747" priority="21" stopIfTrue="1">
      <formula>OR(IF(NOT(ISERR(FIND("STROJNÁ DODÁVKA",F25))),AND(FIND("STROJNÁ DODÁVKA",F25)&gt;0,G25="D+M")),AND(ISERR(FIND("STROJNÁ DODÁVKA",F25)),AND(G25&lt;&gt;"D+M",G25&lt;&gt;"-"),D25="ks"))</formula>
    </cfRule>
  </conditionalFormatting>
  <conditionalFormatting sqref="H4:H7">
    <cfRule type="expression" dxfId="746" priority="253" stopIfTrue="1">
      <formula>AND($G4="d+m",$H4=0)</formula>
    </cfRule>
  </conditionalFormatting>
  <conditionalFormatting sqref="H7">
    <cfRule type="expression" dxfId="745" priority="264" stopIfTrue="1">
      <formula>OR($G7="",$G7="-")</formula>
    </cfRule>
  </conditionalFormatting>
  <conditionalFormatting sqref="H9:H14">
    <cfRule type="expression" dxfId="744" priority="170" stopIfTrue="1">
      <formula>AND($G9="d+m",$H9=0)</formula>
    </cfRule>
  </conditionalFormatting>
  <conditionalFormatting sqref="H13:H14">
    <cfRule type="expression" dxfId="743" priority="182" stopIfTrue="1">
      <formula>OR($G13="",$G13="-")</formula>
    </cfRule>
  </conditionalFormatting>
  <conditionalFormatting sqref="H24">
    <cfRule type="expression" dxfId="742" priority="345" stopIfTrue="1">
      <formula>AND($G24="m+m",#REF!=0)</formula>
    </cfRule>
  </conditionalFormatting>
  <conditionalFormatting sqref="H18:I18">
    <cfRule type="expression" dxfId="741" priority="461" stopIfTrue="1">
      <formula>AND($G18="m+m",$H18=0)</formula>
    </cfRule>
  </conditionalFormatting>
  <conditionalFormatting sqref="H29:I30">
    <cfRule type="expression" dxfId="740" priority="295" stopIfTrue="1">
      <formula>AND($G29="m+m",$H29=0)</formula>
    </cfRule>
    <cfRule type="expression" dxfId="739" priority="307" stopIfTrue="1">
      <formula>OR($G29="",$G29="-")</formula>
    </cfRule>
  </conditionalFormatting>
  <conditionalFormatting sqref="H55:I56 H3:I3">
    <cfRule type="expression" dxfId="738" priority="447" stopIfTrue="1">
      <formula>AND($G3="m+m",$H3=0)</formula>
    </cfRule>
  </conditionalFormatting>
  <conditionalFormatting sqref="H57:I57">
    <cfRule type="expression" dxfId="737" priority="69" stopIfTrue="1">
      <formula>AND($G57="m+m",$H57=0)</formula>
    </cfRule>
    <cfRule type="expression" dxfId="736" priority="77" stopIfTrue="1">
      <formula>OR($G57="",$G57="-")</formula>
    </cfRule>
  </conditionalFormatting>
  <conditionalFormatting sqref="H86:I93">
    <cfRule type="cellIs" dxfId="735" priority="495" stopIfTrue="1" operator="equal">
      <formula>0</formula>
    </cfRule>
  </conditionalFormatting>
  <conditionalFormatting sqref="H3:K6">
    <cfRule type="expression" dxfId="734" priority="268" stopIfTrue="1">
      <formula>OR($G3="",$G3="-")</formula>
    </cfRule>
  </conditionalFormatting>
  <conditionalFormatting sqref="H8:K8">
    <cfRule type="expression" dxfId="733" priority="214" stopIfTrue="1">
      <formula>AND($G8="d+m",$H8=0)</formula>
    </cfRule>
    <cfRule type="expression" dxfId="732" priority="221" stopIfTrue="1">
      <formula>OR($G8="",$G8="-")</formula>
    </cfRule>
  </conditionalFormatting>
  <conditionalFormatting sqref="H9:K12">
    <cfRule type="expression" dxfId="731" priority="184" stopIfTrue="1">
      <formula>OR($G9="",$G9="-")</formula>
    </cfRule>
  </conditionalFormatting>
  <conditionalFormatting sqref="H15:K17">
    <cfRule type="expression" dxfId="730" priority="119" stopIfTrue="1">
      <formula>AND($G15="d+m",$H15=0)</formula>
    </cfRule>
    <cfRule type="expression" dxfId="729" priority="123" stopIfTrue="1">
      <formula>OR($G15="",$G15="-")</formula>
    </cfRule>
  </conditionalFormatting>
  <conditionalFormatting sqref="H18:K18">
    <cfRule type="expression" dxfId="728" priority="449" stopIfTrue="1">
      <formula>OR($G18="",$G18="-")</formula>
    </cfRule>
  </conditionalFormatting>
  <conditionalFormatting sqref="H23:K23">
    <cfRule type="expression" dxfId="727" priority="440" stopIfTrue="1">
      <formula>OR($G23="",$G23="-")</formula>
    </cfRule>
  </conditionalFormatting>
  <conditionalFormatting sqref="H24:K24">
    <cfRule type="expression" dxfId="726" priority="356" stopIfTrue="1">
      <formula>OR($G24="",$G24="-")</formula>
    </cfRule>
  </conditionalFormatting>
  <conditionalFormatting sqref="H25:K28">
    <cfRule type="expression" dxfId="725" priority="7" stopIfTrue="1">
      <formula>AND($G25="d+m",$H25=0)</formula>
    </cfRule>
    <cfRule type="expression" dxfId="724" priority="10" stopIfTrue="1">
      <formula>OR($G25="",$G25="-")</formula>
    </cfRule>
  </conditionalFormatting>
  <conditionalFormatting sqref="H31:K31 H23:K23">
    <cfRule type="expression" dxfId="723" priority="431" stopIfTrue="1">
      <formula>AND($G23="d+m",$H23=0)</formula>
    </cfRule>
  </conditionalFormatting>
  <conditionalFormatting sqref="H31:K31 H55:K56">
    <cfRule type="expression" dxfId="722" priority="377" stopIfTrue="1">
      <formula>OR($G31="",$G31="-")</formula>
    </cfRule>
  </conditionalFormatting>
  <conditionalFormatting sqref="H50:K50">
    <cfRule type="expression" dxfId="721" priority="358" stopIfTrue="1">
      <formula>AND($G50="d+m",$H50=0)</formula>
    </cfRule>
    <cfRule type="expression" dxfId="720" priority="367" stopIfTrue="1">
      <formula>OR($G50="",$G50="-")</formula>
    </cfRule>
  </conditionalFormatting>
  <conditionalFormatting sqref="H58:K58 H59:H63 I61:I63 K61:K65 H64:I65 H66:H79 I69:K78 I79:L79">
    <cfRule type="expression" dxfId="719" priority="415" stopIfTrue="1">
      <formula>AND($G58="m+m",$H58=0)</formula>
    </cfRule>
    <cfRule type="expression" dxfId="718" priority="425" stopIfTrue="1">
      <formula>OR($G58="",$G58="-")</formula>
    </cfRule>
  </conditionalFormatting>
  <conditionalFormatting sqref="H53:L54">
    <cfRule type="expression" dxfId="717" priority="56" stopIfTrue="1">
      <formula>AND($G53="m+m",$H53=0)</formula>
    </cfRule>
    <cfRule type="expression" dxfId="716" priority="64" stopIfTrue="1">
      <formula>OR($G53="",$G53="-")</formula>
    </cfRule>
  </conditionalFormatting>
  <conditionalFormatting sqref="H51:M52">
    <cfRule type="expression" dxfId="715" priority="101" stopIfTrue="1">
      <formula>AND($G51="m+m",$H51=0)</formula>
    </cfRule>
    <cfRule type="expression" dxfId="714" priority="105" stopIfTrue="1">
      <formula>OR($G51="",$G51="-")</formula>
    </cfRule>
  </conditionalFormatting>
  <conditionalFormatting sqref="I4:I6">
    <cfRule type="expression" dxfId="713" priority="279" stopIfTrue="1">
      <formula>AND($G4="m+m",$H4=0)</formula>
    </cfRule>
  </conditionalFormatting>
  <conditionalFormatting sqref="I7">
    <cfRule type="expression" dxfId="712" priority="232" stopIfTrue="1">
      <formula>AND($G7="m+m",$H7=0)</formula>
    </cfRule>
  </conditionalFormatting>
  <conditionalFormatting sqref="I9:I12">
    <cfRule type="expression" dxfId="711" priority="192" stopIfTrue="1">
      <formula>AND($G9="m+m",$H9=0)</formula>
    </cfRule>
  </conditionalFormatting>
  <conditionalFormatting sqref="I13:I14">
    <cfRule type="expression" dxfId="710" priority="151" stopIfTrue="1">
      <formula>AND($G13="m+m",$H13=0)</formula>
    </cfRule>
  </conditionalFormatting>
  <conditionalFormatting sqref="I24">
    <cfRule type="expression" dxfId="709" priority="332" stopIfTrue="1">
      <formula>AND($G24="m+m",$H24=0)</formula>
    </cfRule>
  </conditionalFormatting>
  <conditionalFormatting sqref="I59 J59:K60">
    <cfRule type="expression" dxfId="708" priority="479" stopIfTrue="1">
      <formula>AND($G59="m+m",$H59=0)</formula>
    </cfRule>
    <cfRule type="expression" dxfId="707" priority="487" stopIfTrue="1">
      <formula>OR($G59="",$G59="-")</formula>
    </cfRule>
  </conditionalFormatting>
  <conditionalFormatting sqref="I80 K80">
    <cfRule type="expression" dxfId="706" priority="510" stopIfTrue="1">
      <formula>AND($G80="m+m",$H80=0)</formula>
    </cfRule>
    <cfRule type="expression" dxfId="705" priority="521" stopIfTrue="1">
      <formula>OR($G80="",$G80="-")</formula>
    </cfRule>
  </conditionalFormatting>
  <conditionalFormatting sqref="I7:K7">
    <cfRule type="expression" dxfId="704" priority="230" stopIfTrue="1">
      <formula>OR($G7="",$G7="-")</formula>
    </cfRule>
  </conditionalFormatting>
  <conditionalFormatting sqref="I13:K14">
    <cfRule type="expression" dxfId="703" priority="147" stopIfTrue="1">
      <formula>OR($G13="",$G13="-")</formula>
    </cfRule>
  </conditionalFormatting>
  <conditionalFormatting sqref="I46:K48">
    <cfRule type="expression" dxfId="702" priority="390" stopIfTrue="1">
      <formula>AND($G46="d+m",$H46=0)</formula>
    </cfRule>
  </conditionalFormatting>
  <conditionalFormatting sqref="I66:K67">
    <cfRule type="expression" dxfId="701" priority="463" stopIfTrue="1">
      <formula>AND($G66="m+m",$H66=0)</formula>
    </cfRule>
    <cfRule type="expression" dxfId="700" priority="472" stopIfTrue="1">
      <formula>OR($G66="",$G66="-")</formula>
    </cfRule>
  </conditionalFormatting>
  <conditionalFormatting sqref="J3:J6">
    <cfRule type="expression" dxfId="699" priority="284" stopIfTrue="1">
      <formula>AND($G3="d+m",$H3=0)</formula>
    </cfRule>
  </conditionalFormatting>
  <conditionalFormatting sqref="J7">
    <cfRule type="expression" dxfId="698" priority="240" stopIfTrue="1">
      <formula>AND($G7="d+m",$H7=0)</formula>
    </cfRule>
  </conditionalFormatting>
  <conditionalFormatting sqref="J9:J12">
    <cfRule type="expression" dxfId="697" priority="197" stopIfTrue="1">
      <formula>AND($G9="d+m",$H9=0)</formula>
    </cfRule>
  </conditionalFormatting>
  <conditionalFormatting sqref="J13:J14">
    <cfRule type="expression" dxfId="696" priority="156" stopIfTrue="1">
      <formula>AND($G13="d+m",$H13=0)</formula>
    </cfRule>
  </conditionalFormatting>
  <conditionalFormatting sqref="J18 A46:G46">
    <cfRule type="expression" dxfId="695" priority="531" stopIfTrue="1">
      <formula>AND($G18="d+m",$H18=0)</formula>
    </cfRule>
  </conditionalFormatting>
  <conditionalFormatting sqref="J19:J20">
    <cfRule type="expression" dxfId="694" priority="503" stopIfTrue="1">
      <formula>OR($G19="",$G19="-")</formula>
    </cfRule>
  </conditionalFormatting>
  <conditionalFormatting sqref="J24">
    <cfRule type="expression" dxfId="693" priority="343" stopIfTrue="1">
      <formula>AND($G24="m+m",#REF!=0)</formula>
    </cfRule>
  </conditionalFormatting>
  <conditionalFormatting sqref="J32:J33">
    <cfRule type="expression" dxfId="692" priority="548" stopIfTrue="1">
      <formula>OR($G32="",$G32="-")</formula>
    </cfRule>
  </conditionalFormatting>
  <conditionalFormatting sqref="J46:J48">
    <cfRule type="expression" dxfId="691" priority="394" stopIfTrue="1">
      <formula>OR($G46="",$G46="-")</formula>
    </cfRule>
  </conditionalFormatting>
  <conditionalFormatting sqref="J29:K30">
    <cfRule type="expression" dxfId="690" priority="315" stopIfTrue="1">
      <formula>AND($G29="m+m",#REF!=0)</formula>
    </cfRule>
    <cfRule type="expression" dxfId="689" priority="319" stopIfTrue="1">
      <formula>OR($G29="",$G29="-")</formula>
    </cfRule>
  </conditionalFormatting>
  <conditionalFormatting sqref="J37:K37">
    <cfRule type="expression" dxfId="688" priority="405" stopIfTrue="1">
      <formula>AND($G37="m+m",#REF!=0)</formula>
    </cfRule>
    <cfRule type="expression" dxfId="687" priority="410" stopIfTrue="1">
      <formula>OR($G37="",$G37="-")</formula>
    </cfRule>
  </conditionalFormatting>
  <conditionalFormatting sqref="J55:K56 K18">
    <cfRule type="expression" dxfId="686" priority="380" stopIfTrue="1">
      <formula>AND($G18="m+m",#REF!=0)</formula>
    </cfRule>
  </conditionalFormatting>
  <conditionalFormatting sqref="J57:K57">
    <cfRule type="expression" dxfId="685" priority="86" stopIfTrue="1">
      <formula>AND($G57="m+m",#REF!=0)</formula>
    </cfRule>
    <cfRule type="expression" dxfId="684" priority="94" stopIfTrue="1">
      <formula>OR($G57="",$G57="-")</formula>
    </cfRule>
  </conditionalFormatting>
  <conditionalFormatting sqref="K3:K6">
    <cfRule type="expression" dxfId="683" priority="288" stopIfTrue="1">
      <formula>AND($G3="m+m",#REF!=0)</formula>
    </cfRule>
  </conditionalFormatting>
  <conditionalFormatting sqref="K7">
    <cfRule type="expression" dxfId="682" priority="251" stopIfTrue="1">
      <formula>AND($G7="m+m",#REF!=0)</formula>
    </cfRule>
  </conditionalFormatting>
  <conditionalFormatting sqref="K9:K12">
    <cfRule type="expression" dxfId="681" priority="209" stopIfTrue="1">
      <formula>AND($G9="m+m",#REF!=0)</formula>
    </cfRule>
  </conditionalFormatting>
  <conditionalFormatting sqref="K13:K14">
    <cfRule type="expression" dxfId="680" priority="162" stopIfTrue="1">
      <formula>AND($G13="m+m",#REF!=0)</formula>
    </cfRule>
  </conditionalFormatting>
  <conditionalFormatting sqref="K24">
    <cfRule type="expression" dxfId="679" priority="326" stopIfTrue="1">
      <formula>AND($G24="m+m",$H24=0)</formula>
    </cfRule>
  </conditionalFormatting>
  <conditionalFormatting sqref="M53:M79">
    <cfRule type="expression" dxfId="678" priority="38" stopIfTrue="1">
      <formula>AND($G53="m+m",$H53=0)</formula>
    </cfRule>
    <cfRule type="expression" dxfId="677" priority="41" stopIfTrue="1">
      <formula>OR($G53="",$G53="-")</formula>
    </cfRule>
  </conditionalFormatting>
  <pageMargins left="0.39374999999999999" right="0.39374999999999999" top="0.39374999999999999" bottom="0.39374999999999999" header="0" footer="0"/>
  <pageSetup paperSize="9" scale="93" firstPageNumber="6"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6640625" style="727" customWidth="1"/>
    <col min="10" max="10" width="13.33203125" style="727" bestFit="1" customWidth="1"/>
    <col min="11" max="11" width="14.33203125" style="727" customWidth="1"/>
    <col min="12" max="16384" width="9.1640625" style="727"/>
  </cols>
  <sheetData>
    <row r="1" spans="1:12" ht="24">
      <c r="A1" s="840"/>
      <c r="B1" s="841" t="s">
        <v>3231</v>
      </c>
      <c r="C1" s="842" t="s">
        <v>3232</v>
      </c>
      <c r="D1" s="840" t="s">
        <v>3233</v>
      </c>
      <c r="E1" s="840" t="s">
        <v>55</v>
      </c>
      <c r="F1" s="843" t="s">
        <v>53</v>
      </c>
      <c r="G1" s="841" t="s">
        <v>3234</v>
      </c>
      <c r="H1" s="844" t="s">
        <v>3235</v>
      </c>
      <c r="I1" s="845" t="s">
        <v>3236</v>
      </c>
      <c r="J1" s="845" t="s">
        <v>3237</v>
      </c>
      <c r="K1" s="845" t="s">
        <v>3238</v>
      </c>
    </row>
    <row r="2" spans="1:12" ht="26.25">
      <c r="A2" s="846"/>
      <c r="B2" s="1485" t="s">
        <v>3239</v>
      </c>
      <c r="C2" s="1485"/>
      <c r="D2" s="1485"/>
      <c r="E2" s="1485"/>
      <c r="F2" s="1485"/>
      <c r="G2" s="1485"/>
      <c r="H2" s="846"/>
      <c r="I2" s="846"/>
      <c r="J2" s="846"/>
      <c r="K2" s="846"/>
    </row>
    <row r="3" spans="1:12" s="36" customFormat="1">
      <c r="A3" s="847"/>
      <c r="B3" s="848"/>
      <c r="C3" s="849"/>
      <c r="D3" s="847"/>
      <c r="E3" s="850"/>
      <c r="F3" s="851" t="s">
        <v>3375</v>
      </c>
      <c r="G3" s="848"/>
      <c r="H3" s="852"/>
      <c r="I3" s="853"/>
      <c r="J3" s="854"/>
      <c r="K3" s="853"/>
    </row>
    <row r="4" spans="1:12">
      <c r="A4" s="855"/>
      <c r="B4" s="856" t="s">
        <v>3376</v>
      </c>
      <c r="C4" s="849">
        <v>1</v>
      </c>
      <c r="D4" s="855" t="s">
        <v>250</v>
      </c>
      <c r="E4" s="855" t="s">
        <v>3242</v>
      </c>
      <c r="F4" s="857" t="s">
        <v>3243</v>
      </c>
      <c r="G4" s="856" t="s">
        <v>3244</v>
      </c>
      <c r="H4" s="854"/>
      <c r="I4" s="853">
        <f t="shared" ref="I4:I17" si="0">H4*C4</f>
        <v>0</v>
      </c>
      <c r="J4" s="854"/>
      <c r="K4" s="853">
        <f t="shared" ref="K4:K17" si="1">J4*C4</f>
        <v>0</v>
      </c>
      <c r="L4" s="858"/>
    </row>
    <row r="5" spans="1:12">
      <c r="A5" s="855"/>
      <c r="B5" s="856" t="s">
        <v>3377</v>
      </c>
      <c r="C5" s="849">
        <v>1</v>
      </c>
      <c r="D5" s="855" t="s">
        <v>250</v>
      </c>
      <c r="E5" s="855" t="s">
        <v>3242</v>
      </c>
      <c r="F5" s="857" t="s">
        <v>3243</v>
      </c>
      <c r="G5" s="856" t="s">
        <v>3244</v>
      </c>
      <c r="H5" s="854"/>
      <c r="I5" s="853">
        <f t="shared" si="0"/>
        <v>0</v>
      </c>
      <c r="J5" s="854"/>
      <c r="K5" s="853">
        <f t="shared" si="1"/>
        <v>0</v>
      </c>
      <c r="L5" s="858"/>
    </row>
    <row r="6" spans="1:12">
      <c r="A6" s="855"/>
      <c r="B6" s="856" t="s">
        <v>3378</v>
      </c>
      <c r="C6" s="849">
        <v>1</v>
      </c>
      <c r="D6" s="855" t="s">
        <v>250</v>
      </c>
      <c r="E6" s="855" t="s">
        <v>3242</v>
      </c>
      <c r="F6" s="857" t="s">
        <v>3243</v>
      </c>
      <c r="G6" s="856" t="s">
        <v>3244</v>
      </c>
      <c r="H6" s="854"/>
      <c r="I6" s="853">
        <f t="shared" si="0"/>
        <v>0</v>
      </c>
      <c r="J6" s="854"/>
      <c r="K6" s="853">
        <f t="shared" si="1"/>
        <v>0</v>
      </c>
      <c r="L6" s="858"/>
    </row>
    <row r="7" spans="1:12">
      <c r="A7" s="855"/>
      <c r="B7" s="856" t="s">
        <v>3379</v>
      </c>
      <c r="C7" s="849">
        <v>1</v>
      </c>
      <c r="D7" s="855" t="s">
        <v>250</v>
      </c>
      <c r="E7" s="855" t="s">
        <v>3242</v>
      </c>
      <c r="F7" s="857" t="s">
        <v>3243</v>
      </c>
      <c r="G7" s="856" t="s">
        <v>3244</v>
      </c>
      <c r="H7" s="854"/>
      <c r="I7" s="853">
        <f t="shared" si="0"/>
        <v>0</v>
      </c>
      <c r="J7" s="854"/>
      <c r="K7" s="853">
        <f t="shared" si="1"/>
        <v>0</v>
      </c>
      <c r="L7" s="858"/>
    </row>
    <row r="8" spans="1:12" ht="24">
      <c r="A8" s="855"/>
      <c r="B8" s="856" t="s">
        <v>3380</v>
      </c>
      <c r="C8" s="849">
        <v>1</v>
      </c>
      <c r="D8" s="855" t="s">
        <v>250</v>
      </c>
      <c r="E8" s="855" t="s">
        <v>3249</v>
      </c>
      <c r="F8" s="857" t="s">
        <v>3250</v>
      </c>
      <c r="G8" s="856" t="s">
        <v>3244</v>
      </c>
      <c r="H8" s="854"/>
      <c r="I8" s="859">
        <f t="shared" si="0"/>
        <v>0</v>
      </c>
      <c r="J8" s="854"/>
      <c r="K8" s="859">
        <f t="shared" si="1"/>
        <v>0</v>
      </c>
      <c r="L8" s="858"/>
    </row>
    <row r="9" spans="1:12">
      <c r="A9" s="855"/>
      <c r="B9" s="856" t="s">
        <v>3381</v>
      </c>
      <c r="C9" s="849">
        <v>1</v>
      </c>
      <c r="D9" s="855" t="s">
        <v>250</v>
      </c>
      <c r="E9" s="855" t="s">
        <v>3252</v>
      </c>
      <c r="F9" s="857" t="s">
        <v>3253</v>
      </c>
      <c r="G9" s="856" t="s">
        <v>3244</v>
      </c>
      <c r="H9" s="854"/>
      <c r="I9" s="853">
        <f t="shared" si="0"/>
        <v>0</v>
      </c>
      <c r="J9" s="854"/>
      <c r="K9" s="853">
        <f t="shared" si="1"/>
        <v>0</v>
      </c>
      <c r="L9" s="858"/>
    </row>
    <row r="10" spans="1:12">
      <c r="A10" s="855"/>
      <c r="B10" s="856" t="s">
        <v>3382</v>
      </c>
      <c r="C10" s="849">
        <v>1</v>
      </c>
      <c r="D10" s="855" t="s">
        <v>250</v>
      </c>
      <c r="E10" s="855" t="s">
        <v>3252</v>
      </c>
      <c r="F10" s="857" t="s">
        <v>3253</v>
      </c>
      <c r="G10" s="856" t="s">
        <v>3244</v>
      </c>
      <c r="H10" s="854"/>
      <c r="I10" s="853">
        <f t="shared" si="0"/>
        <v>0</v>
      </c>
      <c r="J10" s="854"/>
      <c r="K10" s="853">
        <f t="shared" si="1"/>
        <v>0</v>
      </c>
      <c r="L10" s="858"/>
    </row>
    <row r="11" spans="1:12">
      <c r="A11" s="855"/>
      <c r="B11" s="856" t="s">
        <v>3383</v>
      </c>
      <c r="C11" s="849">
        <v>1</v>
      </c>
      <c r="D11" s="855" t="s">
        <v>250</v>
      </c>
      <c r="E11" s="855" t="s">
        <v>3252</v>
      </c>
      <c r="F11" s="857" t="s">
        <v>3253</v>
      </c>
      <c r="G11" s="856" t="s">
        <v>3244</v>
      </c>
      <c r="H11" s="854"/>
      <c r="I11" s="853">
        <f t="shared" si="0"/>
        <v>0</v>
      </c>
      <c r="J11" s="854"/>
      <c r="K11" s="853">
        <f t="shared" si="1"/>
        <v>0</v>
      </c>
      <c r="L11" s="858"/>
    </row>
    <row r="12" spans="1:12" ht="24">
      <c r="A12" s="855"/>
      <c r="B12" s="856" t="s">
        <v>3384</v>
      </c>
      <c r="C12" s="849">
        <v>1</v>
      </c>
      <c r="D12" s="855" t="s">
        <v>250</v>
      </c>
      <c r="E12" s="855" t="s">
        <v>3257</v>
      </c>
      <c r="F12" s="857" t="s">
        <v>3258</v>
      </c>
      <c r="G12" s="856" t="s">
        <v>3244</v>
      </c>
      <c r="H12" s="854"/>
      <c r="I12" s="853">
        <f t="shared" si="0"/>
        <v>0</v>
      </c>
      <c r="J12" s="854"/>
      <c r="K12" s="853">
        <f t="shared" si="1"/>
        <v>0</v>
      </c>
      <c r="L12" s="858"/>
    </row>
    <row r="13" spans="1:12">
      <c r="A13" s="855"/>
      <c r="B13" s="856" t="s">
        <v>3385</v>
      </c>
      <c r="C13" s="849">
        <v>1</v>
      </c>
      <c r="D13" s="855" t="s">
        <v>250</v>
      </c>
      <c r="E13" s="855" t="s">
        <v>3260</v>
      </c>
      <c r="F13" s="857" t="s">
        <v>3261</v>
      </c>
      <c r="G13" s="856" t="s">
        <v>3244</v>
      </c>
      <c r="H13" s="854"/>
      <c r="I13" s="853">
        <f t="shared" si="0"/>
        <v>0</v>
      </c>
      <c r="J13" s="854"/>
      <c r="K13" s="853">
        <f t="shared" si="1"/>
        <v>0</v>
      </c>
      <c r="L13" s="858"/>
    </row>
    <row r="14" spans="1:12">
      <c r="A14" s="855"/>
      <c r="B14" s="856" t="s">
        <v>3386</v>
      </c>
      <c r="C14" s="849">
        <v>1</v>
      </c>
      <c r="D14" s="855" t="s">
        <v>250</v>
      </c>
      <c r="E14" s="855" t="s">
        <v>3260</v>
      </c>
      <c r="F14" s="857" t="s">
        <v>3261</v>
      </c>
      <c r="G14" s="856" t="s">
        <v>3244</v>
      </c>
      <c r="H14" s="854"/>
      <c r="I14" s="853">
        <f t="shared" si="0"/>
        <v>0</v>
      </c>
      <c r="J14" s="854"/>
      <c r="K14" s="853">
        <f t="shared" si="1"/>
        <v>0</v>
      </c>
      <c r="L14" s="858"/>
    </row>
    <row r="15" spans="1:12" ht="24">
      <c r="A15" s="855"/>
      <c r="B15" s="856" t="s">
        <v>3387</v>
      </c>
      <c r="C15" s="849">
        <v>1</v>
      </c>
      <c r="D15" s="855" t="s">
        <v>250</v>
      </c>
      <c r="E15" s="855" t="s">
        <v>3264</v>
      </c>
      <c r="F15" s="857" t="s">
        <v>3265</v>
      </c>
      <c r="G15" s="856" t="s">
        <v>3244</v>
      </c>
      <c r="H15" s="854"/>
      <c r="I15" s="859">
        <f t="shared" si="0"/>
        <v>0</v>
      </c>
      <c r="J15" s="854"/>
      <c r="K15" s="859">
        <f t="shared" si="1"/>
        <v>0</v>
      </c>
      <c r="L15" s="858"/>
    </row>
    <row r="16" spans="1:12" ht="24">
      <c r="A16" s="855"/>
      <c r="B16" s="856" t="s">
        <v>3388</v>
      </c>
      <c r="C16" s="849">
        <v>1</v>
      </c>
      <c r="D16" s="855" t="s">
        <v>250</v>
      </c>
      <c r="E16" s="855" t="s">
        <v>3264</v>
      </c>
      <c r="F16" s="857" t="s">
        <v>3265</v>
      </c>
      <c r="G16" s="856" t="s">
        <v>3244</v>
      </c>
      <c r="H16" s="854"/>
      <c r="I16" s="859">
        <f t="shared" si="0"/>
        <v>0</v>
      </c>
      <c r="J16" s="854"/>
      <c r="K16" s="859">
        <f t="shared" si="1"/>
        <v>0</v>
      </c>
      <c r="L16" s="858"/>
    </row>
    <row r="17" spans="1:13" ht="24">
      <c r="A17" s="855"/>
      <c r="B17" s="856" t="s">
        <v>3389</v>
      </c>
      <c r="C17" s="849">
        <v>1</v>
      </c>
      <c r="D17" s="855" t="s">
        <v>250</v>
      </c>
      <c r="E17" s="855" t="s">
        <v>3268</v>
      </c>
      <c r="F17" s="857" t="s">
        <v>3269</v>
      </c>
      <c r="G17" s="856" t="s">
        <v>3244</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3270</v>
      </c>
      <c r="G20" s="865"/>
      <c r="H20" s="869"/>
      <c r="I20" s="870"/>
      <c r="J20" s="871"/>
      <c r="K20" s="872">
        <f>SUM(I19+K19)</f>
        <v>0</v>
      </c>
    </row>
    <row r="21" spans="1:13">
      <c r="A21" s="855"/>
      <c r="B21" s="856"/>
      <c r="C21" s="849"/>
      <c r="D21" s="855"/>
      <c r="E21" s="856"/>
      <c r="F21" s="857"/>
      <c r="G21" s="856"/>
    </row>
    <row r="22" spans="1:13" ht="26.25">
      <c r="A22" s="846"/>
      <c r="B22" s="1485" t="s">
        <v>3271</v>
      </c>
      <c r="C22" s="1485"/>
      <c r="D22" s="1485"/>
      <c r="E22" s="1485"/>
      <c r="F22" s="1485"/>
      <c r="G22" s="1485"/>
      <c r="H22" s="846"/>
      <c r="I22" s="846"/>
      <c r="J22" s="846"/>
      <c r="K22" s="846"/>
    </row>
    <row r="23" spans="1:13" ht="15.75">
      <c r="A23" s="873"/>
      <c r="B23" s="873"/>
      <c r="C23" s="874"/>
      <c r="D23" s="873"/>
      <c r="E23" s="875"/>
      <c r="F23" s="876" t="s">
        <v>3390</v>
      </c>
      <c r="G23" s="877"/>
      <c r="H23" s="878"/>
      <c r="I23" s="878"/>
      <c r="J23" s="878"/>
      <c r="K23" s="878"/>
    </row>
    <row r="24" spans="1:13" s="37" customFormat="1" ht="48">
      <c r="A24" s="879"/>
      <c r="B24" s="865"/>
      <c r="C24" s="880">
        <v>1</v>
      </c>
      <c r="D24" s="881" t="s">
        <v>250</v>
      </c>
      <c r="E24" s="882" t="s">
        <v>3273</v>
      </c>
      <c r="F24" s="883" t="s">
        <v>3274</v>
      </c>
      <c r="G24" s="884" t="s">
        <v>3244</v>
      </c>
      <c r="H24" s="871"/>
      <c r="I24" s="853">
        <f t="shared" ref="I24:I28" si="2">H24*C24</f>
        <v>0</v>
      </c>
      <c r="J24" s="871"/>
      <c r="K24" s="853">
        <f>J24*C24</f>
        <v>0</v>
      </c>
    </row>
    <row r="25" spans="1:13" ht="24">
      <c r="A25" s="855"/>
      <c r="B25" s="856"/>
      <c r="C25" s="849">
        <v>1</v>
      </c>
      <c r="D25" s="855" t="s">
        <v>250</v>
      </c>
      <c r="E25" s="855" t="s">
        <v>3275</v>
      </c>
      <c r="F25" s="857" t="s">
        <v>3276</v>
      </c>
      <c r="G25" s="856" t="s">
        <v>3244</v>
      </c>
      <c r="H25" s="854"/>
      <c r="I25" s="859">
        <f t="shared" si="2"/>
        <v>0</v>
      </c>
      <c r="J25" s="854"/>
      <c r="K25" s="859">
        <f t="shared" ref="K25:K28" si="3">J25*C25</f>
        <v>0</v>
      </c>
      <c r="L25" s="885"/>
      <c r="M25" s="885"/>
    </row>
    <row r="26" spans="1:13">
      <c r="A26" s="855"/>
      <c r="B26" s="856"/>
      <c r="C26" s="849">
        <v>1</v>
      </c>
      <c r="D26" s="855" t="s">
        <v>250</v>
      </c>
      <c r="E26" s="855" t="s">
        <v>3277</v>
      </c>
      <c r="F26" s="857" t="s">
        <v>3278</v>
      </c>
      <c r="G26" s="856" t="s">
        <v>3244</v>
      </c>
      <c r="H26" s="854"/>
      <c r="I26" s="859">
        <f t="shared" si="2"/>
        <v>0</v>
      </c>
      <c r="J26" s="854"/>
      <c r="K26" s="859">
        <f t="shared" si="3"/>
        <v>0</v>
      </c>
      <c r="L26" s="885"/>
      <c r="M26" s="885"/>
    </row>
    <row r="27" spans="1:13">
      <c r="A27" s="855"/>
      <c r="B27" s="856"/>
      <c r="C27" s="849">
        <v>2</v>
      </c>
      <c r="D27" s="855" t="s">
        <v>250</v>
      </c>
      <c r="E27" s="855" t="s">
        <v>3279</v>
      </c>
      <c r="F27" s="857" t="s">
        <v>3280</v>
      </c>
      <c r="G27" s="856" t="s">
        <v>3244</v>
      </c>
      <c r="H27" s="854"/>
      <c r="I27" s="859">
        <f t="shared" si="2"/>
        <v>0</v>
      </c>
      <c r="J27" s="854"/>
      <c r="K27" s="859">
        <f t="shared" si="3"/>
        <v>0</v>
      </c>
      <c r="L27" s="885"/>
      <c r="M27" s="885"/>
    </row>
    <row r="28" spans="1:13">
      <c r="A28" s="855"/>
      <c r="B28" s="856"/>
      <c r="C28" s="849">
        <v>1</v>
      </c>
      <c r="D28" s="855" t="s">
        <v>250</v>
      </c>
      <c r="E28" s="855" t="s">
        <v>3281</v>
      </c>
      <c r="F28" s="857" t="s">
        <v>3282</v>
      </c>
      <c r="G28" s="856" t="s">
        <v>3244</v>
      </c>
      <c r="H28" s="854"/>
      <c r="I28" s="859">
        <f t="shared" si="2"/>
        <v>0</v>
      </c>
      <c r="J28" s="854"/>
      <c r="K28" s="859">
        <f t="shared" si="3"/>
        <v>0</v>
      </c>
      <c r="L28" s="885"/>
      <c r="M28" s="885"/>
    </row>
    <row r="29" spans="1:13" ht="24">
      <c r="A29" s="855"/>
      <c r="B29" s="856"/>
      <c r="C29" s="849">
        <v>1</v>
      </c>
      <c r="D29" s="855" t="s">
        <v>250</v>
      </c>
      <c r="E29" s="855">
        <v>2891001</v>
      </c>
      <c r="F29" s="855" t="s">
        <v>3283</v>
      </c>
      <c r="G29" s="856" t="s">
        <v>3244</v>
      </c>
      <c r="H29" s="852"/>
      <c r="I29" s="853">
        <f>H29*C29</f>
        <v>0</v>
      </c>
      <c r="J29" s="871"/>
      <c r="K29" s="853">
        <f>J29*C29</f>
        <v>0</v>
      </c>
      <c r="L29" s="885"/>
      <c r="M29" s="885"/>
    </row>
    <row r="30" spans="1:13" ht="24">
      <c r="A30" s="855"/>
      <c r="B30" s="856"/>
      <c r="C30" s="849">
        <v>3</v>
      </c>
      <c r="D30" s="855" t="s">
        <v>250</v>
      </c>
      <c r="E30" s="855">
        <v>2891589</v>
      </c>
      <c r="F30" s="855" t="s">
        <v>3284</v>
      </c>
      <c r="G30" s="856" t="s">
        <v>3244</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3285</v>
      </c>
      <c r="G33" s="865"/>
      <c r="H33" s="869"/>
      <c r="I33" s="870"/>
      <c r="J33" s="871"/>
      <c r="K33" s="872">
        <f>SUM(I32+K32)</f>
        <v>0</v>
      </c>
    </row>
    <row r="34" spans="1:11">
      <c r="A34" s="855"/>
      <c r="B34" s="856"/>
      <c r="C34" s="849"/>
      <c r="D34" s="855"/>
      <c r="E34" s="856"/>
      <c r="F34" s="857"/>
      <c r="G34" s="856"/>
    </row>
    <row r="35" spans="1:11" ht="26.25">
      <c r="A35" s="846"/>
      <c r="B35" s="1485" t="s">
        <v>3286</v>
      </c>
      <c r="C35" s="1485"/>
      <c r="D35" s="1485"/>
      <c r="E35" s="1485"/>
      <c r="F35" s="1485"/>
      <c r="G35" s="1485"/>
      <c r="H35" s="846"/>
      <c r="I35" s="846"/>
      <c r="J35" s="846"/>
      <c r="K35" s="846"/>
    </row>
    <row r="36" spans="1:11" ht="15">
      <c r="A36" s="886"/>
      <c r="B36" s="887"/>
      <c r="C36" s="888"/>
      <c r="D36" s="886"/>
      <c r="E36" s="886"/>
      <c r="F36" s="889" t="s">
        <v>3391</v>
      </c>
      <c r="G36" s="890"/>
    </row>
    <row r="37" spans="1:11" s="36" customFormat="1">
      <c r="A37" s="891"/>
      <c r="B37" s="39"/>
      <c r="C37" s="892">
        <v>1</v>
      </c>
      <c r="D37" s="39" t="s">
        <v>250</v>
      </c>
      <c r="E37" s="39"/>
      <c r="F37" s="893" t="s">
        <v>3288</v>
      </c>
      <c r="G37" s="894" t="s">
        <v>3244</v>
      </c>
      <c r="J37" s="871"/>
      <c r="K37" s="853">
        <f t="shared" ref="K37" si="4">J37*C37</f>
        <v>0</v>
      </c>
    </row>
    <row r="38" spans="1:11" s="36" customFormat="1">
      <c r="A38" s="891"/>
      <c r="B38" s="39"/>
      <c r="C38" s="892"/>
      <c r="D38" s="39"/>
      <c r="E38" s="39"/>
      <c r="F38" s="895" t="s">
        <v>3289</v>
      </c>
      <c r="G38" s="896"/>
    </row>
    <row r="39" spans="1:11" s="36" customFormat="1">
      <c r="A39" s="891"/>
      <c r="B39" s="39"/>
      <c r="C39" s="892"/>
      <c r="D39" s="39"/>
      <c r="E39" s="39"/>
      <c r="F39" s="895" t="s">
        <v>3290</v>
      </c>
      <c r="G39" s="896"/>
    </row>
    <row r="40" spans="1:11" s="36" customFormat="1">
      <c r="A40" s="891"/>
      <c r="B40" s="39"/>
      <c r="C40" s="892"/>
      <c r="D40" s="39"/>
      <c r="E40" s="39"/>
      <c r="F40" s="895" t="s">
        <v>3291</v>
      </c>
      <c r="G40" s="896"/>
    </row>
    <row r="41" spans="1:11" s="36" customFormat="1">
      <c r="A41" s="891"/>
      <c r="B41" s="39"/>
      <c r="C41" s="892"/>
      <c r="D41" s="39"/>
      <c r="E41" s="39"/>
      <c r="F41" s="895" t="s">
        <v>3292</v>
      </c>
      <c r="G41" s="896"/>
    </row>
    <row r="42" spans="1:11" s="36" customFormat="1">
      <c r="A42" s="891"/>
      <c r="B42" s="39"/>
      <c r="C42" s="892"/>
      <c r="D42" s="39"/>
      <c r="E42" s="39"/>
      <c r="F42" s="897" t="s">
        <v>3293</v>
      </c>
      <c r="G42" s="896"/>
    </row>
    <row r="43" spans="1:11" s="36" customFormat="1">
      <c r="A43" s="891"/>
      <c r="B43" s="39"/>
      <c r="C43" s="892"/>
      <c r="D43" s="39"/>
      <c r="E43" s="39"/>
      <c r="F43" s="898"/>
      <c r="G43" s="896"/>
    </row>
    <row r="44" spans="1:11" s="38" customFormat="1" ht="24">
      <c r="A44" s="891"/>
      <c r="B44" s="39"/>
      <c r="C44" s="892"/>
      <c r="D44" s="891"/>
      <c r="E44" s="39"/>
      <c r="F44" s="898" t="s">
        <v>3392</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3295</v>
      </c>
      <c r="G47" s="39"/>
      <c r="I47" s="870"/>
      <c r="J47" s="871"/>
      <c r="K47" s="872">
        <f>SUM(I46+K46)</f>
        <v>0</v>
      </c>
    </row>
    <row r="48" spans="1:11">
      <c r="A48" s="894"/>
      <c r="B48" s="902"/>
      <c r="C48" s="903"/>
      <c r="D48" s="884"/>
      <c r="E48" s="39"/>
      <c r="F48" s="883"/>
      <c r="G48" s="39"/>
      <c r="I48" s="870"/>
      <c r="J48" s="871"/>
      <c r="K48" s="872"/>
    </row>
    <row r="49" spans="1:39" ht="26.25">
      <c r="A49" s="846"/>
      <c r="B49" s="1485" t="s">
        <v>2474</v>
      </c>
      <c r="C49" s="1485"/>
      <c r="D49" s="1485"/>
      <c r="E49" s="1485"/>
      <c r="F49" s="1485"/>
      <c r="G49" s="1485"/>
      <c r="H49" s="846"/>
      <c r="I49" s="846"/>
      <c r="J49" s="846"/>
      <c r="K49" s="846"/>
    </row>
    <row r="50" spans="1:39" ht="15.75">
      <c r="A50" s="873"/>
      <c r="B50" s="873"/>
      <c r="C50" s="874"/>
      <c r="D50" s="873"/>
      <c r="E50" s="875"/>
      <c r="F50" s="876" t="s">
        <v>3393</v>
      </c>
      <c r="G50" s="877"/>
      <c r="H50" s="878"/>
      <c r="I50" s="878"/>
      <c r="J50" s="878"/>
      <c r="K50" s="878"/>
    </row>
    <row r="51" spans="1:39" s="39" customFormat="1" ht="48">
      <c r="A51" s="891"/>
      <c r="B51" s="865"/>
      <c r="C51" s="865">
        <v>221</v>
      </c>
      <c r="D51" s="865" t="s">
        <v>389</v>
      </c>
      <c r="E51" s="865" t="s">
        <v>3297</v>
      </c>
      <c r="F51" s="904" t="s">
        <v>3298</v>
      </c>
      <c r="G51" s="905" t="s">
        <v>3299</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3300</v>
      </c>
      <c r="F52" s="904" t="s">
        <v>3298</v>
      </c>
      <c r="G52" s="905" t="s">
        <v>3299</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3374</v>
      </c>
      <c r="F53" s="904" t="s">
        <v>3298</v>
      </c>
      <c r="G53" s="905" t="s">
        <v>3299</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3301</v>
      </c>
      <c r="F54" s="904" t="s">
        <v>3298</v>
      </c>
      <c r="G54" s="905" t="s">
        <v>3299</v>
      </c>
      <c r="H54" s="852"/>
      <c r="I54" s="853">
        <f t="shared" si="5"/>
        <v>0</v>
      </c>
      <c r="J54" s="871"/>
      <c r="K54" s="853">
        <f t="shared" si="6"/>
        <v>0</v>
      </c>
      <c r="L54" s="871"/>
      <c r="M54" s="852"/>
      <c r="N54" s="38"/>
      <c r="O54" s="38"/>
      <c r="P54" s="38"/>
      <c r="Q54" s="38"/>
      <c r="R54" s="38"/>
      <c r="S54" s="38"/>
    </row>
    <row r="55" spans="1:39" s="39" customFormat="1" ht="12">
      <c r="A55" s="891"/>
      <c r="B55" s="865"/>
      <c r="C55" s="865">
        <v>104</v>
      </c>
      <c r="D55" s="865" t="s">
        <v>389</v>
      </c>
      <c r="E55" s="865" t="s">
        <v>3302</v>
      </c>
      <c r="F55" s="906" t="s">
        <v>3303</v>
      </c>
      <c r="G55" s="906" t="s">
        <v>3299</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3304</v>
      </c>
      <c r="F56" s="906" t="s">
        <v>3303</v>
      </c>
      <c r="G56" s="906" t="s">
        <v>3299</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3305</v>
      </c>
      <c r="F57" s="906" t="s">
        <v>3303</v>
      </c>
      <c r="G57" s="906" t="s">
        <v>3299</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3306</v>
      </c>
      <c r="F58" s="904" t="s">
        <v>3307</v>
      </c>
      <c r="G58" s="905" t="s">
        <v>3299</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72</v>
      </c>
      <c r="D59" s="39" t="s">
        <v>250</v>
      </c>
      <c r="E59" s="865" t="s">
        <v>3308</v>
      </c>
      <c r="F59" s="904" t="s">
        <v>3309</v>
      </c>
      <c r="G59" s="906" t="s">
        <v>3299</v>
      </c>
      <c r="H59" s="852"/>
      <c r="I59" s="853">
        <f>H59*C59</f>
        <v>0</v>
      </c>
      <c r="J59" s="871"/>
      <c r="K59" s="853">
        <f>J59*C59</f>
        <v>0</v>
      </c>
      <c r="M59" s="852"/>
    </row>
    <row r="60" spans="1:39" s="36" customFormat="1" ht="24">
      <c r="B60" s="39"/>
      <c r="C60" s="892">
        <v>236</v>
      </c>
      <c r="D60" s="39" t="s">
        <v>250</v>
      </c>
      <c r="E60" s="910"/>
      <c r="F60" s="904" t="s">
        <v>3310</v>
      </c>
      <c r="G60" s="911" t="s">
        <v>240</v>
      </c>
      <c r="H60" s="852"/>
      <c r="I60" s="912"/>
      <c r="J60" s="871"/>
      <c r="K60" s="853">
        <f>J60*C60</f>
        <v>0</v>
      </c>
      <c r="M60" s="852"/>
    </row>
    <row r="61" spans="1:39" s="38" customFormat="1" ht="12">
      <c r="A61" s="891"/>
      <c r="B61" s="865"/>
      <c r="C61" s="880">
        <v>95</v>
      </c>
      <c r="D61" s="865" t="s">
        <v>250</v>
      </c>
      <c r="E61" s="913" t="s">
        <v>3311</v>
      </c>
      <c r="F61" s="911" t="s">
        <v>3312</v>
      </c>
      <c r="G61" s="914" t="s">
        <v>3299</v>
      </c>
      <c r="H61" s="852"/>
      <c r="I61" s="853">
        <f>H61*C61</f>
        <v>0</v>
      </c>
      <c r="J61" s="915"/>
      <c r="K61" s="853">
        <f>J61*C61</f>
        <v>0</v>
      </c>
      <c r="M61" s="852"/>
    </row>
    <row r="62" spans="1:39" s="38" customFormat="1" ht="12">
      <c r="A62" s="891"/>
      <c r="B62" s="865"/>
      <c r="C62" s="880">
        <v>95</v>
      </c>
      <c r="D62" s="865" t="s">
        <v>250</v>
      </c>
      <c r="E62" s="913" t="s">
        <v>3313</v>
      </c>
      <c r="F62" s="911" t="s">
        <v>3314</v>
      </c>
      <c r="G62" s="914" t="s">
        <v>3299</v>
      </c>
      <c r="H62" s="852"/>
      <c r="I62" s="853">
        <f>H62*C62</f>
        <v>0</v>
      </c>
      <c r="J62" s="915"/>
      <c r="K62" s="853">
        <f>J62*C62</f>
        <v>0</v>
      </c>
      <c r="M62" s="852"/>
    </row>
    <row r="63" spans="1:39" s="38" customFormat="1" ht="36">
      <c r="A63" s="891"/>
      <c r="B63" s="865"/>
      <c r="C63" s="880">
        <v>110</v>
      </c>
      <c r="D63" s="865" t="s">
        <v>389</v>
      </c>
      <c r="E63" s="913" t="s">
        <v>3315</v>
      </c>
      <c r="F63" s="914" t="s">
        <v>3316</v>
      </c>
      <c r="G63" s="914" t="s">
        <v>3299</v>
      </c>
      <c r="H63" s="852"/>
      <c r="I63" s="853">
        <f>H63*C63</f>
        <v>0</v>
      </c>
      <c r="J63" s="915"/>
      <c r="K63" s="853">
        <f>J63*C63</f>
        <v>0</v>
      </c>
      <c r="M63" s="852"/>
    </row>
    <row r="64" spans="1:39" s="38" customFormat="1" ht="24">
      <c r="A64" s="891"/>
      <c r="B64" s="865"/>
      <c r="C64" s="880">
        <v>110</v>
      </c>
      <c r="D64" s="865" t="s">
        <v>389</v>
      </c>
      <c r="E64" s="913" t="s">
        <v>3317</v>
      </c>
      <c r="F64" s="911" t="s">
        <v>3318</v>
      </c>
      <c r="G64" s="914" t="s">
        <v>3299</v>
      </c>
      <c r="H64" s="852"/>
      <c r="I64" s="853">
        <f t="shared" ref="I64:I79" si="7">H64*C64</f>
        <v>0</v>
      </c>
      <c r="J64" s="915"/>
      <c r="K64" s="853">
        <f t="shared" ref="K64:K72" si="8">J64*C64</f>
        <v>0</v>
      </c>
      <c r="M64" s="852"/>
    </row>
    <row r="65" spans="1:39" s="38" customFormat="1" ht="36">
      <c r="A65" s="891"/>
      <c r="B65" s="865"/>
      <c r="C65" s="880">
        <v>220</v>
      </c>
      <c r="D65" s="865" t="s">
        <v>250</v>
      </c>
      <c r="E65" s="913" t="s">
        <v>3319</v>
      </c>
      <c r="F65" s="914" t="s">
        <v>3320</v>
      </c>
      <c r="G65" s="914" t="s">
        <v>3299</v>
      </c>
      <c r="H65" s="852"/>
      <c r="I65" s="853">
        <f t="shared" si="7"/>
        <v>0</v>
      </c>
      <c r="J65" s="915"/>
      <c r="K65" s="853">
        <f t="shared" si="8"/>
        <v>0</v>
      </c>
      <c r="M65" s="852"/>
    </row>
    <row r="66" spans="1:39" s="38" customFormat="1" ht="12">
      <c r="A66" s="891"/>
      <c r="B66" s="39"/>
      <c r="C66" s="892">
        <v>1</v>
      </c>
      <c r="D66" s="39" t="s">
        <v>250</v>
      </c>
      <c r="E66" s="916" t="s">
        <v>3321</v>
      </c>
      <c r="F66" s="906" t="s">
        <v>3322</v>
      </c>
      <c r="G66" s="906" t="s">
        <v>3299</v>
      </c>
      <c r="H66" s="852"/>
      <c r="I66" s="853">
        <f t="shared" si="7"/>
        <v>0</v>
      </c>
      <c r="J66" s="871"/>
      <c r="K66" s="853">
        <f t="shared" si="8"/>
        <v>0</v>
      </c>
      <c r="M66" s="852"/>
    </row>
    <row r="67" spans="1:39" s="38" customFormat="1" ht="24">
      <c r="A67" s="891"/>
      <c r="B67" s="865"/>
      <c r="C67" s="880">
        <v>1</v>
      </c>
      <c r="D67" s="865" t="s">
        <v>250</v>
      </c>
      <c r="E67" s="910">
        <v>5015650</v>
      </c>
      <c r="F67" s="914" t="s">
        <v>3323</v>
      </c>
      <c r="G67" s="905" t="s">
        <v>3299</v>
      </c>
      <c r="H67" s="852"/>
      <c r="I67" s="853">
        <f t="shared" si="7"/>
        <v>0</v>
      </c>
      <c r="J67" s="871"/>
      <c r="K67" s="853">
        <f t="shared" si="8"/>
        <v>0</v>
      </c>
      <c r="M67" s="852"/>
    </row>
    <row r="68" spans="1:39" s="38" customFormat="1" ht="12">
      <c r="A68" s="891"/>
      <c r="B68" s="865"/>
      <c r="C68" s="880">
        <v>25</v>
      </c>
      <c r="D68" s="865" t="s">
        <v>389</v>
      </c>
      <c r="E68" s="906" t="s">
        <v>3324</v>
      </c>
      <c r="F68" s="904" t="s">
        <v>3325</v>
      </c>
      <c r="G68" s="906" t="s">
        <v>3299</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3326</v>
      </c>
      <c r="F69" s="904" t="s">
        <v>3327</v>
      </c>
      <c r="G69" s="906" t="s">
        <v>3299</v>
      </c>
      <c r="H69" s="852"/>
      <c r="I69" s="853">
        <f t="shared" si="7"/>
        <v>0</v>
      </c>
      <c r="J69" s="871"/>
      <c r="K69" s="853">
        <f t="shared" si="8"/>
        <v>0</v>
      </c>
      <c r="M69" s="852"/>
    </row>
    <row r="70" spans="1:39" s="38" customFormat="1" ht="12">
      <c r="A70" s="891"/>
      <c r="B70" s="865"/>
      <c r="C70" s="880">
        <v>10</v>
      </c>
      <c r="D70" s="865" t="s">
        <v>250</v>
      </c>
      <c r="E70" s="906" t="s">
        <v>3328</v>
      </c>
      <c r="F70" s="906" t="s">
        <v>3329</v>
      </c>
      <c r="G70" s="906" t="s">
        <v>3299</v>
      </c>
      <c r="H70" s="852"/>
      <c r="I70" s="853">
        <f t="shared" si="7"/>
        <v>0</v>
      </c>
      <c r="J70" s="871"/>
      <c r="K70" s="853">
        <f t="shared" si="8"/>
        <v>0</v>
      </c>
      <c r="M70" s="852"/>
    </row>
    <row r="71" spans="1:39" s="38" customFormat="1" ht="12">
      <c r="A71" s="891"/>
      <c r="B71" s="865"/>
      <c r="C71" s="880">
        <v>8</v>
      </c>
      <c r="D71" s="865" t="s">
        <v>250</v>
      </c>
      <c r="E71" s="906" t="s">
        <v>3330</v>
      </c>
      <c r="F71" s="906" t="s">
        <v>3331</v>
      </c>
      <c r="G71" s="906" t="s">
        <v>3299</v>
      </c>
      <c r="H71" s="852"/>
      <c r="I71" s="853">
        <f t="shared" si="7"/>
        <v>0</v>
      </c>
      <c r="J71" s="871"/>
      <c r="K71" s="853">
        <f t="shared" si="8"/>
        <v>0</v>
      </c>
      <c r="M71" s="852"/>
    </row>
    <row r="72" spans="1:39" s="38" customFormat="1" ht="12">
      <c r="A72" s="891"/>
      <c r="B72" s="865"/>
      <c r="C72" s="880">
        <v>2</v>
      </c>
      <c r="D72" s="865" t="s">
        <v>250</v>
      </c>
      <c r="E72" s="906" t="s">
        <v>3332</v>
      </c>
      <c r="F72" s="906" t="s">
        <v>3333</v>
      </c>
      <c r="G72" s="906" t="s">
        <v>3299</v>
      </c>
      <c r="H72" s="852"/>
      <c r="I72" s="853">
        <f t="shared" si="7"/>
        <v>0</v>
      </c>
      <c r="J72" s="871"/>
      <c r="K72" s="853">
        <f t="shared" si="8"/>
        <v>0</v>
      </c>
      <c r="M72" s="852"/>
    </row>
    <row r="73" spans="1:39" s="38" customFormat="1" ht="12">
      <c r="A73" s="891"/>
      <c r="B73" s="865"/>
      <c r="C73" s="880">
        <v>2</v>
      </c>
      <c r="D73" s="865" t="s">
        <v>250</v>
      </c>
      <c r="E73" s="906" t="s">
        <v>3334</v>
      </c>
      <c r="F73" s="906" t="s">
        <v>3335</v>
      </c>
      <c r="G73" s="906" t="s">
        <v>3299</v>
      </c>
      <c r="H73" s="852"/>
      <c r="I73" s="853">
        <f t="shared" si="7"/>
        <v>0</v>
      </c>
      <c r="J73" s="871"/>
      <c r="K73" s="853"/>
      <c r="M73" s="852"/>
    </row>
    <row r="74" spans="1:39" s="38" customFormat="1" ht="12">
      <c r="A74" s="879"/>
      <c r="B74" s="39"/>
      <c r="C74" s="892">
        <v>1</v>
      </c>
      <c r="D74" s="917" t="s">
        <v>430</v>
      </c>
      <c r="E74" s="918" t="s">
        <v>3336</v>
      </c>
      <c r="F74" s="906" t="s">
        <v>3337</v>
      </c>
      <c r="G74" s="906" t="s">
        <v>3299</v>
      </c>
      <c r="H74" s="852"/>
      <c r="I74" s="853">
        <f t="shared" si="7"/>
        <v>0</v>
      </c>
      <c r="J74" s="871"/>
      <c r="K74" s="853">
        <f t="shared" ref="K74:K77" si="9">J74*C74</f>
        <v>0</v>
      </c>
      <c r="M74" s="852"/>
    </row>
    <row r="75" spans="1:39" s="38" customFormat="1" ht="12">
      <c r="A75" s="879"/>
      <c r="B75" s="39"/>
      <c r="C75" s="892">
        <v>1</v>
      </c>
      <c r="D75" s="917" t="s">
        <v>430</v>
      </c>
      <c r="E75" s="919" t="s">
        <v>3338</v>
      </c>
      <c r="F75" s="906" t="s">
        <v>3339</v>
      </c>
      <c r="G75" s="906" t="s">
        <v>3299</v>
      </c>
      <c r="H75" s="852"/>
      <c r="I75" s="853">
        <f t="shared" si="7"/>
        <v>0</v>
      </c>
      <c r="J75" s="871"/>
      <c r="K75" s="853">
        <f t="shared" si="9"/>
        <v>0</v>
      </c>
      <c r="M75" s="852"/>
    </row>
    <row r="76" spans="1:39" s="38" customFormat="1" ht="12">
      <c r="A76" s="879"/>
      <c r="B76" s="39"/>
      <c r="C76" s="920">
        <v>0.5</v>
      </c>
      <c r="D76" s="917" t="s">
        <v>430</v>
      </c>
      <c r="E76" s="919" t="s">
        <v>3340</v>
      </c>
      <c r="F76" s="904" t="s">
        <v>3341</v>
      </c>
      <c r="G76" s="906" t="s">
        <v>3299</v>
      </c>
      <c r="H76" s="852"/>
      <c r="I76" s="853">
        <f t="shared" si="7"/>
        <v>0</v>
      </c>
      <c r="J76" s="871"/>
      <c r="K76" s="853">
        <f t="shared" si="9"/>
        <v>0</v>
      </c>
      <c r="M76" s="852"/>
    </row>
    <row r="77" spans="1:39" s="38" customFormat="1" ht="12">
      <c r="A77" s="879"/>
      <c r="B77" s="39"/>
      <c r="C77" s="920">
        <v>0.5</v>
      </c>
      <c r="D77" s="917" t="s">
        <v>430</v>
      </c>
      <c r="E77" s="919" t="s">
        <v>3342</v>
      </c>
      <c r="F77" s="904" t="s">
        <v>3343</v>
      </c>
      <c r="G77" s="906" t="s">
        <v>3299</v>
      </c>
      <c r="H77" s="852"/>
      <c r="I77" s="853">
        <f t="shared" si="7"/>
        <v>0</v>
      </c>
      <c r="J77" s="871"/>
      <c r="K77" s="853">
        <f t="shared" si="9"/>
        <v>0</v>
      </c>
      <c r="M77" s="852"/>
    </row>
    <row r="78" spans="1:39" s="38" customFormat="1" ht="12">
      <c r="A78" s="879"/>
      <c r="B78" s="39"/>
      <c r="C78" s="920">
        <v>0.5</v>
      </c>
      <c r="D78" s="917" t="s">
        <v>3344</v>
      </c>
      <c r="E78" s="919" t="s">
        <v>3345</v>
      </c>
      <c r="F78" s="904" t="s">
        <v>3345</v>
      </c>
      <c r="G78" s="906" t="s">
        <v>3299</v>
      </c>
      <c r="H78" s="852"/>
      <c r="I78" s="853">
        <f t="shared" si="7"/>
        <v>0</v>
      </c>
      <c r="J78" s="871"/>
      <c r="K78" s="853"/>
      <c r="M78" s="852"/>
    </row>
    <row r="79" spans="1:39" s="38" customFormat="1" ht="12">
      <c r="A79" s="891"/>
      <c r="B79" s="39"/>
      <c r="C79" s="892">
        <v>1</v>
      </c>
      <c r="D79" s="905" t="s">
        <v>389</v>
      </c>
      <c r="E79" s="865"/>
      <c r="F79" s="904" t="s">
        <v>3346</v>
      </c>
      <c r="G79" s="906" t="s">
        <v>3299</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3347</v>
      </c>
      <c r="G81" s="906" t="s">
        <v>3299</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3348</v>
      </c>
      <c r="G83" s="865"/>
      <c r="H83" s="928"/>
      <c r="I83" s="929"/>
      <c r="J83" s="930"/>
      <c r="K83" s="872">
        <f>SUM(I82+K82)</f>
        <v>0</v>
      </c>
    </row>
    <row r="84" spans="1:11">
      <c r="A84" s="931"/>
      <c r="B84" s="39"/>
      <c r="C84" s="892"/>
      <c r="D84" s="884"/>
      <c r="E84" s="932"/>
      <c r="F84" s="40"/>
      <c r="G84" s="894"/>
    </row>
    <row r="85" spans="1:11" ht="26.25" customHeight="1">
      <c r="A85" s="933"/>
      <c r="B85" s="1485" t="s">
        <v>3349</v>
      </c>
      <c r="C85" s="1485"/>
      <c r="D85" s="1485"/>
      <c r="E85" s="1485"/>
      <c r="F85" s="1485"/>
      <c r="G85" s="1485"/>
      <c r="H85" s="846"/>
      <c r="I85" s="846"/>
      <c r="J85" s="846"/>
      <c r="K85" s="846"/>
    </row>
    <row r="86" spans="1:11" ht="15">
      <c r="A86" s="865"/>
      <c r="B86" s="866"/>
      <c r="C86" s="867"/>
      <c r="D86" s="865"/>
      <c r="E86" s="865"/>
      <c r="F86" s="934" t="s">
        <v>3239</v>
      </c>
      <c r="G86" s="865"/>
      <c r="H86" s="1483">
        <f>SUM(K20)</f>
        <v>0</v>
      </c>
      <c r="I86" s="1483"/>
    </row>
    <row r="87" spans="1:11" ht="15">
      <c r="A87" s="865"/>
      <c r="B87" s="904"/>
      <c r="C87" s="880"/>
      <c r="D87" s="865"/>
      <c r="E87" s="865"/>
      <c r="F87" s="934" t="s">
        <v>3271</v>
      </c>
      <c r="G87" s="884"/>
      <c r="H87" s="1483">
        <f>SUMIF(F:F,"Spolu - riadiaci systém:",K:K)</f>
        <v>0</v>
      </c>
      <c r="I87" s="1483"/>
    </row>
    <row r="88" spans="1:11" ht="15">
      <c r="A88" s="865"/>
      <c r="B88" s="904"/>
      <c r="C88" s="880"/>
      <c r="D88" s="865"/>
      <c r="E88" s="865"/>
      <c r="F88" s="934" t="s">
        <v>3286</v>
      </c>
      <c r="G88" s="884"/>
      <c r="H88" s="1483">
        <f>SUMIF(F:F,"SPOLU - rozvádzač*",K:K)</f>
        <v>0</v>
      </c>
      <c r="I88" s="1483"/>
    </row>
    <row r="89" spans="1:11" ht="15">
      <c r="A89" s="865"/>
      <c r="B89" s="904"/>
      <c r="C89" s="880"/>
      <c r="D89" s="865"/>
      <c r="E89" s="865"/>
      <c r="F89" s="934" t="s">
        <v>3350</v>
      </c>
      <c r="G89" s="884"/>
      <c r="H89" s="1483">
        <f>SUMIF(F:F,"SPOLU - montážny materiál:",K:K)</f>
        <v>0</v>
      </c>
      <c r="I89" s="1483"/>
    </row>
    <row r="90" spans="1:11" ht="15">
      <c r="A90" s="865"/>
      <c r="B90" s="904"/>
      <c r="C90" s="880"/>
      <c r="D90" s="865"/>
      <c r="E90" s="865"/>
      <c r="F90" s="934" t="s">
        <v>3351</v>
      </c>
      <c r="G90" s="884"/>
      <c r="H90" s="1483"/>
      <c r="I90" s="1483"/>
    </row>
    <row r="91" spans="1:11" ht="15">
      <c r="A91" s="865"/>
      <c r="B91" s="904"/>
      <c r="C91" s="880"/>
      <c r="D91" s="865"/>
      <c r="E91" s="865"/>
      <c r="F91" s="934" t="s">
        <v>3352</v>
      </c>
      <c r="G91" s="884"/>
      <c r="H91" s="1483"/>
      <c r="I91" s="1483"/>
    </row>
    <row r="92" spans="1:11" ht="15">
      <c r="A92" s="865"/>
      <c r="B92" s="904"/>
      <c r="C92" s="880"/>
      <c r="D92" s="865"/>
      <c r="E92" s="865"/>
      <c r="F92" s="934" t="s">
        <v>3353</v>
      </c>
      <c r="G92" s="884"/>
      <c r="H92" s="1483"/>
      <c r="I92" s="1483"/>
    </row>
    <row r="93" spans="1:11" ht="15">
      <c r="A93" s="865"/>
      <c r="B93" s="904"/>
      <c r="C93" s="880"/>
      <c r="D93" s="865"/>
      <c r="E93" s="865"/>
      <c r="F93" s="934" t="s">
        <v>2998</v>
      </c>
      <c r="G93" s="884"/>
      <c r="H93" s="1483"/>
      <c r="I93" s="1483"/>
    </row>
    <row r="94" spans="1:11" ht="15.75">
      <c r="A94" s="865"/>
      <c r="B94" s="904"/>
      <c r="C94" s="880"/>
      <c r="D94" s="865"/>
      <c r="E94" s="865"/>
      <c r="F94" s="935" t="s">
        <v>3354</v>
      </c>
      <c r="G94" s="884"/>
      <c r="I94" s="936">
        <f>SUM(H85:I93)</f>
        <v>0</v>
      </c>
    </row>
    <row r="95" spans="1:11" ht="14.25">
      <c r="A95" s="865"/>
      <c r="B95" s="904"/>
      <c r="C95" s="880"/>
      <c r="D95" s="865"/>
      <c r="E95" s="865"/>
      <c r="F95" s="883"/>
      <c r="G95" s="884"/>
      <c r="H95" s="1484"/>
      <c r="I95" s="1484"/>
    </row>
    <row r="96" spans="1:11" ht="158.44999999999999" customHeight="1">
      <c r="A96" s="1449" t="s">
        <v>30</v>
      </c>
      <c r="B96" s="1449"/>
      <c r="C96" s="1449"/>
      <c r="D96" s="1449"/>
      <c r="E96" s="1449"/>
      <c r="F96" s="1449"/>
      <c r="G96" s="1449"/>
      <c r="H96" s="1449"/>
      <c r="I96" s="1449"/>
      <c r="J96" s="1449"/>
      <c r="K96" s="1449"/>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676" priority="500" stopIfTrue="1">
      <formula>AND($G19="d+m",$H19=0)</formula>
    </cfRule>
  </conditionalFormatting>
  <conditionalFormatting sqref="A32:K33">
    <cfRule type="expression" dxfId="675" priority="543" stopIfTrue="1">
      <formula>AND($G32="d+m",$H32=0)</formula>
    </cfRule>
  </conditionalFormatting>
  <conditionalFormatting sqref="B82:K83">
    <cfRule type="expression" dxfId="674" priority="526" stopIfTrue="1">
      <formula>AND($G82="d+m",$H82=0)</formula>
    </cfRule>
  </conditionalFormatting>
  <conditionalFormatting sqref="E4:E17">
    <cfRule type="expression" dxfId="673" priority="136" stopIfTrue="1">
      <formula>FIND("   ",F4)&gt;0</formula>
    </cfRule>
  </conditionalFormatting>
  <conditionalFormatting sqref="E25:E28">
    <cfRule type="expression" dxfId="672" priority="26" stopIfTrue="1">
      <formula>FIND("   ",F25)&gt;0</formula>
    </cfRule>
  </conditionalFormatting>
  <conditionalFormatting sqref="G4:G17">
    <cfRule type="expression" dxfId="671" priority="128" stopIfTrue="1">
      <formula>OR(IF(NOT(ISERR(FIND("STROJNÁ DODÁVKA",F4))),AND(FIND("STROJNÁ DODÁVKA",F4)&gt;0,G4="D+M")),AND(ISERR(FIND("STROJNÁ DODÁVKA",F4)),AND(G4&lt;&gt;"D+M",G4&lt;&gt;"-"),D4="ks"))</formula>
    </cfRule>
  </conditionalFormatting>
  <conditionalFormatting sqref="G25:G28">
    <cfRule type="expression" dxfId="670" priority="19" stopIfTrue="1">
      <formula>OR(IF(NOT(ISERR(FIND("STROJNÁ DODÁVKA",F25))),AND(FIND("STROJNÁ DODÁVKA",F25)&gt;0,G25="D+M")),AND(ISERR(FIND("STROJNÁ DODÁVKA",F25)),AND(G25&lt;&gt;"D+M",G25&lt;&gt;"-"),D25="ks"))</formula>
    </cfRule>
  </conditionalFormatting>
  <conditionalFormatting sqref="H4:H7">
    <cfRule type="expression" dxfId="669" priority="259" stopIfTrue="1">
      <formula>AND($G4="d+m",$H4=0)</formula>
    </cfRule>
  </conditionalFormatting>
  <conditionalFormatting sqref="H7">
    <cfRule type="expression" dxfId="668" priority="262" stopIfTrue="1">
      <formula>OR($G7="",$G7="-")</formula>
    </cfRule>
  </conditionalFormatting>
  <conditionalFormatting sqref="H9:H14">
    <cfRule type="expression" dxfId="667" priority="172" stopIfTrue="1">
      <formula>AND($G9="d+m",$H9=0)</formula>
    </cfRule>
  </conditionalFormatting>
  <conditionalFormatting sqref="H13:H14">
    <cfRule type="expression" dxfId="666" priority="181" stopIfTrue="1">
      <formula>OR($G13="",$G13="-")</formula>
    </cfRule>
  </conditionalFormatting>
  <conditionalFormatting sqref="H24">
    <cfRule type="expression" dxfId="665" priority="344" stopIfTrue="1">
      <formula>AND($G24="m+m",#REF!=0)</formula>
    </cfRule>
  </conditionalFormatting>
  <conditionalFormatting sqref="H18:I18">
    <cfRule type="expression" dxfId="664" priority="457" stopIfTrue="1">
      <formula>AND($G18="m+m",$H18=0)</formula>
    </cfRule>
  </conditionalFormatting>
  <conditionalFormatting sqref="H29:I30">
    <cfRule type="expression" dxfId="663" priority="300" stopIfTrue="1">
      <formula>AND($G29="m+m",$H29=0)</formula>
    </cfRule>
    <cfRule type="expression" dxfId="662" priority="303" stopIfTrue="1">
      <formula>OR($G29="",$G29="-")</formula>
    </cfRule>
  </conditionalFormatting>
  <conditionalFormatting sqref="H55:I56 H3:I3">
    <cfRule type="expression" dxfId="661" priority="442" stopIfTrue="1">
      <formula>AND($G3="m+m",$H3=0)</formula>
    </cfRule>
  </conditionalFormatting>
  <conditionalFormatting sqref="H57:I57">
    <cfRule type="expression" dxfId="660" priority="65" stopIfTrue="1">
      <formula>AND($G57="m+m",$H57=0)</formula>
    </cfRule>
    <cfRule type="expression" dxfId="659" priority="76" stopIfTrue="1">
      <formula>OR($G57="",$G57="-")</formula>
    </cfRule>
  </conditionalFormatting>
  <conditionalFormatting sqref="H86:I93">
    <cfRule type="cellIs" dxfId="658" priority="493" stopIfTrue="1" operator="equal">
      <formula>0</formula>
    </cfRule>
  </conditionalFormatting>
  <conditionalFormatting sqref="H3:K6">
    <cfRule type="expression" dxfId="657" priority="269" stopIfTrue="1">
      <formula>OR($G3="",$G3="-")</formula>
    </cfRule>
  </conditionalFormatting>
  <conditionalFormatting sqref="H8:K8">
    <cfRule type="expression" dxfId="656" priority="216" stopIfTrue="1">
      <formula>AND($G8="d+m",$H8=0)</formula>
    </cfRule>
    <cfRule type="expression" dxfId="655" priority="224" stopIfTrue="1">
      <formula>OR($G8="",$G8="-")</formula>
    </cfRule>
  </conditionalFormatting>
  <conditionalFormatting sqref="H9:K12">
    <cfRule type="expression" dxfId="654" priority="186" stopIfTrue="1">
      <formula>OR($G9="",$G9="-")</formula>
    </cfRule>
  </conditionalFormatting>
  <conditionalFormatting sqref="H15:K17">
    <cfRule type="expression" dxfId="653" priority="116" stopIfTrue="1">
      <formula>AND($G15="d+m",$H15=0)</formula>
    </cfRule>
    <cfRule type="expression" dxfId="652" priority="124" stopIfTrue="1">
      <formula>OR($G15="",$G15="-")</formula>
    </cfRule>
  </conditionalFormatting>
  <conditionalFormatting sqref="H18:K18">
    <cfRule type="expression" dxfId="651" priority="453" stopIfTrue="1">
      <formula>OR($G18="",$G18="-")</formula>
    </cfRule>
  </conditionalFormatting>
  <conditionalFormatting sqref="H23:K23">
    <cfRule type="expression" dxfId="650" priority="438" stopIfTrue="1">
      <formula>OR($G23="",$G23="-")</formula>
    </cfRule>
  </conditionalFormatting>
  <conditionalFormatting sqref="H24:K24">
    <cfRule type="expression" dxfId="649" priority="351" stopIfTrue="1">
      <formula>OR($G24="",$G24="-")</formula>
    </cfRule>
  </conditionalFormatting>
  <conditionalFormatting sqref="H25:K28">
    <cfRule type="expression" dxfId="648" priority="5" stopIfTrue="1">
      <formula>AND($G25="d+m",$H25=0)</formula>
    </cfRule>
    <cfRule type="expression" dxfId="647" priority="13" stopIfTrue="1">
      <formula>OR($G25="",$G25="-")</formula>
    </cfRule>
  </conditionalFormatting>
  <conditionalFormatting sqref="H31:K31 H23:K23">
    <cfRule type="expression" dxfId="646" priority="427" stopIfTrue="1">
      <formula>AND($G23="d+m",$H23=0)</formula>
    </cfRule>
  </conditionalFormatting>
  <conditionalFormatting sqref="H31:K31 H55:K56">
    <cfRule type="expression" dxfId="645" priority="375" stopIfTrue="1">
      <formula>OR($G31="",$G31="-")</formula>
    </cfRule>
  </conditionalFormatting>
  <conditionalFormatting sqref="H50:K50">
    <cfRule type="expression" dxfId="644" priority="360" stopIfTrue="1">
      <formula>AND($G50="d+m",$H50=0)</formula>
    </cfRule>
    <cfRule type="expression" dxfId="643" priority="368" stopIfTrue="1">
      <formula>OR($G50="",$G50="-")</formula>
    </cfRule>
  </conditionalFormatting>
  <conditionalFormatting sqref="H58:K58 H59:H63 I61:I63 K61:K65 H64:I65 H66:H79 I69:K78 I79:L79">
    <cfRule type="expression" dxfId="642" priority="413" stopIfTrue="1">
      <formula>AND($G58="m+m",$H58=0)</formula>
    </cfRule>
    <cfRule type="expression" dxfId="641" priority="421" stopIfTrue="1">
      <formula>OR($G58="",$G58="-")</formula>
    </cfRule>
  </conditionalFormatting>
  <conditionalFormatting sqref="H53:L54">
    <cfRule type="expression" dxfId="640" priority="51" stopIfTrue="1">
      <formula>AND($G53="m+m",$H53=0)</formula>
    </cfRule>
    <cfRule type="expression" dxfId="639" priority="57" stopIfTrue="1">
      <formula>OR($G53="",$G53="-")</formula>
    </cfRule>
  </conditionalFormatting>
  <conditionalFormatting sqref="H51:M52">
    <cfRule type="expression" dxfId="638" priority="103" stopIfTrue="1">
      <formula>AND($G51="m+m",$H51=0)</formula>
    </cfRule>
    <cfRule type="expression" dxfId="637" priority="112" stopIfTrue="1">
      <formula>OR($G51="",$G51="-")</formula>
    </cfRule>
  </conditionalFormatting>
  <conditionalFormatting sqref="I4:I6">
    <cfRule type="expression" dxfId="636" priority="276" stopIfTrue="1">
      <formula>AND($G4="m+m",$H4=0)</formula>
    </cfRule>
  </conditionalFormatting>
  <conditionalFormatting sqref="I7">
    <cfRule type="expression" dxfId="635" priority="234" stopIfTrue="1">
      <formula>AND($G7="m+m",$H7=0)</formula>
    </cfRule>
  </conditionalFormatting>
  <conditionalFormatting sqref="I9:I12">
    <cfRule type="expression" dxfId="634" priority="193" stopIfTrue="1">
      <formula>AND($G9="m+m",$H9=0)</formula>
    </cfRule>
  </conditionalFormatting>
  <conditionalFormatting sqref="I13:I14">
    <cfRule type="expression" dxfId="633" priority="152" stopIfTrue="1">
      <formula>AND($G13="m+m",$H13=0)</formula>
    </cfRule>
  </conditionalFormatting>
  <conditionalFormatting sqref="I24">
    <cfRule type="expression" dxfId="632" priority="334" stopIfTrue="1">
      <formula>AND($G24="m+m",$H24=0)</formula>
    </cfRule>
  </conditionalFormatting>
  <conditionalFormatting sqref="I59 J59:K60">
    <cfRule type="expression" dxfId="631" priority="481" stopIfTrue="1">
      <formula>AND($G59="m+m",$H59=0)</formula>
    </cfRule>
    <cfRule type="expression" dxfId="630" priority="483" stopIfTrue="1">
      <formula>OR($G59="",$G59="-")</formula>
    </cfRule>
  </conditionalFormatting>
  <conditionalFormatting sqref="I80 K80">
    <cfRule type="expression" dxfId="629" priority="512" stopIfTrue="1">
      <formula>AND($G80="m+m",$H80=0)</formula>
    </cfRule>
    <cfRule type="expression" dxfId="628" priority="522" stopIfTrue="1">
      <formula>OR($G80="",$G80="-")</formula>
    </cfRule>
  </conditionalFormatting>
  <conditionalFormatting sqref="I7:K7">
    <cfRule type="expression" dxfId="627" priority="229" stopIfTrue="1">
      <formula>OR($G7="",$G7="-")</formula>
    </cfRule>
  </conditionalFormatting>
  <conditionalFormatting sqref="I13:K14">
    <cfRule type="expression" dxfId="626" priority="143" stopIfTrue="1">
      <formula>OR($G13="",$G13="-")</formula>
    </cfRule>
  </conditionalFormatting>
  <conditionalFormatting sqref="I46:K48">
    <cfRule type="expression" dxfId="625" priority="392" stopIfTrue="1">
      <formula>AND($G46="d+m",$H46=0)</formula>
    </cfRule>
  </conditionalFormatting>
  <conditionalFormatting sqref="I66:K67">
    <cfRule type="expression" dxfId="624" priority="465" stopIfTrue="1">
      <formula>AND($G66="m+m",$H66=0)</formula>
    </cfRule>
    <cfRule type="expression" dxfId="623" priority="469" stopIfTrue="1">
      <formula>OR($G66="",$G66="-")</formula>
    </cfRule>
  </conditionalFormatting>
  <conditionalFormatting sqref="J3:J6">
    <cfRule type="expression" dxfId="622" priority="281" stopIfTrue="1">
      <formula>AND($G3="d+m",$H3=0)</formula>
    </cfRule>
  </conditionalFormatting>
  <conditionalFormatting sqref="J7">
    <cfRule type="expression" dxfId="621" priority="243" stopIfTrue="1">
      <formula>AND($G7="d+m",$H7=0)</formula>
    </cfRule>
  </conditionalFormatting>
  <conditionalFormatting sqref="J9:J12">
    <cfRule type="expression" dxfId="620" priority="199" stopIfTrue="1">
      <formula>AND($G9="d+m",$H9=0)</formula>
    </cfRule>
  </conditionalFormatting>
  <conditionalFormatting sqref="J13:J14">
    <cfRule type="expression" dxfId="619" priority="159" stopIfTrue="1">
      <formula>AND($G13="d+m",$H13=0)</formula>
    </cfRule>
  </conditionalFormatting>
  <conditionalFormatting sqref="J18 A46:G46">
    <cfRule type="expression" dxfId="618" priority="536" stopIfTrue="1">
      <formula>AND($G18="d+m",$H18=0)</formula>
    </cfRule>
  </conditionalFormatting>
  <conditionalFormatting sqref="J19:J20">
    <cfRule type="expression" dxfId="617" priority="505" stopIfTrue="1">
      <formula>OR($G19="",$G19="-")</formula>
    </cfRule>
  </conditionalFormatting>
  <conditionalFormatting sqref="J24">
    <cfRule type="expression" dxfId="616" priority="337" stopIfTrue="1">
      <formula>AND($G24="m+m",#REF!=0)</formula>
    </cfRule>
  </conditionalFormatting>
  <conditionalFormatting sqref="J32:J33">
    <cfRule type="expression" dxfId="615" priority="546" stopIfTrue="1">
      <formula>OR($G32="",$G32="-")</formula>
    </cfRule>
  </conditionalFormatting>
  <conditionalFormatting sqref="J46:J48">
    <cfRule type="expression" dxfId="614" priority="399" stopIfTrue="1">
      <formula>OR($G46="",$G46="-")</formula>
    </cfRule>
  </conditionalFormatting>
  <conditionalFormatting sqref="J29:K30">
    <cfRule type="expression" dxfId="613" priority="309" stopIfTrue="1">
      <formula>AND($G29="m+m",#REF!=0)</formula>
    </cfRule>
    <cfRule type="expression" dxfId="612" priority="321" stopIfTrue="1">
      <formula>OR($G29="",$G29="-")</formula>
    </cfRule>
  </conditionalFormatting>
  <conditionalFormatting sqref="J37:K37">
    <cfRule type="expression" dxfId="611" priority="403" stopIfTrue="1">
      <formula>AND($G37="m+m",#REF!=0)</formula>
    </cfRule>
    <cfRule type="expression" dxfId="610" priority="411" stopIfTrue="1">
      <formula>OR($G37="",$G37="-")</formula>
    </cfRule>
  </conditionalFormatting>
  <conditionalFormatting sqref="J55:K56 K18">
    <cfRule type="expression" dxfId="609" priority="385" stopIfTrue="1">
      <formula>AND($G18="m+m",#REF!=0)</formula>
    </cfRule>
  </conditionalFormatting>
  <conditionalFormatting sqref="J57:K57">
    <cfRule type="expression" dxfId="608" priority="88" stopIfTrue="1">
      <formula>AND($G57="m+m",#REF!=0)</formula>
    </cfRule>
    <cfRule type="expression" dxfId="607" priority="93" stopIfTrue="1">
      <formula>OR($G57="",$G57="-")</formula>
    </cfRule>
  </conditionalFormatting>
  <conditionalFormatting sqref="K3:K6">
    <cfRule type="expression" dxfId="606" priority="294" stopIfTrue="1">
      <formula>AND($G3="m+m",#REF!=0)</formula>
    </cfRule>
  </conditionalFormatting>
  <conditionalFormatting sqref="K7">
    <cfRule type="expression" dxfId="605" priority="250" stopIfTrue="1">
      <formula>AND($G7="m+m",#REF!=0)</formula>
    </cfRule>
  </conditionalFormatting>
  <conditionalFormatting sqref="K9:K12">
    <cfRule type="expression" dxfId="604" priority="207" stopIfTrue="1">
      <formula>AND($G9="m+m",#REF!=0)</formula>
    </cfRule>
  </conditionalFormatting>
  <conditionalFormatting sqref="K13:K14">
    <cfRule type="expression" dxfId="603" priority="166" stopIfTrue="1">
      <formula>AND($G13="m+m",#REF!=0)</formula>
    </cfRule>
  </conditionalFormatting>
  <conditionalFormatting sqref="K24">
    <cfRule type="expression" dxfId="602" priority="328" stopIfTrue="1">
      <formula>AND($G24="m+m",$H24=0)</formula>
    </cfRule>
  </conditionalFormatting>
  <conditionalFormatting sqref="M53:M79">
    <cfRule type="expression" dxfId="601" priority="37" stopIfTrue="1">
      <formula>AND($G53="m+m",$H53=0)</formula>
    </cfRule>
    <cfRule type="expression" dxfId="600" priority="43" stopIfTrue="1">
      <formula>OR($G53="",$G53="-")</formula>
    </cfRule>
  </conditionalFormatting>
  <pageMargins left="0.39374999999999999" right="0.39374999999999999" top="0.39374999999999999" bottom="0.39374999999999999" header="0" footer="0"/>
  <pageSetup paperSize="9" scale="92" firstPageNumber="10"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pageSetUpPr fitToPage="1"/>
  </sheetPr>
  <dimension ref="A1:AM113"/>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6640625" style="727" customWidth="1"/>
    <col min="10" max="10" width="13.33203125" style="727" bestFit="1" customWidth="1"/>
    <col min="11" max="11" width="14.33203125" style="727" customWidth="1"/>
    <col min="12" max="16384" width="9.1640625" style="727"/>
  </cols>
  <sheetData>
    <row r="1" spans="1:13" ht="24">
      <c r="A1" s="840"/>
      <c r="B1" s="841" t="s">
        <v>3231</v>
      </c>
      <c r="C1" s="842" t="s">
        <v>3232</v>
      </c>
      <c r="D1" s="840" t="s">
        <v>3233</v>
      </c>
      <c r="E1" s="840" t="s">
        <v>55</v>
      </c>
      <c r="F1" s="843" t="s">
        <v>53</v>
      </c>
      <c r="G1" s="841" t="s">
        <v>3234</v>
      </c>
      <c r="H1" s="844" t="s">
        <v>3235</v>
      </c>
      <c r="I1" s="845" t="s">
        <v>3236</v>
      </c>
      <c r="J1" s="845" t="s">
        <v>3237</v>
      </c>
      <c r="K1" s="845" t="s">
        <v>3238</v>
      </c>
    </row>
    <row r="2" spans="1:13" ht="26.25">
      <c r="A2" s="846"/>
      <c r="B2" s="1485" t="s">
        <v>3239</v>
      </c>
      <c r="C2" s="1485"/>
      <c r="D2" s="1485"/>
      <c r="E2" s="1485"/>
      <c r="F2" s="1485"/>
      <c r="G2" s="1485"/>
      <c r="H2" s="846"/>
      <c r="I2" s="846"/>
      <c r="J2" s="846"/>
      <c r="K2" s="846"/>
    </row>
    <row r="3" spans="1:13" s="36" customFormat="1">
      <c r="A3" s="847"/>
      <c r="B3" s="848"/>
      <c r="C3" s="849"/>
      <c r="D3" s="847"/>
      <c r="E3" s="850"/>
      <c r="F3" s="851" t="s">
        <v>3394</v>
      </c>
      <c r="G3" s="848"/>
      <c r="H3" s="852"/>
      <c r="I3" s="853"/>
      <c r="J3" s="854"/>
      <c r="K3" s="853"/>
    </row>
    <row r="4" spans="1:13">
      <c r="A4" s="855"/>
      <c r="B4" s="856" t="s">
        <v>3395</v>
      </c>
      <c r="C4" s="849">
        <v>1</v>
      </c>
      <c r="D4" s="855" t="s">
        <v>250</v>
      </c>
      <c r="E4" s="855" t="s">
        <v>3252</v>
      </c>
      <c r="F4" s="857" t="s">
        <v>3253</v>
      </c>
      <c r="G4" s="856" t="s">
        <v>3244</v>
      </c>
      <c r="H4" s="854"/>
      <c r="I4" s="853">
        <f t="shared" ref="I4:I7" si="0">H4*C4</f>
        <v>0</v>
      </c>
      <c r="J4" s="854"/>
      <c r="K4" s="853">
        <f t="shared" ref="K4:K7" si="1">J4*C4</f>
        <v>0</v>
      </c>
      <c r="L4" s="858"/>
    </row>
    <row r="5" spans="1:13">
      <c r="A5" s="855"/>
      <c r="B5" s="856" t="s">
        <v>3396</v>
      </c>
      <c r="C5" s="849">
        <v>1</v>
      </c>
      <c r="D5" s="855" t="s">
        <v>250</v>
      </c>
      <c r="E5" s="855" t="s">
        <v>3260</v>
      </c>
      <c r="F5" s="857" t="s">
        <v>3261</v>
      </c>
      <c r="G5" s="856" t="s">
        <v>3244</v>
      </c>
      <c r="H5" s="854"/>
      <c r="I5" s="853">
        <f t="shared" si="0"/>
        <v>0</v>
      </c>
      <c r="J5" s="854"/>
      <c r="K5" s="853">
        <f t="shared" si="1"/>
        <v>0</v>
      </c>
      <c r="L5" s="858"/>
    </row>
    <row r="6" spans="1:13" ht="24">
      <c r="A6" s="855"/>
      <c r="B6" s="856" t="s">
        <v>3397</v>
      </c>
      <c r="C6" s="849">
        <v>1</v>
      </c>
      <c r="D6" s="855" t="s">
        <v>250</v>
      </c>
      <c r="E6" s="855" t="s">
        <v>3249</v>
      </c>
      <c r="F6" s="857" t="s">
        <v>3250</v>
      </c>
      <c r="G6" s="856" t="s">
        <v>3244</v>
      </c>
      <c r="H6" s="854"/>
      <c r="I6" s="859">
        <f t="shared" si="0"/>
        <v>0</v>
      </c>
      <c r="J6" s="854"/>
      <c r="K6" s="859">
        <f t="shared" si="1"/>
        <v>0</v>
      </c>
      <c r="L6" s="885"/>
      <c r="M6" s="885"/>
    </row>
    <row r="7" spans="1:13">
      <c r="A7" s="855"/>
      <c r="B7" s="856" t="s">
        <v>3398</v>
      </c>
      <c r="C7" s="849">
        <v>1</v>
      </c>
      <c r="D7" s="855" t="s">
        <v>250</v>
      </c>
      <c r="E7" s="855" t="s">
        <v>3242</v>
      </c>
      <c r="F7" s="857" t="s">
        <v>3243</v>
      </c>
      <c r="G7" s="856" t="s">
        <v>3244</v>
      </c>
      <c r="H7" s="854"/>
      <c r="I7" s="853">
        <f t="shared" si="0"/>
        <v>0</v>
      </c>
      <c r="J7" s="854"/>
      <c r="K7" s="853">
        <f t="shared" si="1"/>
        <v>0</v>
      </c>
      <c r="L7" s="858"/>
    </row>
    <row r="8" spans="1:13">
      <c r="A8" s="855"/>
      <c r="B8" s="856"/>
      <c r="C8" s="849"/>
      <c r="D8" s="855"/>
      <c r="E8" s="857"/>
      <c r="F8" s="857"/>
      <c r="G8" s="856"/>
      <c r="H8" s="852"/>
      <c r="I8" s="853"/>
      <c r="J8" s="854"/>
      <c r="K8" s="853"/>
      <c r="L8" s="858"/>
    </row>
    <row r="9" spans="1:13" s="36" customFormat="1">
      <c r="A9" s="847"/>
      <c r="B9" s="848"/>
      <c r="C9" s="849"/>
      <c r="D9" s="847"/>
      <c r="E9" s="850"/>
      <c r="F9" s="851" t="s">
        <v>3399</v>
      </c>
      <c r="G9" s="848"/>
      <c r="H9" s="852"/>
      <c r="I9" s="853"/>
      <c r="J9" s="854"/>
      <c r="K9" s="853"/>
    </row>
    <row r="10" spans="1:13">
      <c r="A10" s="855"/>
      <c r="B10" s="856" t="s">
        <v>3400</v>
      </c>
      <c r="C10" s="849">
        <v>1</v>
      </c>
      <c r="D10" s="855" t="s">
        <v>250</v>
      </c>
      <c r="E10" s="855" t="s">
        <v>3252</v>
      </c>
      <c r="F10" s="857" t="s">
        <v>3253</v>
      </c>
      <c r="G10" s="856" t="s">
        <v>3244</v>
      </c>
      <c r="H10" s="854"/>
      <c r="I10" s="853">
        <f t="shared" ref="I10:I11" si="2">H10*C10</f>
        <v>0</v>
      </c>
      <c r="J10" s="854"/>
      <c r="K10" s="853">
        <f t="shared" ref="K10:K11" si="3">J10*C10</f>
        <v>0</v>
      </c>
      <c r="L10" s="858"/>
    </row>
    <row r="11" spans="1:13">
      <c r="A11" s="855"/>
      <c r="B11" s="856" t="s">
        <v>3401</v>
      </c>
      <c r="C11" s="849">
        <v>1</v>
      </c>
      <c r="D11" s="855" t="s">
        <v>250</v>
      </c>
      <c r="E11" s="855" t="s">
        <v>3402</v>
      </c>
      <c r="F11" s="857" t="s">
        <v>3403</v>
      </c>
      <c r="G11" s="856" t="s">
        <v>3244</v>
      </c>
      <c r="H11" s="854"/>
      <c r="I11" s="853">
        <f t="shared" si="2"/>
        <v>0</v>
      </c>
      <c r="J11" s="854"/>
      <c r="K11" s="853">
        <f t="shared" si="3"/>
        <v>0</v>
      </c>
      <c r="L11" s="885"/>
      <c r="M11" s="885"/>
    </row>
    <row r="12" spans="1:13">
      <c r="A12" s="855"/>
      <c r="B12" s="856" t="s">
        <v>3404</v>
      </c>
      <c r="C12" s="849">
        <v>1</v>
      </c>
      <c r="D12" s="855" t="s">
        <v>250</v>
      </c>
      <c r="E12" s="855" t="s">
        <v>3405</v>
      </c>
      <c r="F12" s="857" t="s">
        <v>3406</v>
      </c>
      <c r="G12" s="856" t="s">
        <v>3244</v>
      </c>
      <c r="H12" s="854"/>
      <c r="I12" s="853">
        <f>H12*C12</f>
        <v>0</v>
      </c>
      <c r="J12" s="854"/>
      <c r="K12" s="853">
        <f>J12*C12</f>
        <v>0</v>
      </c>
      <c r="L12" s="885"/>
      <c r="M12" s="885"/>
    </row>
    <row r="13" spans="1:13">
      <c r="A13" s="855"/>
      <c r="B13" s="856"/>
      <c r="C13" s="849"/>
      <c r="D13" s="855"/>
      <c r="E13" s="857"/>
      <c r="F13" s="857"/>
      <c r="G13" s="856"/>
      <c r="H13" s="852"/>
      <c r="I13" s="853"/>
      <c r="J13" s="854"/>
      <c r="K13" s="853"/>
      <c r="L13" s="858"/>
    </row>
    <row r="14" spans="1:13" s="36" customFormat="1">
      <c r="A14" s="847"/>
      <c r="B14" s="848"/>
      <c r="C14" s="849"/>
      <c r="D14" s="847"/>
      <c r="E14" s="850"/>
      <c r="F14" s="851" t="s">
        <v>3407</v>
      </c>
      <c r="G14" s="848"/>
      <c r="H14" s="852"/>
      <c r="I14" s="853"/>
      <c r="J14" s="854"/>
      <c r="K14" s="853"/>
    </row>
    <row r="15" spans="1:13">
      <c r="A15" s="855"/>
      <c r="B15" s="856" t="s">
        <v>3408</v>
      </c>
      <c r="C15" s="849">
        <v>1</v>
      </c>
      <c r="D15" s="855" t="s">
        <v>250</v>
      </c>
      <c r="E15" s="855" t="s">
        <v>3252</v>
      </c>
      <c r="F15" s="857" t="s">
        <v>3253</v>
      </c>
      <c r="G15" s="856" t="s">
        <v>3244</v>
      </c>
      <c r="H15" s="854"/>
      <c r="I15" s="853">
        <f t="shared" ref="I15" si="4">H15*C15</f>
        <v>0</v>
      </c>
      <c r="J15" s="854"/>
      <c r="K15" s="853">
        <f t="shared" ref="K15" si="5">J15*C15</f>
        <v>0</v>
      </c>
      <c r="L15" s="858"/>
    </row>
    <row r="16" spans="1:13">
      <c r="A16" s="855"/>
      <c r="B16" s="856"/>
      <c r="C16" s="849"/>
      <c r="D16" s="855"/>
      <c r="E16" s="857"/>
      <c r="F16" s="857"/>
      <c r="G16" s="856"/>
      <c r="H16" s="852"/>
      <c r="I16" s="853"/>
      <c r="J16" s="854"/>
      <c r="K16" s="853"/>
      <c r="L16" s="858"/>
    </row>
    <row r="17" spans="1:13" s="36" customFormat="1">
      <c r="A17" s="847"/>
      <c r="B17" s="848"/>
      <c r="C17" s="849"/>
      <c r="D17" s="847"/>
      <c r="E17" s="850"/>
      <c r="F17" s="851" t="s">
        <v>3409</v>
      </c>
      <c r="G17" s="848"/>
      <c r="H17" s="852"/>
      <c r="I17" s="853"/>
      <c r="J17" s="854"/>
      <c r="K17" s="853"/>
    </row>
    <row r="18" spans="1:13" ht="36">
      <c r="A18" s="855"/>
      <c r="B18" s="856" t="s">
        <v>3410</v>
      </c>
      <c r="C18" s="849">
        <v>2</v>
      </c>
      <c r="D18" s="855" t="s">
        <v>250</v>
      </c>
      <c r="E18" s="855" t="s">
        <v>3411</v>
      </c>
      <c r="F18" s="847" t="s">
        <v>3412</v>
      </c>
      <c r="G18" s="856" t="s">
        <v>3244</v>
      </c>
      <c r="H18" s="871"/>
      <c r="I18" s="853">
        <f t="shared" ref="I18:I19" si="6">H18*C18</f>
        <v>0</v>
      </c>
      <c r="J18" s="871"/>
      <c r="K18" s="853">
        <f t="shared" ref="K18:K19" si="7">J18*C18</f>
        <v>0</v>
      </c>
    </row>
    <row r="19" spans="1:13" ht="24">
      <c r="A19" s="855"/>
      <c r="B19" s="856" t="s">
        <v>3413</v>
      </c>
      <c r="C19" s="849">
        <v>1</v>
      </c>
      <c r="D19" s="855" t="s">
        <v>250</v>
      </c>
      <c r="E19" s="855" t="s">
        <v>3414</v>
      </c>
      <c r="F19" s="857" t="s">
        <v>3415</v>
      </c>
      <c r="G19" s="856" t="s">
        <v>3244</v>
      </c>
      <c r="H19" s="854"/>
      <c r="I19" s="859">
        <f t="shared" si="6"/>
        <v>0</v>
      </c>
      <c r="J19" s="854"/>
      <c r="K19" s="859">
        <f t="shared" si="7"/>
        <v>0</v>
      </c>
      <c r="L19" s="885"/>
      <c r="M19" s="885"/>
    </row>
    <row r="20" spans="1:13" ht="48">
      <c r="A20" s="855"/>
      <c r="B20" s="856" t="s">
        <v>3416</v>
      </c>
      <c r="C20" s="937">
        <v>1</v>
      </c>
      <c r="D20" s="855" t="s">
        <v>250</v>
      </c>
      <c r="E20" s="855" t="s">
        <v>3417</v>
      </c>
      <c r="F20" s="857" t="s">
        <v>3418</v>
      </c>
      <c r="G20" s="856" t="s">
        <v>3244</v>
      </c>
      <c r="H20" s="852"/>
      <c r="I20" s="853">
        <f>H20*C20</f>
        <v>0</v>
      </c>
      <c r="J20" s="871"/>
      <c r="K20" s="853">
        <f>J20*C20</f>
        <v>0</v>
      </c>
    </row>
    <row r="21" spans="1:13" ht="24">
      <c r="A21" s="855"/>
      <c r="B21" s="856" t="s">
        <v>3419</v>
      </c>
      <c r="C21" s="937">
        <v>1</v>
      </c>
      <c r="D21" s="855" t="s">
        <v>250</v>
      </c>
      <c r="E21" s="855" t="s">
        <v>3420</v>
      </c>
      <c r="F21" s="857" t="s">
        <v>3421</v>
      </c>
      <c r="G21" s="856" t="s">
        <v>3244</v>
      </c>
      <c r="H21" s="852"/>
      <c r="I21" s="853">
        <f>H21*C21</f>
        <v>0</v>
      </c>
      <c r="J21" s="871"/>
      <c r="K21" s="853">
        <f>J21*C21</f>
        <v>0</v>
      </c>
    </row>
    <row r="22" spans="1:13" ht="24">
      <c r="A22" s="855"/>
      <c r="B22" s="856" t="s">
        <v>3422</v>
      </c>
      <c r="C22" s="937">
        <v>1</v>
      </c>
      <c r="D22" s="855" t="s">
        <v>250</v>
      </c>
      <c r="E22" s="855" t="s">
        <v>3423</v>
      </c>
      <c r="F22" s="857" t="s">
        <v>3424</v>
      </c>
      <c r="G22" s="856" t="s">
        <v>3244</v>
      </c>
      <c r="H22" s="852"/>
      <c r="I22" s="853">
        <f>H22*C22</f>
        <v>0</v>
      </c>
      <c r="J22" s="871"/>
      <c r="K22" s="853">
        <f>J22*C22</f>
        <v>0</v>
      </c>
    </row>
    <row r="23" spans="1:13">
      <c r="A23" s="855"/>
      <c r="B23" s="856" t="s">
        <v>3425</v>
      </c>
      <c r="C23" s="849">
        <v>1</v>
      </c>
      <c r="D23" s="855" t="s">
        <v>250</v>
      </c>
      <c r="E23" s="855" t="s">
        <v>3426</v>
      </c>
      <c r="F23" s="857" t="s">
        <v>3427</v>
      </c>
      <c r="G23" s="856" t="s">
        <v>3244</v>
      </c>
      <c r="H23" s="871"/>
      <c r="I23" s="853">
        <f>H23*C23</f>
        <v>0</v>
      </c>
      <c r="J23" s="871"/>
      <c r="K23" s="853">
        <f>J23*C23</f>
        <v>0</v>
      </c>
    </row>
    <row r="24" spans="1:13">
      <c r="A24" s="855"/>
      <c r="B24" s="856"/>
      <c r="C24" s="849"/>
      <c r="D24" s="855"/>
      <c r="E24" s="857"/>
      <c r="F24" s="857"/>
      <c r="G24" s="856"/>
      <c r="H24" s="852"/>
      <c r="I24" s="853"/>
      <c r="J24" s="854"/>
      <c r="K24" s="853"/>
      <c r="L24" s="858"/>
    </row>
    <row r="25" spans="1:13" s="36" customFormat="1">
      <c r="A25" s="847"/>
      <c r="B25" s="848"/>
      <c r="C25" s="849"/>
      <c r="D25" s="847"/>
      <c r="E25" s="850"/>
      <c r="F25" s="851" t="s">
        <v>3428</v>
      </c>
      <c r="G25" s="848"/>
      <c r="H25" s="852"/>
      <c r="I25" s="853"/>
      <c r="J25" s="854"/>
      <c r="K25" s="853"/>
    </row>
    <row r="26" spans="1:13">
      <c r="A26" s="855"/>
      <c r="B26" s="856" t="s">
        <v>3429</v>
      </c>
      <c r="C26" s="849">
        <v>1</v>
      </c>
      <c r="D26" s="855" t="s">
        <v>250</v>
      </c>
      <c r="E26" s="855" t="s">
        <v>3405</v>
      </c>
      <c r="F26" s="857" t="s">
        <v>3406</v>
      </c>
      <c r="G26" s="856" t="s">
        <v>3244</v>
      </c>
      <c r="H26" s="854"/>
      <c r="I26" s="853">
        <f>H26*C26</f>
        <v>0</v>
      </c>
      <c r="J26" s="854"/>
      <c r="K26" s="853">
        <f>J26*C26</f>
        <v>0</v>
      </c>
      <c r="L26" s="885"/>
      <c r="M26" s="885"/>
    </row>
    <row r="27" spans="1:13">
      <c r="A27" s="855"/>
      <c r="B27" s="856"/>
      <c r="C27" s="849"/>
      <c r="D27" s="855"/>
      <c r="E27" s="855"/>
      <c r="F27" s="857"/>
      <c r="G27" s="856"/>
      <c r="H27" s="871"/>
      <c r="I27" s="853"/>
      <c r="J27" s="871"/>
      <c r="K27" s="853"/>
    </row>
    <row r="28" spans="1:13" s="36" customFormat="1">
      <c r="A28" s="860"/>
      <c r="B28" s="861"/>
      <c r="C28" s="862"/>
      <c r="D28" s="861"/>
      <c r="E28" s="860"/>
      <c r="F28" s="860"/>
      <c r="G28" s="861"/>
      <c r="H28" s="863"/>
      <c r="I28" s="864">
        <f>SUM(I3:I27)</f>
        <v>0</v>
      </c>
      <c r="J28" s="864"/>
      <c r="K28" s="864">
        <f>SUM(K3:K27)</f>
        <v>0</v>
      </c>
    </row>
    <row r="29" spans="1:13" s="36" customFormat="1">
      <c r="A29" s="865"/>
      <c r="B29" s="866"/>
      <c r="C29" s="867"/>
      <c r="D29" s="865"/>
      <c r="E29" s="865"/>
      <c r="F29" s="868" t="s">
        <v>3270</v>
      </c>
      <c r="G29" s="865"/>
      <c r="H29" s="869"/>
      <c r="I29" s="870"/>
      <c r="J29" s="871"/>
      <c r="K29" s="872">
        <f>SUM(I28+K28)</f>
        <v>0</v>
      </c>
    </row>
    <row r="30" spans="1:13">
      <c r="A30" s="855"/>
      <c r="B30" s="856"/>
      <c r="C30" s="849"/>
      <c r="D30" s="855"/>
      <c r="E30" s="856"/>
      <c r="F30" s="857"/>
      <c r="G30" s="856"/>
    </row>
    <row r="31" spans="1:13" ht="26.25">
      <c r="A31" s="846"/>
      <c r="B31" s="1485" t="s">
        <v>3271</v>
      </c>
      <c r="C31" s="1485"/>
      <c r="D31" s="1485"/>
      <c r="E31" s="1485"/>
      <c r="F31" s="1485"/>
      <c r="G31" s="1485"/>
      <c r="H31" s="846"/>
      <c r="I31" s="846"/>
      <c r="J31" s="846"/>
      <c r="K31" s="846"/>
    </row>
    <row r="32" spans="1:13" ht="15.75">
      <c r="A32" s="873"/>
      <c r="B32" s="873"/>
      <c r="C32" s="874"/>
      <c r="D32" s="873"/>
      <c r="E32" s="875"/>
      <c r="F32" s="876" t="s">
        <v>3430</v>
      </c>
      <c r="G32" s="877"/>
      <c r="H32" s="878"/>
      <c r="I32" s="878"/>
      <c r="J32" s="878"/>
      <c r="K32" s="878"/>
    </row>
    <row r="33" spans="1:13" s="37" customFormat="1" ht="48">
      <c r="A33" s="879"/>
      <c r="B33" s="865"/>
      <c r="C33" s="880">
        <v>1</v>
      </c>
      <c r="D33" s="881" t="s">
        <v>250</v>
      </c>
      <c r="E33" s="882" t="s">
        <v>3273</v>
      </c>
      <c r="F33" s="883" t="s">
        <v>3274</v>
      </c>
      <c r="G33" s="884" t="s">
        <v>3244</v>
      </c>
      <c r="H33" s="871"/>
      <c r="I33" s="853">
        <f t="shared" ref="I33:I37" si="8">H33*C33</f>
        <v>0</v>
      </c>
      <c r="J33" s="871"/>
      <c r="K33" s="853">
        <f>J33*C33</f>
        <v>0</v>
      </c>
    </row>
    <row r="34" spans="1:13" ht="24">
      <c r="A34" s="855"/>
      <c r="B34" s="856"/>
      <c r="C34" s="849">
        <v>1</v>
      </c>
      <c r="D34" s="855" t="s">
        <v>250</v>
      </c>
      <c r="E34" s="855" t="s">
        <v>3275</v>
      </c>
      <c r="F34" s="857" t="s">
        <v>3276</v>
      </c>
      <c r="G34" s="856" t="s">
        <v>3244</v>
      </c>
      <c r="H34" s="854"/>
      <c r="I34" s="859">
        <f t="shared" si="8"/>
        <v>0</v>
      </c>
      <c r="J34" s="854"/>
      <c r="K34" s="859">
        <f t="shared" ref="K34:K37" si="9">J34*C34</f>
        <v>0</v>
      </c>
      <c r="L34" s="885"/>
      <c r="M34" s="885"/>
    </row>
    <row r="35" spans="1:13">
      <c r="A35" s="855"/>
      <c r="B35" s="856"/>
      <c r="C35" s="849">
        <v>1</v>
      </c>
      <c r="D35" s="855" t="s">
        <v>250</v>
      </c>
      <c r="E35" s="855" t="s">
        <v>3277</v>
      </c>
      <c r="F35" s="857" t="s">
        <v>3278</v>
      </c>
      <c r="G35" s="856" t="s">
        <v>3244</v>
      </c>
      <c r="H35" s="854"/>
      <c r="I35" s="859">
        <f t="shared" si="8"/>
        <v>0</v>
      </c>
      <c r="J35" s="854"/>
      <c r="K35" s="859">
        <f t="shared" si="9"/>
        <v>0</v>
      </c>
      <c r="L35" s="885"/>
      <c r="M35" s="885"/>
    </row>
    <row r="36" spans="1:13">
      <c r="A36" s="855"/>
      <c r="B36" s="856"/>
      <c r="C36" s="849">
        <v>2</v>
      </c>
      <c r="D36" s="855" t="s">
        <v>250</v>
      </c>
      <c r="E36" s="855" t="s">
        <v>3279</v>
      </c>
      <c r="F36" s="857" t="s">
        <v>3280</v>
      </c>
      <c r="G36" s="856" t="s">
        <v>3244</v>
      </c>
      <c r="H36" s="854"/>
      <c r="I36" s="859">
        <f t="shared" si="8"/>
        <v>0</v>
      </c>
      <c r="J36" s="854"/>
      <c r="K36" s="859">
        <f t="shared" si="9"/>
        <v>0</v>
      </c>
      <c r="L36" s="885"/>
      <c r="M36" s="885"/>
    </row>
    <row r="37" spans="1:13">
      <c r="A37" s="855"/>
      <c r="B37" s="856"/>
      <c r="C37" s="849">
        <v>2</v>
      </c>
      <c r="D37" s="855" t="s">
        <v>250</v>
      </c>
      <c r="E37" s="855" t="s">
        <v>3281</v>
      </c>
      <c r="F37" s="857" t="s">
        <v>3282</v>
      </c>
      <c r="G37" s="856" t="s">
        <v>3244</v>
      </c>
      <c r="H37" s="854"/>
      <c r="I37" s="859">
        <f t="shared" si="8"/>
        <v>0</v>
      </c>
      <c r="J37" s="854"/>
      <c r="K37" s="859">
        <f t="shared" si="9"/>
        <v>0</v>
      </c>
      <c r="L37" s="885"/>
      <c r="M37" s="885"/>
    </row>
    <row r="38" spans="1:13" ht="24">
      <c r="A38" s="855"/>
      <c r="B38" s="856"/>
      <c r="C38" s="849">
        <v>1</v>
      </c>
      <c r="D38" s="855" t="s">
        <v>250</v>
      </c>
      <c r="E38" s="855">
        <v>2891001</v>
      </c>
      <c r="F38" s="855" t="s">
        <v>3283</v>
      </c>
      <c r="G38" s="856" t="s">
        <v>3244</v>
      </c>
      <c r="H38" s="852"/>
      <c r="I38" s="853">
        <f>H38*C38</f>
        <v>0</v>
      </c>
      <c r="J38" s="871"/>
      <c r="K38" s="853">
        <f>J38*C38</f>
        <v>0</v>
      </c>
      <c r="L38" s="885"/>
      <c r="M38" s="885"/>
    </row>
    <row r="39" spans="1:13" ht="24">
      <c r="A39" s="855"/>
      <c r="B39" s="856"/>
      <c r="C39" s="849">
        <v>3</v>
      </c>
      <c r="D39" s="855" t="s">
        <v>250</v>
      </c>
      <c r="E39" s="855">
        <v>2891589</v>
      </c>
      <c r="F39" s="855" t="s">
        <v>3284</v>
      </c>
      <c r="G39" s="856" t="s">
        <v>3244</v>
      </c>
      <c r="H39" s="852"/>
      <c r="I39" s="853">
        <f>H39*C39</f>
        <v>0</v>
      </c>
      <c r="J39" s="871"/>
      <c r="K39" s="853">
        <f>J39*C39</f>
        <v>0</v>
      </c>
      <c r="L39" s="885"/>
      <c r="M39" s="885"/>
    </row>
    <row r="40" spans="1:13">
      <c r="A40" s="855"/>
      <c r="B40" s="856"/>
      <c r="C40" s="849"/>
      <c r="D40" s="855"/>
      <c r="E40" s="855"/>
      <c r="F40" s="855"/>
      <c r="G40" s="856"/>
      <c r="H40" s="871"/>
      <c r="I40" s="853"/>
      <c r="J40" s="871"/>
      <c r="K40" s="853"/>
    </row>
    <row r="41" spans="1:13" s="36" customFormat="1">
      <c r="A41" s="860"/>
      <c r="B41" s="861"/>
      <c r="C41" s="862"/>
      <c r="D41" s="861"/>
      <c r="E41" s="860"/>
      <c r="F41" s="860"/>
      <c r="G41" s="861"/>
      <c r="H41" s="863"/>
      <c r="I41" s="864">
        <f>SUM(I32:I40)</f>
        <v>0</v>
      </c>
      <c r="J41" s="864"/>
      <c r="K41" s="864">
        <f>SUM(K32:K40)</f>
        <v>0</v>
      </c>
    </row>
    <row r="42" spans="1:13" s="36" customFormat="1">
      <c r="A42" s="865"/>
      <c r="B42" s="866"/>
      <c r="C42" s="867"/>
      <c r="D42" s="865"/>
      <c r="E42" s="865"/>
      <c r="F42" s="868" t="s">
        <v>3285</v>
      </c>
      <c r="G42" s="865"/>
      <c r="H42" s="869"/>
      <c r="I42" s="870"/>
      <c r="J42" s="871"/>
      <c r="K42" s="872">
        <f>SUM(I41+K41)</f>
        <v>0</v>
      </c>
    </row>
    <row r="43" spans="1:13">
      <c r="A43" s="855"/>
      <c r="B43" s="856"/>
      <c r="C43" s="849"/>
      <c r="D43" s="855"/>
      <c r="E43" s="856"/>
      <c r="F43" s="857"/>
      <c r="G43" s="856"/>
    </row>
    <row r="44" spans="1:13" ht="26.25">
      <c r="A44" s="846"/>
      <c r="B44" s="1485" t="s">
        <v>3286</v>
      </c>
      <c r="C44" s="1485"/>
      <c r="D44" s="1485"/>
      <c r="E44" s="1485"/>
      <c r="F44" s="1485"/>
      <c r="G44" s="1485"/>
      <c r="H44" s="846"/>
      <c r="I44" s="846"/>
      <c r="J44" s="846"/>
      <c r="K44" s="846"/>
    </row>
    <row r="45" spans="1:13" ht="15">
      <c r="A45" s="886"/>
      <c r="B45" s="887"/>
      <c r="C45" s="888"/>
      <c r="D45" s="886"/>
      <c r="E45" s="886"/>
      <c r="F45" s="889" t="s">
        <v>3431</v>
      </c>
      <c r="G45" s="890"/>
    </row>
    <row r="46" spans="1:13" s="36" customFormat="1">
      <c r="A46" s="891"/>
      <c r="B46" s="39"/>
      <c r="C46" s="892">
        <v>1</v>
      </c>
      <c r="D46" s="39" t="s">
        <v>250</v>
      </c>
      <c r="E46" s="39"/>
      <c r="F46" s="893" t="s">
        <v>3432</v>
      </c>
      <c r="G46" s="894" t="s">
        <v>3244</v>
      </c>
      <c r="J46" s="871"/>
      <c r="K46" s="853">
        <f t="shared" ref="K46" si="10">J46*C46</f>
        <v>0</v>
      </c>
    </row>
    <row r="47" spans="1:13" s="36" customFormat="1">
      <c r="A47" s="891"/>
      <c r="B47" s="39"/>
      <c r="C47" s="892"/>
      <c r="D47" s="39"/>
      <c r="E47" s="39"/>
      <c r="F47" s="895" t="s">
        <v>3433</v>
      </c>
      <c r="G47" s="896"/>
    </row>
    <row r="48" spans="1:13" s="36" customFormat="1">
      <c r="A48" s="891"/>
      <c r="B48" s="39"/>
      <c r="C48" s="892"/>
      <c r="D48" s="39"/>
      <c r="E48" s="39"/>
      <c r="F48" s="895" t="s">
        <v>3290</v>
      </c>
      <c r="G48" s="896"/>
    </row>
    <row r="49" spans="1:35" s="36" customFormat="1">
      <c r="A49" s="891"/>
      <c r="B49" s="39"/>
      <c r="C49" s="892"/>
      <c r="D49" s="39"/>
      <c r="E49" s="39"/>
      <c r="F49" s="895" t="s">
        <v>3434</v>
      </c>
      <c r="G49" s="896"/>
    </row>
    <row r="50" spans="1:35" s="36" customFormat="1">
      <c r="A50" s="891"/>
      <c r="B50" s="39"/>
      <c r="C50" s="892"/>
      <c r="D50" s="39"/>
      <c r="E50" s="39"/>
      <c r="F50" s="895" t="s">
        <v>3435</v>
      </c>
      <c r="G50" s="896"/>
    </row>
    <row r="51" spans="1:35" s="36" customFormat="1">
      <c r="A51" s="891"/>
      <c r="B51" s="39"/>
      <c r="C51" s="892"/>
      <c r="D51" s="39"/>
      <c r="E51" s="39"/>
      <c r="F51" s="897" t="s">
        <v>3436</v>
      </c>
      <c r="G51" s="896"/>
    </row>
    <row r="52" spans="1:35" s="36" customFormat="1">
      <c r="A52" s="891"/>
      <c r="B52" s="39"/>
      <c r="C52" s="892"/>
      <c r="D52" s="39"/>
      <c r="E52" s="39"/>
      <c r="F52" s="898"/>
      <c r="G52" s="896"/>
    </row>
    <row r="53" spans="1:35" s="38" customFormat="1" ht="24">
      <c r="A53" s="891"/>
      <c r="B53" s="39"/>
      <c r="C53" s="892"/>
      <c r="D53" s="891"/>
      <c r="E53" s="39"/>
      <c r="F53" s="898" t="s">
        <v>3437</v>
      </c>
      <c r="G53" s="896"/>
    </row>
    <row r="54" spans="1:35" s="38" customFormat="1" ht="12">
      <c r="A54" s="891"/>
      <c r="B54" s="39"/>
      <c r="C54" s="892"/>
      <c r="D54" s="891"/>
      <c r="E54" s="39"/>
      <c r="F54" s="898"/>
      <c r="G54" s="896"/>
    </row>
    <row r="55" spans="1:35" s="36" customFormat="1">
      <c r="A55" s="860"/>
      <c r="B55" s="899"/>
      <c r="C55" s="900"/>
      <c r="D55" s="860"/>
      <c r="E55" s="860"/>
      <c r="F55" s="901"/>
      <c r="G55" s="860"/>
      <c r="H55" s="863"/>
      <c r="I55" s="864"/>
      <c r="J55" s="864"/>
      <c r="K55" s="864">
        <f>SUM(K45:K54)</f>
        <v>0</v>
      </c>
    </row>
    <row r="56" spans="1:35">
      <c r="A56" s="894"/>
      <c r="B56" s="902"/>
      <c r="C56" s="903"/>
      <c r="D56" s="884"/>
      <c r="E56" s="39"/>
      <c r="F56" s="868" t="s">
        <v>3295</v>
      </c>
      <c r="G56" s="39"/>
      <c r="I56" s="870"/>
      <c r="J56" s="871"/>
      <c r="K56" s="872">
        <f>SUM(I55+K55)</f>
        <v>0</v>
      </c>
    </row>
    <row r="57" spans="1:35">
      <c r="A57" s="894"/>
      <c r="B57" s="902"/>
      <c r="C57" s="903"/>
      <c r="D57" s="884"/>
      <c r="E57" s="39"/>
      <c r="F57" s="883"/>
      <c r="G57" s="39"/>
      <c r="I57" s="870"/>
      <c r="J57" s="871"/>
      <c r="K57" s="872"/>
    </row>
    <row r="58" spans="1:35" ht="26.25">
      <c r="A58" s="846"/>
      <c r="B58" s="1485" t="s">
        <v>2474</v>
      </c>
      <c r="C58" s="1485"/>
      <c r="D58" s="1485"/>
      <c r="E58" s="1485"/>
      <c r="F58" s="1485"/>
      <c r="G58" s="1485"/>
      <c r="H58" s="846"/>
      <c r="I58" s="846"/>
      <c r="J58" s="846"/>
      <c r="K58" s="846"/>
    </row>
    <row r="59" spans="1:35" ht="15.75">
      <c r="A59" s="873"/>
      <c r="B59" s="873"/>
      <c r="C59" s="874"/>
      <c r="D59" s="873"/>
      <c r="E59" s="875"/>
      <c r="F59" s="876" t="s">
        <v>3438</v>
      </c>
      <c r="G59" s="877"/>
      <c r="H59" s="878"/>
      <c r="I59" s="878"/>
      <c r="J59" s="878"/>
      <c r="K59" s="878"/>
    </row>
    <row r="60" spans="1:35" s="38" customFormat="1" ht="12">
      <c r="A60" s="891"/>
      <c r="B60" s="39"/>
      <c r="C60" s="892">
        <v>227</v>
      </c>
      <c r="D60" s="905" t="s">
        <v>389</v>
      </c>
      <c r="E60" s="865" t="s">
        <v>3439</v>
      </c>
      <c r="F60" s="904" t="s">
        <v>3440</v>
      </c>
      <c r="G60" s="906" t="s">
        <v>3299</v>
      </c>
      <c r="H60" s="852"/>
      <c r="I60" s="853">
        <f t="shared" ref="I60:I69" si="11">H60*C60</f>
        <v>0</v>
      </c>
      <c r="J60" s="871"/>
      <c r="K60" s="853">
        <f t="shared" ref="K60:K69" si="12">J60*C60</f>
        <v>0</v>
      </c>
      <c r="M60" s="852"/>
      <c r="N60" s="909"/>
      <c r="O60" s="909"/>
      <c r="P60" s="909"/>
      <c r="Q60" s="909"/>
      <c r="R60" s="909"/>
      <c r="S60" s="909"/>
      <c r="T60" s="909"/>
      <c r="U60" s="909"/>
      <c r="V60" s="909"/>
      <c r="W60" s="909"/>
      <c r="X60" s="909"/>
      <c r="Y60" s="909"/>
      <c r="Z60" s="909"/>
      <c r="AA60" s="909"/>
      <c r="AB60" s="909"/>
      <c r="AC60" s="909"/>
      <c r="AD60" s="909"/>
      <c r="AE60" s="909"/>
      <c r="AF60" s="909"/>
      <c r="AG60" s="909"/>
      <c r="AH60" s="909"/>
      <c r="AI60" s="909"/>
    </row>
    <row r="61" spans="1:35" s="39" customFormat="1" ht="12">
      <c r="A61" s="891"/>
      <c r="C61" s="865">
        <v>153</v>
      </c>
      <c r="D61" s="39" t="s">
        <v>389</v>
      </c>
      <c r="E61" s="865" t="s">
        <v>3441</v>
      </c>
      <c r="F61" s="904" t="s">
        <v>3442</v>
      </c>
      <c r="G61" s="906" t="s">
        <v>3299</v>
      </c>
      <c r="H61" s="852"/>
      <c r="I61" s="853">
        <f t="shared" si="11"/>
        <v>0</v>
      </c>
      <c r="J61" s="871"/>
      <c r="K61" s="853">
        <f t="shared" si="12"/>
        <v>0</v>
      </c>
      <c r="M61" s="852"/>
      <c r="N61" s="907"/>
      <c r="O61" s="907"/>
      <c r="P61" s="907"/>
      <c r="Q61" s="907"/>
      <c r="R61" s="907"/>
    </row>
    <row r="62" spans="1:35" s="39" customFormat="1" ht="12">
      <c r="A62" s="891"/>
      <c r="B62" s="865"/>
      <c r="C62" s="865">
        <v>56</v>
      </c>
      <c r="D62" s="865" t="s">
        <v>389</v>
      </c>
      <c r="E62" s="865" t="s">
        <v>3443</v>
      </c>
      <c r="F62" s="904" t="s">
        <v>3440</v>
      </c>
      <c r="G62" s="906" t="s">
        <v>3299</v>
      </c>
      <c r="H62" s="852"/>
      <c r="I62" s="853">
        <f t="shared" si="11"/>
        <v>0</v>
      </c>
      <c r="J62" s="871"/>
      <c r="K62" s="853">
        <f t="shared" si="12"/>
        <v>0</v>
      </c>
      <c r="M62" s="852"/>
      <c r="N62" s="907"/>
      <c r="O62" s="907"/>
      <c r="P62" s="907"/>
      <c r="Q62" s="907"/>
      <c r="R62" s="907"/>
    </row>
    <row r="63" spans="1:35" s="39" customFormat="1" ht="12">
      <c r="A63" s="891"/>
      <c r="B63" s="865"/>
      <c r="C63" s="865">
        <v>322</v>
      </c>
      <c r="D63" s="865" t="s">
        <v>389</v>
      </c>
      <c r="E63" s="865" t="s">
        <v>3302</v>
      </c>
      <c r="F63" s="906" t="s">
        <v>3303</v>
      </c>
      <c r="G63" s="906" t="s">
        <v>3299</v>
      </c>
      <c r="H63" s="852"/>
      <c r="I63" s="853">
        <f t="shared" si="11"/>
        <v>0</v>
      </c>
      <c r="J63" s="871"/>
      <c r="K63" s="853">
        <f t="shared" si="12"/>
        <v>0</v>
      </c>
      <c r="M63" s="852"/>
      <c r="N63" s="907"/>
      <c r="O63" s="907"/>
      <c r="P63" s="907"/>
      <c r="Q63" s="907"/>
      <c r="R63" s="907"/>
    </row>
    <row r="64" spans="1:35" s="39" customFormat="1" ht="12">
      <c r="A64" s="891"/>
      <c r="B64" s="865"/>
      <c r="C64" s="865">
        <v>20</v>
      </c>
      <c r="D64" s="865" t="s">
        <v>389</v>
      </c>
      <c r="E64" s="865" t="s">
        <v>3304</v>
      </c>
      <c r="F64" s="906" t="s">
        <v>3303</v>
      </c>
      <c r="G64" s="906" t="s">
        <v>3299</v>
      </c>
      <c r="H64" s="852"/>
      <c r="I64" s="853">
        <f t="shared" si="11"/>
        <v>0</v>
      </c>
      <c r="J64" s="871"/>
      <c r="K64" s="853">
        <f t="shared" si="12"/>
        <v>0</v>
      </c>
      <c r="M64" s="852"/>
      <c r="N64" s="907"/>
      <c r="O64" s="907"/>
      <c r="P64" s="907"/>
      <c r="Q64" s="907"/>
      <c r="R64" s="907"/>
    </row>
    <row r="65" spans="1:39" s="39" customFormat="1" ht="12">
      <c r="A65" s="891"/>
      <c r="B65" s="865"/>
      <c r="C65" s="865">
        <v>20</v>
      </c>
      <c r="D65" s="865" t="s">
        <v>389</v>
      </c>
      <c r="E65" s="865" t="s">
        <v>3444</v>
      </c>
      <c r="F65" s="906" t="s">
        <v>3303</v>
      </c>
      <c r="G65" s="906" t="s">
        <v>3299</v>
      </c>
      <c r="H65" s="852"/>
      <c r="I65" s="853">
        <f t="shared" si="11"/>
        <v>0</v>
      </c>
      <c r="J65" s="871"/>
      <c r="K65" s="853">
        <f t="shared" si="12"/>
        <v>0</v>
      </c>
      <c r="M65" s="852"/>
      <c r="N65" s="907"/>
      <c r="O65" s="907"/>
      <c r="P65" s="907"/>
      <c r="Q65" s="907"/>
      <c r="R65" s="907"/>
    </row>
    <row r="66" spans="1:39" s="39" customFormat="1" ht="12">
      <c r="A66" s="891"/>
      <c r="B66" s="865"/>
      <c r="C66" s="865">
        <v>169</v>
      </c>
      <c r="D66" s="865" t="s">
        <v>389</v>
      </c>
      <c r="E66" s="865" t="s">
        <v>3445</v>
      </c>
      <c r="F66" s="906" t="s">
        <v>3303</v>
      </c>
      <c r="G66" s="906" t="s">
        <v>3299</v>
      </c>
      <c r="H66" s="852"/>
      <c r="I66" s="853">
        <f t="shared" si="11"/>
        <v>0</v>
      </c>
      <c r="J66" s="871"/>
      <c r="K66" s="853">
        <f t="shared" si="12"/>
        <v>0</v>
      </c>
      <c r="M66" s="852"/>
      <c r="N66" s="907"/>
      <c r="O66" s="907"/>
      <c r="P66" s="907"/>
      <c r="Q66" s="907"/>
      <c r="R66" s="907"/>
    </row>
    <row r="67" spans="1:39" s="38" customFormat="1" ht="12">
      <c r="A67" s="891"/>
      <c r="B67" s="39"/>
      <c r="C67" s="892">
        <v>59</v>
      </c>
      <c r="D67" s="865" t="s">
        <v>389</v>
      </c>
      <c r="E67" s="865" t="s">
        <v>3446</v>
      </c>
      <c r="F67" s="904" t="s">
        <v>3447</v>
      </c>
      <c r="G67" s="906" t="s">
        <v>3299</v>
      </c>
      <c r="H67" s="852"/>
      <c r="I67" s="853">
        <f t="shared" si="11"/>
        <v>0</v>
      </c>
      <c r="J67" s="871"/>
      <c r="K67" s="853">
        <f t="shared" si="12"/>
        <v>0</v>
      </c>
      <c r="L67" s="871"/>
      <c r="M67" s="852"/>
    </row>
    <row r="68" spans="1:39" s="40" customFormat="1" ht="36">
      <c r="A68" s="891"/>
      <c r="B68" s="39"/>
      <c r="C68" s="892">
        <v>6</v>
      </c>
      <c r="D68" s="865" t="s">
        <v>389</v>
      </c>
      <c r="E68" s="865" t="s">
        <v>3448</v>
      </c>
      <c r="F68" s="904" t="s">
        <v>3307</v>
      </c>
      <c r="G68" s="905" t="s">
        <v>3299</v>
      </c>
      <c r="H68" s="852"/>
      <c r="I68" s="853">
        <f t="shared" si="11"/>
        <v>0</v>
      </c>
      <c r="J68" s="871"/>
      <c r="K68" s="853">
        <f t="shared" si="12"/>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40" customFormat="1" ht="36">
      <c r="A69" s="891"/>
      <c r="B69" s="39"/>
      <c r="C69" s="892">
        <v>60</v>
      </c>
      <c r="D69" s="865" t="s">
        <v>389</v>
      </c>
      <c r="E69" s="865" t="s">
        <v>3449</v>
      </c>
      <c r="F69" s="904" t="s">
        <v>3307</v>
      </c>
      <c r="G69" s="905" t="s">
        <v>3299</v>
      </c>
      <c r="H69" s="852"/>
      <c r="I69" s="853">
        <f t="shared" si="11"/>
        <v>0</v>
      </c>
      <c r="J69" s="871"/>
      <c r="K69" s="853">
        <f t="shared" si="12"/>
        <v>0</v>
      </c>
      <c r="L69" s="907"/>
      <c r="M69" s="852"/>
      <c r="N69" s="908"/>
      <c r="O69" s="907"/>
      <c r="P69" s="907"/>
      <c r="Q69" s="909"/>
      <c r="R69" s="909"/>
      <c r="S69" s="909"/>
      <c r="T69" s="909"/>
      <c r="U69" s="909"/>
      <c r="V69" s="909"/>
      <c r="W69" s="909"/>
      <c r="X69" s="909"/>
      <c r="Y69" s="909"/>
      <c r="Z69" s="909"/>
      <c r="AA69" s="909"/>
      <c r="AB69" s="909"/>
      <c r="AC69" s="909"/>
      <c r="AD69" s="909"/>
      <c r="AE69" s="909"/>
      <c r="AF69" s="909"/>
      <c r="AG69" s="909"/>
      <c r="AH69" s="909"/>
      <c r="AI69" s="909"/>
      <c r="AJ69" s="909"/>
      <c r="AK69" s="909"/>
      <c r="AL69" s="909"/>
      <c r="AM69" s="909"/>
    </row>
    <row r="70" spans="1:39" s="38" customFormat="1" ht="12">
      <c r="A70" s="891"/>
      <c r="B70" s="39"/>
      <c r="C70" s="892">
        <v>80</v>
      </c>
      <c r="D70" s="39" t="s">
        <v>250</v>
      </c>
      <c r="E70" s="865" t="s">
        <v>3308</v>
      </c>
      <c r="F70" s="904" t="s">
        <v>3309</v>
      </c>
      <c r="G70" s="906" t="s">
        <v>3299</v>
      </c>
      <c r="H70" s="852"/>
      <c r="I70" s="853">
        <f>H70*C70</f>
        <v>0</v>
      </c>
      <c r="J70" s="871"/>
      <c r="K70" s="853">
        <f>J70*C70</f>
        <v>0</v>
      </c>
      <c r="M70" s="852"/>
    </row>
    <row r="71" spans="1:39" s="36" customFormat="1" ht="24">
      <c r="B71" s="39"/>
      <c r="C71" s="892">
        <v>308</v>
      </c>
      <c r="D71" s="39" t="s">
        <v>250</v>
      </c>
      <c r="E71" s="910"/>
      <c r="F71" s="904" t="s">
        <v>3310</v>
      </c>
      <c r="G71" s="911" t="s">
        <v>240</v>
      </c>
      <c r="H71" s="852"/>
      <c r="I71" s="912"/>
      <c r="J71" s="871"/>
      <c r="K71" s="853">
        <f>J71*C71</f>
        <v>0</v>
      </c>
      <c r="M71" s="852"/>
    </row>
    <row r="72" spans="1:39" s="38" customFormat="1" ht="12">
      <c r="A72" s="891"/>
      <c r="B72" s="865"/>
      <c r="C72" s="880">
        <v>200</v>
      </c>
      <c r="D72" s="865" t="s">
        <v>250</v>
      </c>
      <c r="E72" s="913" t="s">
        <v>3311</v>
      </c>
      <c r="F72" s="911" t="s">
        <v>3312</v>
      </c>
      <c r="G72" s="914" t="s">
        <v>3299</v>
      </c>
      <c r="H72" s="852"/>
      <c r="I72" s="853">
        <f>H72*C72</f>
        <v>0</v>
      </c>
      <c r="J72" s="915"/>
      <c r="K72" s="853">
        <f>J72*C72</f>
        <v>0</v>
      </c>
      <c r="M72" s="852"/>
    </row>
    <row r="73" spans="1:39" s="38" customFormat="1" ht="12">
      <c r="A73" s="891"/>
      <c r="B73" s="865"/>
      <c r="C73" s="880">
        <v>200</v>
      </c>
      <c r="D73" s="865" t="s">
        <v>250</v>
      </c>
      <c r="E73" s="913" t="s">
        <v>3313</v>
      </c>
      <c r="F73" s="911" t="s">
        <v>3314</v>
      </c>
      <c r="G73" s="914" t="s">
        <v>3299</v>
      </c>
      <c r="H73" s="852"/>
      <c r="I73" s="853">
        <f>H73*C73</f>
        <v>0</v>
      </c>
      <c r="J73" s="915"/>
      <c r="K73" s="853">
        <f>J73*C73</f>
        <v>0</v>
      </c>
      <c r="M73" s="852"/>
    </row>
    <row r="74" spans="1:39" s="38" customFormat="1" ht="36">
      <c r="A74" s="891"/>
      <c r="B74" s="865"/>
      <c r="C74" s="880">
        <v>55</v>
      </c>
      <c r="D74" s="865" t="s">
        <v>389</v>
      </c>
      <c r="E74" s="913" t="s">
        <v>3450</v>
      </c>
      <c r="F74" s="911" t="s">
        <v>3451</v>
      </c>
      <c r="G74" s="914" t="s">
        <v>3299</v>
      </c>
      <c r="H74" s="852"/>
      <c r="I74" s="853">
        <f t="shared" ref="I74:I96" si="13">H74*C74</f>
        <v>0</v>
      </c>
      <c r="J74" s="915"/>
      <c r="K74" s="853">
        <f t="shared" ref="K74:K89" si="14">J74*C74</f>
        <v>0</v>
      </c>
      <c r="M74" s="852"/>
    </row>
    <row r="75" spans="1:39" s="38" customFormat="1" ht="36">
      <c r="A75" s="891"/>
      <c r="B75" s="865"/>
      <c r="C75" s="880">
        <v>60</v>
      </c>
      <c r="D75" s="865" t="s">
        <v>389</v>
      </c>
      <c r="E75" s="913" t="s">
        <v>3452</v>
      </c>
      <c r="F75" s="911" t="s">
        <v>3451</v>
      </c>
      <c r="G75" s="914" t="s">
        <v>3299</v>
      </c>
      <c r="H75" s="852"/>
      <c r="I75" s="853">
        <f t="shared" si="13"/>
        <v>0</v>
      </c>
      <c r="J75" s="915"/>
      <c r="K75" s="853">
        <f t="shared" si="14"/>
        <v>0</v>
      </c>
      <c r="M75" s="852"/>
    </row>
    <row r="76" spans="1:39" s="38" customFormat="1" ht="36">
      <c r="A76" s="891"/>
      <c r="B76" s="865"/>
      <c r="C76" s="880">
        <v>10</v>
      </c>
      <c r="D76" s="865" t="s">
        <v>389</v>
      </c>
      <c r="E76" s="913" t="s">
        <v>3453</v>
      </c>
      <c r="F76" s="911" t="s">
        <v>3451</v>
      </c>
      <c r="G76" s="914" t="s">
        <v>3299</v>
      </c>
      <c r="H76" s="852"/>
      <c r="I76" s="853">
        <f t="shared" si="13"/>
        <v>0</v>
      </c>
      <c r="J76" s="915"/>
      <c r="K76" s="853">
        <f t="shared" si="14"/>
        <v>0</v>
      </c>
      <c r="M76" s="852"/>
    </row>
    <row r="77" spans="1:39" s="38" customFormat="1" ht="24">
      <c r="A77" s="891"/>
      <c r="B77" s="865"/>
      <c r="C77" s="880">
        <v>55</v>
      </c>
      <c r="D77" s="865" t="s">
        <v>389</v>
      </c>
      <c r="E77" s="913" t="s">
        <v>3454</v>
      </c>
      <c r="F77" s="911" t="s">
        <v>3455</v>
      </c>
      <c r="G77" s="914" t="s">
        <v>3299</v>
      </c>
      <c r="H77" s="852"/>
      <c r="I77" s="853">
        <f t="shared" si="13"/>
        <v>0</v>
      </c>
      <c r="J77" s="915"/>
      <c r="K77" s="853">
        <f t="shared" si="14"/>
        <v>0</v>
      </c>
      <c r="M77" s="852"/>
    </row>
    <row r="78" spans="1:39" s="38" customFormat="1" ht="24">
      <c r="A78" s="891"/>
      <c r="B78" s="865"/>
      <c r="C78" s="880">
        <v>60</v>
      </c>
      <c r="D78" s="865" t="s">
        <v>389</v>
      </c>
      <c r="E78" s="913" t="s">
        <v>3456</v>
      </c>
      <c r="F78" s="911" t="s">
        <v>3455</v>
      </c>
      <c r="G78" s="914" t="s">
        <v>3299</v>
      </c>
      <c r="H78" s="852"/>
      <c r="I78" s="853">
        <f t="shared" si="13"/>
        <v>0</v>
      </c>
      <c r="J78" s="915"/>
      <c r="K78" s="853">
        <f t="shared" si="14"/>
        <v>0</v>
      </c>
      <c r="M78" s="852"/>
    </row>
    <row r="79" spans="1:39" s="38" customFormat="1" ht="24">
      <c r="A79" s="891"/>
      <c r="B79" s="865"/>
      <c r="C79" s="880">
        <v>10</v>
      </c>
      <c r="D79" s="865" t="s">
        <v>389</v>
      </c>
      <c r="E79" s="913" t="s">
        <v>3457</v>
      </c>
      <c r="F79" s="911" t="s">
        <v>3455</v>
      </c>
      <c r="G79" s="914" t="s">
        <v>3299</v>
      </c>
      <c r="H79" s="852"/>
      <c r="I79" s="853">
        <f t="shared" si="13"/>
        <v>0</v>
      </c>
      <c r="J79" s="915"/>
      <c r="K79" s="853">
        <f t="shared" si="14"/>
        <v>0</v>
      </c>
      <c r="M79" s="852"/>
    </row>
    <row r="80" spans="1:39" s="38" customFormat="1" ht="36">
      <c r="A80" s="891"/>
      <c r="B80" s="865"/>
      <c r="C80" s="880">
        <v>110</v>
      </c>
      <c r="D80" s="865" t="s">
        <v>250</v>
      </c>
      <c r="E80" s="913" t="s">
        <v>3458</v>
      </c>
      <c r="F80" s="914" t="s">
        <v>3320</v>
      </c>
      <c r="G80" s="914" t="s">
        <v>3299</v>
      </c>
      <c r="H80" s="852"/>
      <c r="I80" s="853">
        <f t="shared" si="13"/>
        <v>0</v>
      </c>
      <c r="J80" s="915"/>
      <c r="K80" s="853">
        <f t="shared" si="14"/>
        <v>0</v>
      </c>
      <c r="M80" s="852"/>
    </row>
    <row r="81" spans="1:39" s="38" customFormat="1" ht="36">
      <c r="A81" s="891"/>
      <c r="B81" s="865"/>
      <c r="C81" s="880">
        <v>120</v>
      </c>
      <c r="D81" s="865" t="s">
        <v>250</v>
      </c>
      <c r="E81" s="913" t="s">
        <v>3319</v>
      </c>
      <c r="F81" s="914" t="s">
        <v>3320</v>
      </c>
      <c r="G81" s="914" t="s">
        <v>3299</v>
      </c>
      <c r="H81" s="852"/>
      <c r="I81" s="853">
        <f t="shared" si="13"/>
        <v>0</v>
      </c>
      <c r="J81" s="915"/>
      <c r="K81" s="853">
        <f t="shared" si="14"/>
        <v>0</v>
      </c>
      <c r="M81" s="852"/>
    </row>
    <row r="82" spans="1:39" s="38" customFormat="1" ht="36">
      <c r="A82" s="891"/>
      <c r="B82" s="865"/>
      <c r="C82" s="880">
        <v>20</v>
      </c>
      <c r="D82" s="865" t="s">
        <v>250</v>
      </c>
      <c r="E82" s="913" t="s">
        <v>3459</v>
      </c>
      <c r="F82" s="914" t="s">
        <v>3320</v>
      </c>
      <c r="G82" s="914" t="s">
        <v>3299</v>
      </c>
      <c r="H82" s="852"/>
      <c r="I82" s="853">
        <f t="shared" si="13"/>
        <v>0</v>
      </c>
      <c r="J82" s="915"/>
      <c r="K82" s="853">
        <f t="shared" si="14"/>
        <v>0</v>
      </c>
      <c r="M82" s="852"/>
    </row>
    <row r="83" spans="1:39" s="38" customFormat="1" ht="12">
      <c r="A83" s="891"/>
      <c r="B83" s="39"/>
      <c r="C83" s="892">
        <v>1</v>
      </c>
      <c r="D83" s="39" t="s">
        <v>250</v>
      </c>
      <c r="E83" s="916" t="s">
        <v>3321</v>
      </c>
      <c r="F83" s="906" t="s">
        <v>3322</v>
      </c>
      <c r="G83" s="906" t="s">
        <v>3299</v>
      </c>
      <c r="H83" s="852"/>
      <c r="I83" s="853">
        <f t="shared" si="13"/>
        <v>0</v>
      </c>
      <c r="J83" s="871"/>
      <c r="K83" s="853">
        <f t="shared" si="14"/>
        <v>0</v>
      </c>
      <c r="M83" s="852"/>
    </row>
    <row r="84" spans="1:39" s="38" customFormat="1" ht="24">
      <c r="A84" s="891"/>
      <c r="B84" s="865"/>
      <c r="C84" s="880">
        <v>1</v>
      </c>
      <c r="D84" s="865" t="s">
        <v>250</v>
      </c>
      <c r="E84" s="910">
        <v>5015650</v>
      </c>
      <c r="F84" s="914" t="s">
        <v>3323</v>
      </c>
      <c r="G84" s="905" t="s">
        <v>3299</v>
      </c>
      <c r="H84" s="852"/>
      <c r="I84" s="853">
        <f t="shared" si="13"/>
        <v>0</v>
      </c>
      <c r="J84" s="871"/>
      <c r="K84" s="853">
        <f t="shared" si="14"/>
        <v>0</v>
      </c>
      <c r="M84" s="852"/>
    </row>
    <row r="85" spans="1:39" s="38" customFormat="1" ht="12">
      <c r="A85" s="891"/>
      <c r="B85" s="865"/>
      <c r="C85" s="880">
        <v>25</v>
      </c>
      <c r="D85" s="865" t="s">
        <v>389</v>
      </c>
      <c r="E85" s="906" t="s">
        <v>3324</v>
      </c>
      <c r="F85" s="904" t="s">
        <v>3325</v>
      </c>
      <c r="G85" s="906" t="s">
        <v>3299</v>
      </c>
      <c r="H85" s="852"/>
      <c r="I85" s="853">
        <f t="shared" si="13"/>
        <v>0</v>
      </c>
      <c r="J85" s="871"/>
      <c r="K85" s="853">
        <f t="shared" si="14"/>
        <v>0</v>
      </c>
      <c r="L85" s="907"/>
      <c r="M85" s="852"/>
      <c r="N85" s="908"/>
      <c r="O85" s="907"/>
      <c r="P85" s="907"/>
      <c r="Q85" s="909"/>
      <c r="R85" s="909"/>
      <c r="S85" s="909"/>
      <c r="T85" s="909"/>
      <c r="U85" s="909"/>
      <c r="V85" s="909"/>
      <c r="W85" s="909"/>
      <c r="X85" s="909"/>
      <c r="Y85" s="909"/>
      <c r="Z85" s="909"/>
      <c r="AA85" s="909"/>
      <c r="AB85" s="909"/>
      <c r="AC85" s="909"/>
      <c r="AD85" s="909"/>
      <c r="AE85" s="909"/>
      <c r="AF85" s="909"/>
      <c r="AG85" s="909"/>
      <c r="AH85" s="909"/>
      <c r="AI85" s="909"/>
      <c r="AJ85" s="909"/>
      <c r="AK85" s="909"/>
      <c r="AL85" s="909"/>
      <c r="AM85" s="909"/>
    </row>
    <row r="86" spans="1:39" s="38" customFormat="1" ht="12">
      <c r="A86" s="891"/>
      <c r="B86" s="865"/>
      <c r="C86" s="880">
        <v>85</v>
      </c>
      <c r="D86" s="865" t="s">
        <v>389</v>
      </c>
      <c r="E86" s="865" t="s">
        <v>3326</v>
      </c>
      <c r="F86" s="904" t="s">
        <v>3327</v>
      </c>
      <c r="G86" s="906" t="s">
        <v>3299</v>
      </c>
      <c r="H86" s="852"/>
      <c r="I86" s="853">
        <f t="shared" si="13"/>
        <v>0</v>
      </c>
      <c r="J86" s="871"/>
      <c r="K86" s="853">
        <f t="shared" si="14"/>
        <v>0</v>
      </c>
      <c r="M86" s="852"/>
    </row>
    <row r="87" spans="1:39" s="38" customFormat="1" ht="12">
      <c r="A87" s="891"/>
      <c r="B87" s="865"/>
      <c r="C87" s="880">
        <v>18</v>
      </c>
      <c r="D87" s="865" t="s">
        <v>250</v>
      </c>
      <c r="E87" s="906" t="s">
        <v>3328</v>
      </c>
      <c r="F87" s="906" t="s">
        <v>3329</v>
      </c>
      <c r="G87" s="906" t="s">
        <v>3299</v>
      </c>
      <c r="H87" s="852"/>
      <c r="I87" s="853">
        <f t="shared" si="13"/>
        <v>0</v>
      </c>
      <c r="J87" s="871"/>
      <c r="K87" s="853">
        <f t="shared" si="14"/>
        <v>0</v>
      </c>
      <c r="M87" s="852"/>
    </row>
    <row r="88" spans="1:39" s="38" customFormat="1" ht="12">
      <c r="A88" s="891"/>
      <c r="B88" s="865"/>
      <c r="C88" s="880">
        <v>15</v>
      </c>
      <c r="D88" s="865" t="s">
        <v>250</v>
      </c>
      <c r="E88" s="906" t="s">
        <v>3330</v>
      </c>
      <c r="F88" s="906" t="s">
        <v>3331</v>
      </c>
      <c r="G88" s="906" t="s">
        <v>3299</v>
      </c>
      <c r="H88" s="852"/>
      <c r="I88" s="853">
        <f t="shared" si="13"/>
        <v>0</v>
      </c>
      <c r="J88" s="871"/>
      <c r="K88" s="853">
        <f t="shared" si="14"/>
        <v>0</v>
      </c>
      <c r="M88" s="852"/>
    </row>
    <row r="89" spans="1:39" s="38" customFormat="1" ht="12">
      <c r="A89" s="891"/>
      <c r="B89" s="865"/>
      <c r="C89" s="880">
        <v>2</v>
      </c>
      <c r="D89" s="865" t="s">
        <v>250</v>
      </c>
      <c r="E89" s="906" t="s">
        <v>3332</v>
      </c>
      <c r="F89" s="906" t="s">
        <v>3333</v>
      </c>
      <c r="G89" s="906" t="s">
        <v>3299</v>
      </c>
      <c r="H89" s="852"/>
      <c r="I89" s="853">
        <f t="shared" si="13"/>
        <v>0</v>
      </c>
      <c r="J89" s="871"/>
      <c r="K89" s="853">
        <f t="shared" si="14"/>
        <v>0</v>
      </c>
      <c r="M89" s="852"/>
    </row>
    <row r="90" spans="1:39" s="38" customFormat="1" ht="12">
      <c r="A90" s="891"/>
      <c r="B90" s="865"/>
      <c r="C90" s="880">
        <v>2</v>
      </c>
      <c r="D90" s="865" t="s">
        <v>250</v>
      </c>
      <c r="E90" s="906" t="s">
        <v>3334</v>
      </c>
      <c r="F90" s="906" t="s">
        <v>3335</v>
      </c>
      <c r="G90" s="906" t="s">
        <v>3299</v>
      </c>
      <c r="H90" s="852"/>
      <c r="I90" s="853">
        <f t="shared" si="13"/>
        <v>0</v>
      </c>
      <c r="J90" s="871"/>
      <c r="K90" s="853"/>
      <c r="M90" s="852"/>
    </row>
    <row r="91" spans="1:39" s="38" customFormat="1" ht="12">
      <c r="A91" s="879"/>
      <c r="B91" s="39"/>
      <c r="C91" s="892">
        <v>7</v>
      </c>
      <c r="D91" s="917" t="s">
        <v>430</v>
      </c>
      <c r="E91" s="918" t="s">
        <v>3336</v>
      </c>
      <c r="F91" s="906" t="s">
        <v>3337</v>
      </c>
      <c r="G91" s="906" t="s">
        <v>3299</v>
      </c>
      <c r="H91" s="852"/>
      <c r="I91" s="853">
        <f t="shared" si="13"/>
        <v>0</v>
      </c>
      <c r="J91" s="871"/>
      <c r="K91" s="853">
        <f t="shared" ref="K91:K94" si="15">J91*C91</f>
        <v>0</v>
      </c>
      <c r="M91" s="852"/>
    </row>
    <row r="92" spans="1:39" s="38" customFormat="1" ht="12">
      <c r="A92" s="879"/>
      <c r="B92" s="39"/>
      <c r="C92" s="892">
        <v>5</v>
      </c>
      <c r="D92" s="917" t="s">
        <v>430</v>
      </c>
      <c r="E92" s="919" t="s">
        <v>3338</v>
      </c>
      <c r="F92" s="906" t="s">
        <v>3339</v>
      </c>
      <c r="G92" s="906" t="s">
        <v>3299</v>
      </c>
      <c r="H92" s="852"/>
      <c r="I92" s="853">
        <f t="shared" si="13"/>
        <v>0</v>
      </c>
      <c r="J92" s="871"/>
      <c r="K92" s="853">
        <f t="shared" si="15"/>
        <v>0</v>
      </c>
      <c r="M92" s="852"/>
    </row>
    <row r="93" spans="1:39" s="38" customFormat="1" ht="12">
      <c r="A93" s="879"/>
      <c r="B93" s="39"/>
      <c r="C93" s="920">
        <v>1</v>
      </c>
      <c r="D93" s="917" t="s">
        <v>430</v>
      </c>
      <c r="E93" s="919" t="s">
        <v>3340</v>
      </c>
      <c r="F93" s="904" t="s">
        <v>3341</v>
      </c>
      <c r="G93" s="906" t="s">
        <v>3299</v>
      </c>
      <c r="H93" s="852"/>
      <c r="I93" s="853">
        <f t="shared" si="13"/>
        <v>0</v>
      </c>
      <c r="J93" s="871"/>
      <c r="K93" s="853">
        <f t="shared" si="15"/>
        <v>0</v>
      </c>
      <c r="M93" s="852"/>
    </row>
    <row r="94" spans="1:39" s="38" customFormat="1" ht="12">
      <c r="A94" s="879"/>
      <c r="B94" s="39"/>
      <c r="C94" s="920">
        <v>1</v>
      </c>
      <c r="D94" s="917" t="s">
        <v>430</v>
      </c>
      <c r="E94" s="919" t="s">
        <v>3342</v>
      </c>
      <c r="F94" s="904" t="s">
        <v>3343</v>
      </c>
      <c r="G94" s="906" t="s">
        <v>3299</v>
      </c>
      <c r="H94" s="852"/>
      <c r="I94" s="853">
        <f t="shared" si="13"/>
        <v>0</v>
      </c>
      <c r="J94" s="871"/>
      <c r="K94" s="853">
        <f t="shared" si="15"/>
        <v>0</v>
      </c>
      <c r="M94" s="852"/>
    </row>
    <row r="95" spans="1:39" s="38" customFormat="1" ht="12">
      <c r="A95" s="879"/>
      <c r="B95" s="39"/>
      <c r="C95" s="920">
        <v>1</v>
      </c>
      <c r="D95" s="917" t="s">
        <v>3344</v>
      </c>
      <c r="E95" s="919" t="s">
        <v>3345</v>
      </c>
      <c r="F95" s="904" t="s">
        <v>3345</v>
      </c>
      <c r="G95" s="906" t="s">
        <v>3299</v>
      </c>
      <c r="H95" s="852"/>
      <c r="I95" s="853">
        <f t="shared" si="13"/>
        <v>0</v>
      </c>
      <c r="J95" s="871"/>
      <c r="K95" s="853"/>
      <c r="M95" s="852"/>
    </row>
    <row r="96" spans="1:39" s="38" customFormat="1" ht="12">
      <c r="A96" s="891"/>
      <c r="B96" s="39"/>
      <c r="C96" s="892">
        <v>2</v>
      </c>
      <c r="D96" s="905" t="s">
        <v>389</v>
      </c>
      <c r="E96" s="865"/>
      <c r="F96" s="904" t="s">
        <v>3346</v>
      </c>
      <c r="G96" s="906" t="s">
        <v>3299</v>
      </c>
      <c r="H96" s="852"/>
      <c r="I96" s="853">
        <f t="shared" si="13"/>
        <v>0</v>
      </c>
      <c r="J96" s="871"/>
      <c r="K96" s="853">
        <f>J96*C96</f>
        <v>0</v>
      </c>
      <c r="L96" s="871"/>
      <c r="M96" s="852"/>
      <c r="N96" s="909"/>
      <c r="O96" s="909"/>
      <c r="P96" s="909"/>
      <c r="Q96" s="909"/>
      <c r="R96" s="909"/>
      <c r="S96" s="909"/>
      <c r="T96" s="909"/>
      <c r="U96" s="909"/>
      <c r="V96" s="909"/>
      <c r="W96" s="909"/>
      <c r="X96" s="909"/>
      <c r="Y96" s="909"/>
      <c r="Z96" s="909"/>
      <c r="AA96" s="909"/>
      <c r="AB96" s="909"/>
      <c r="AC96" s="909"/>
      <c r="AD96" s="909"/>
      <c r="AE96" s="909"/>
      <c r="AF96" s="909"/>
      <c r="AG96" s="909"/>
      <c r="AH96" s="909"/>
      <c r="AI96" s="909"/>
    </row>
    <row r="97" spans="1:11" s="38" customFormat="1" ht="12">
      <c r="A97" s="891"/>
      <c r="B97" s="865"/>
      <c r="C97" s="880"/>
      <c r="D97" s="865"/>
      <c r="E97" s="913"/>
      <c r="F97" s="914"/>
      <c r="G97" s="914"/>
      <c r="H97" s="915"/>
      <c r="I97" s="853"/>
      <c r="J97" s="915"/>
      <c r="K97" s="853"/>
    </row>
    <row r="98" spans="1:11" s="38" customFormat="1" ht="12">
      <c r="A98" s="879"/>
      <c r="B98" s="39"/>
      <c r="C98" s="892"/>
      <c r="D98" s="921">
        <v>0.1</v>
      </c>
      <c r="E98" s="906"/>
      <c r="F98" s="906" t="s">
        <v>3347</v>
      </c>
      <c r="G98" s="906" t="s">
        <v>3299</v>
      </c>
      <c r="H98" s="871"/>
      <c r="I98" s="853">
        <f>SUM(I58:I97)*0.1</f>
        <v>0</v>
      </c>
      <c r="J98" s="871"/>
      <c r="K98" s="853"/>
    </row>
    <row r="99" spans="1:11" s="36" customFormat="1">
      <c r="A99" s="922"/>
      <c r="B99" s="861"/>
      <c r="C99" s="862"/>
      <c r="D99" s="861"/>
      <c r="E99" s="860"/>
      <c r="F99" s="923"/>
      <c r="G99" s="861"/>
      <c r="H99" s="924"/>
      <c r="I99" s="925">
        <f>SUM(I58:I98)</f>
        <v>0</v>
      </c>
      <c r="J99" s="926"/>
      <c r="K99" s="925">
        <f>SUM(K58:K98)</f>
        <v>0</v>
      </c>
    </row>
    <row r="100" spans="1:11" s="36" customFormat="1">
      <c r="A100" s="879"/>
      <c r="B100" s="866"/>
      <c r="C100" s="867"/>
      <c r="D100" s="865"/>
      <c r="E100" s="865"/>
      <c r="F100" s="927" t="s">
        <v>3348</v>
      </c>
      <c r="G100" s="865"/>
      <c r="H100" s="928"/>
      <c r="I100" s="929"/>
      <c r="J100" s="930"/>
      <c r="K100" s="872">
        <f>SUM(I99+K99)</f>
        <v>0</v>
      </c>
    </row>
    <row r="101" spans="1:11">
      <c r="A101" s="931"/>
      <c r="B101" s="39"/>
      <c r="C101" s="892"/>
      <c r="D101" s="884"/>
      <c r="E101" s="932"/>
      <c r="F101" s="40"/>
      <c r="G101" s="894"/>
    </row>
    <row r="102" spans="1:11" ht="26.25" customHeight="1">
      <c r="A102" s="933"/>
      <c r="B102" s="1485" t="s">
        <v>3349</v>
      </c>
      <c r="C102" s="1485"/>
      <c r="D102" s="1485"/>
      <c r="E102" s="1485"/>
      <c r="F102" s="1485"/>
      <c r="G102" s="1485"/>
      <c r="H102" s="846"/>
      <c r="I102" s="846"/>
      <c r="J102" s="846"/>
      <c r="K102" s="846"/>
    </row>
    <row r="103" spans="1:11" ht="15">
      <c r="A103" s="865"/>
      <c r="B103" s="866"/>
      <c r="C103" s="867"/>
      <c r="D103" s="865"/>
      <c r="E103" s="865"/>
      <c r="F103" s="934" t="s">
        <v>3239</v>
      </c>
      <c r="G103" s="865"/>
      <c r="H103" s="1483">
        <f>SUM(K29)</f>
        <v>0</v>
      </c>
      <c r="I103" s="1483"/>
    </row>
    <row r="104" spans="1:11" ht="15">
      <c r="A104" s="865"/>
      <c r="B104" s="904"/>
      <c r="C104" s="880"/>
      <c r="D104" s="865"/>
      <c r="E104" s="865"/>
      <c r="F104" s="934" t="s">
        <v>3271</v>
      </c>
      <c r="G104" s="884"/>
      <c r="H104" s="1483">
        <f>SUMIF(F:F,"Spolu - riadiaci systém:",K:K)</f>
        <v>0</v>
      </c>
      <c r="I104" s="1483"/>
    </row>
    <row r="105" spans="1:11" ht="15">
      <c r="A105" s="865"/>
      <c r="B105" s="904"/>
      <c r="C105" s="880"/>
      <c r="D105" s="865"/>
      <c r="E105" s="865"/>
      <c r="F105" s="934" t="s">
        <v>3286</v>
      </c>
      <c r="G105" s="884"/>
      <c r="H105" s="1483">
        <f>SUMIF(F:F,"SPOLU - rozvádzač*",K:K)</f>
        <v>0</v>
      </c>
      <c r="I105" s="1483"/>
    </row>
    <row r="106" spans="1:11" ht="15">
      <c r="A106" s="865"/>
      <c r="B106" s="904"/>
      <c r="C106" s="880"/>
      <c r="D106" s="865"/>
      <c r="E106" s="865"/>
      <c r="F106" s="934" t="s">
        <v>3350</v>
      </c>
      <c r="G106" s="884"/>
      <c r="H106" s="1483">
        <f>SUMIF(F:F,"SPOLU - montážny materiál:",K:K)</f>
        <v>0</v>
      </c>
      <c r="I106" s="1483"/>
    </row>
    <row r="107" spans="1:11" ht="15">
      <c r="A107" s="865"/>
      <c r="B107" s="904"/>
      <c r="C107" s="880"/>
      <c r="D107" s="865"/>
      <c r="E107" s="865"/>
      <c r="F107" s="934" t="s">
        <v>3351</v>
      </c>
      <c r="G107" s="884"/>
      <c r="H107" s="1483"/>
      <c r="I107" s="1483"/>
    </row>
    <row r="108" spans="1:11" ht="15">
      <c r="A108" s="865"/>
      <c r="B108" s="904"/>
      <c r="C108" s="880"/>
      <c r="D108" s="865"/>
      <c r="E108" s="865"/>
      <c r="F108" s="934" t="s">
        <v>3352</v>
      </c>
      <c r="G108" s="884"/>
      <c r="H108" s="1483"/>
      <c r="I108" s="1483"/>
    </row>
    <row r="109" spans="1:11" ht="15">
      <c r="A109" s="865"/>
      <c r="B109" s="904"/>
      <c r="C109" s="880"/>
      <c r="D109" s="865"/>
      <c r="E109" s="865"/>
      <c r="F109" s="934" t="s">
        <v>3353</v>
      </c>
      <c r="G109" s="884"/>
      <c r="H109" s="1483"/>
      <c r="I109" s="1483"/>
    </row>
    <row r="110" spans="1:11" ht="15">
      <c r="A110" s="865"/>
      <c r="B110" s="904"/>
      <c r="C110" s="880"/>
      <c r="D110" s="865"/>
      <c r="E110" s="865"/>
      <c r="F110" s="934" t="s">
        <v>2998</v>
      </c>
      <c r="G110" s="884"/>
      <c r="H110" s="1483"/>
      <c r="I110" s="1483"/>
    </row>
    <row r="111" spans="1:11" ht="15.75">
      <c r="A111" s="865"/>
      <c r="B111" s="904"/>
      <c r="C111" s="880"/>
      <c r="D111" s="865"/>
      <c r="E111" s="865"/>
      <c r="F111" s="935" t="s">
        <v>3354</v>
      </c>
      <c r="G111" s="884"/>
      <c r="I111" s="936">
        <f>SUM(H102:I110)</f>
        <v>0</v>
      </c>
    </row>
    <row r="112" spans="1:11" ht="14.25">
      <c r="A112" s="865"/>
      <c r="B112" s="904"/>
      <c r="C112" s="880"/>
      <c r="D112" s="865"/>
      <c r="E112" s="865"/>
      <c r="F112" s="883"/>
      <c r="G112" s="884"/>
      <c r="H112" s="1484"/>
      <c r="I112" s="1484"/>
    </row>
    <row r="113" spans="1:11" ht="158.44999999999999" customHeight="1">
      <c r="A113" s="1449" t="s">
        <v>30</v>
      </c>
      <c r="B113" s="1449"/>
      <c r="C113" s="1449"/>
      <c r="D113" s="1449"/>
      <c r="E113" s="1449"/>
      <c r="F113" s="1449"/>
      <c r="G113" s="1449"/>
      <c r="H113" s="1449"/>
      <c r="I113" s="1449"/>
      <c r="J113" s="1449"/>
      <c r="K113" s="1449"/>
    </row>
  </sheetData>
  <mergeCells count="15">
    <mergeCell ref="H103:I103"/>
    <mergeCell ref="B2:G2"/>
    <mergeCell ref="B31:G31"/>
    <mergeCell ref="B44:G44"/>
    <mergeCell ref="B58:G58"/>
    <mergeCell ref="B102:G102"/>
    <mergeCell ref="A113:K113"/>
    <mergeCell ref="H110:I110"/>
    <mergeCell ref="H112:I112"/>
    <mergeCell ref="H104:I104"/>
    <mergeCell ref="H105:I105"/>
    <mergeCell ref="H106:I106"/>
    <mergeCell ref="H107:I107"/>
    <mergeCell ref="H108:I108"/>
    <mergeCell ref="H109:I109"/>
  </mergeCells>
  <conditionalFormatting sqref="A28:K29">
    <cfRule type="expression" dxfId="599" priority="781" stopIfTrue="1">
      <formula>AND($G28="d+m",$H28=0)</formula>
    </cfRule>
  </conditionalFormatting>
  <conditionalFormatting sqref="A41:K42">
    <cfRule type="expression" dxfId="598" priority="801" stopIfTrue="1">
      <formula>AND($G41="d+m",$H41=0)</formula>
    </cfRule>
  </conditionalFormatting>
  <conditionalFormatting sqref="B99:K100">
    <cfRule type="expression" dxfId="597" priority="794" stopIfTrue="1">
      <formula>AND($G99="d+m",$H99=0)</formula>
    </cfRule>
  </conditionalFormatting>
  <conditionalFormatting sqref="E4:E7">
    <cfRule type="expression" dxfId="596" priority="14" stopIfTrue="1">
      <formula>FIND("   ",F4)&gt;0</formula>
    </cfRule>
  </conditionalFormatting>
  <conditionalFormatting sqref="E10:E12">
    <cfRule type="expression" dxfId="595" priority="614" stopIfTrue="1">
      <formula>FIND("   ",F10)&gt;0</formula>
    </cfRule>
  </conditionalFormatting>
  <conditionalFormatting sqref="E15">
    <cfRule type="expression" dxfId="594" priority="520" stopIfTrue="1">
      <formula>FIND("   ",F15)&gt;0</formula>
    </cfRule>
  </conditionalFormatting>
  <conditionalFormatting sqref="E18:E23">
    <cfRule type="expression" dxfId="593" priority="310" stopIfTrue="1">
      <formula>FIND("   ",F18)&gt;0</formula>
    </cfRule>
  </conditionalFormatting>
  <conditionalFormatting sqref="E26:E27">
    <cfRule type="expression" dxfId="592" priority="235" stopIfTrue="1">
      <formula>FIND("   ",F26)&gt;0</formula>
    </cfRule>
  </conditionalFormatting>
  <conditionalFormatting sqref="E34:E37">
    <cfRule type="expression" dxfId="591" priority="651" stopIfTrue="1">
      <formula>FIND("   ",F34)&gt;0</formula>
    </cfRule>
  </conditionalFormatting>
  <conditionalFormatting sqref="G4:G7">
    <cfRule type="expression" dxfId="590" priority="2" stopIfTrue="1">
      <formula>OR(IF(NOT(ISERR(FIND("STROJNÁ DODÁVKA",F4))),AND(FIND("STROJNÁ DODÁVKA",F4)&gt;0,G4="D+M")),AND(ISERR(FIND("STROJNÁ DODÁVKA",F4)),AND(G4&lt;&gt;"D+M",G4&lt;&gt;"-"),D4="ks"))</formula>
    </cfRule>
  </conditionalFormatting>
  <conditionalFormatting sqref="G10:G12">
    <cfRule type="expression" dxfId="589" priority="603" stopIfTrue="1">
      <formula>OR(IF(NOT(ISERR(FIND("STROJNÁ DODÁVKA",F10))),AND(FIND("STROJNÁ DODÁVKA",F10)&gt;0,G10="D+M")),AND(ISERR(FIND("STROJNÁ DODÁVKA",F10)),AND(G10&lt;&gt;"D+M",G10&lt;&gt;"-"),D10="ks"))</formula>
    </cfRule>
  </conditionalFormatting>
  <conditionalFormatting sqref="G15">
    <cfRule type="expression" dxfId="588" priority="513" stopIfTrue="1">
      <formula>OR(IF(NOT(ISERR(FIND("STROJNÁ DODÁVKA",F15))),AND(FIND("STROJNÁ DODÁVKA",F15)&gt;0,G15="D+M")),AND(ISERR(FIND("STROJNÁ DODÁVKA",F15)),AND(G15&lt;&gt;"D+M",G15&lt;&gt;"-"),D15="ks"))</formula>
    </cfRule>
  </conditionalFormatting>
  <conditionalFormatting sqref="G18:G23">
    <cfRule type="expression" dxfId="587" priority="302" stopIfTrue="1">
      <formula>OR(IF(NOT(ISERR(FIND("STROJNÁ DODÁVKA",F18))),AND(FIND("STROJNÁ DODÁVKA",F18)&gt;0,G18="D+M")),AND(ISERR(FIND("STROJNÁ DODÁVKA",F18)),AND(G18&lt;&gt;"D+M",G18&lt;&gt;"-"),D18="ks"))</formula>
    </cfRule>
  </conditionalFormatting>
  <conditionalFormatting sqref="G26:G27">
    <cfRule type="expression" dxfId="586" priority="212" stopIfTrue="1">
      <formula>OR(IF(NOT(ISERR(FIND("STROJNÁ DODÁVKA",F26))),AND(FIND("STROJNÁ DODÁVKA",F26)&gt;0,G26="D+M")),AND(ISERR(FIND("STROJNÁ DODÁVKA",F26)),AND(G26&lt;&gt;"D+M",G26&lt;&gt;"-"),D26="ks"))</formula>
    </cfRule>
  </conditionalFormatting>
  <conditionalFormatting sqref="G34:G37">
    <cfRule type="expression" dxfId="585" priority="647" stopIfTrue="1">
      <formula>OR(IF(NOT(ISERR(FIND("STROJNÁ DODÁVKA",F34))),AND(FIND("STROJNÁ DODÁVKA",F34)&gt;0,G34="D+M")),AND(ISERR(FIND("STROJNÁ DODÁVKA",F34)),AND(G34&lt;&gt;"D+M",G34&lt;&gt;"-"),D34="ks"))</formula>
    </cfRule>
  </conditionalFormatting>
  <conditionalFormatting sqref="H4:H5">
    <cfRule type="expression" dxfId="584" priority="667" stopIfTrue="1">
      <formula>AND($G4="d+m",$H4=0)</formula>
    </cfRule>
    <cfRule type="expression" dxfId="583" priority="671" stopIfTrue="1">
      <formula>OR($G4="",$G4="-")</formula>
    </cfRule>
  </conditionalFormatting>
  <conditionalFormatting sqref="H7">
    <cfRule type="expression" dxfId="582" priority="23" stopIfTrue="1">
      <formula>AND($G7="d+m",$H7=0)</formula>
    </cfRule>
  </conditionalFormatting>
  <conditionalFormatting sqref="H10:H12">
    <cfRule type="expression" dxfId="581" priority="604" stopIfTrue="1">
      <formula>AND($G10="d+m",$H10=0)</formula>
    </cfRule>
  </conditionalFormatting>
  <conditionalFormatting sqref="H12">
    <cfRule type="expression" dxfId="580" priority="611" stopIfTrue="1">
      <formula>OR($G12="",$G12="-")</formula>
    </cfRule>
  </conditionalFormatting>
  <conditionalFormatting sqref="H15">
    <cfRule type="expression" dxfId="579" priority="502" stopIfTrue="1">
      <formula>AND($G15="d+m",$H15=0)</formula>
    </cfRule>
    <cfRule type="expression" dxfId="578" priority="507" stopIfTrue="1">
      <formula>OR($G15="",$G15="-")</formula>
    </cfRule>
  </conditionalFormatting>
  <conditionalFormatting sqref="H20:H22">
    <cfRule type="expression" dxfId="577" priority="376" stopIfTrue="1">
      <formula>AND($G20="m+m",$H20=0)</formula>
    </cfRule>
    <cfRule type="expression" dxfId="576" priority="384" stopIfTrue="1">
      <formula>OR($G20="",$G20="-")</formula>
    </cfRule>
  </conditionalFormatting>
  <conditionalFormatting sqref="H26">
    <cfRule type="expression" dxfId="575" priority="219" stopIfTrue="1">
      <formula>AND($G26="d+m",$H26=0)</formula>
    </cfRule>
    <cfRule type="expression" dxfId="574" priority="228" stopIfTrue="1">
      <formula>OR($G26="",$G26="-")</formula>
    </cfRule>
  </conditionalFormatting>
  <conditionalFormatting sqref="H33">
    <cfRule type="expression" dxfId="573" priority="703" stopIfTrue="1">
      <formula>AND($G33="m+m",#REF!=0)</formula>
    </cfRule>
  </conditionalFormatting>
  <conditionalFormatting sqref="H68:H73">
    <cfRule type="expression" dxfId="572" priority="75" stopIfTrue="1">
      <formula>AND($G68="m+m",$H68=0)</formula>
    </cfRule>
    <cfRule type="expression" dxfId="571" priority="85" stopIfTrue="1">
      <formula>OR($G68="",$G68="-")</formula>
    </cfRule>
  </conditionalFormatting>
  <conditionalFormatting sqref="H3:I3 H63:I64 I4:I5">
    <cfRule type="expression" dxfId="570" priority="753" stopIfTrue="1">
      <formula>AND($G3="m+m",$H3=0)</formula>
    </cfRule>
  </conditionalFormatting>
  <conditionalFormatting sqref="H8:I8">
    <cfRule type="expression" dxfId="569" priority="760" stopIfTrue="1">
      <formula>AND($G8="m+m",$H8=0)</formula>
    </cfRule>
  </conditionalFormatting>
  <conditionalFormatting sqref="H9:I9">
    <cfRule type="expression" dxfId="568" priority="635" stopIfTrue="1">
      <formula>AND($G9="m+m",$H9=0)</formula>
    </cfRule>
  </conditionalFormatting>
  <conditionalFormatting sqref="H13:I13">
    <cfRule type="expression" dxfId="567" priority="570" stopIfTrue="1">
      <formula>AND($G13="m+m",$H13=0)</formula>
    </cfRule>
  </conditionalFormatting>
  <conditionalFormatting sqref="H14:I14">
    <cfRule type="expression" dxfId="566" priority="563" stopIfTrue="1">
      <formula>AND($G14="m+m",$H14=0)</formula>
    </cfRule>
  </conditionalFormatting>
  <conditionalFormatting sqref="H16:I16">
    <cfRule type="expression" dxfId="565" priority="480" stopIfTrue="1">
      <formula>AND($G16="m+m",$H16=0)</formula>
    </cfRule>
  </conditionalFormatting>
  <conditionalFormatting sqref="H17:I17">
    <cfRule type="expression" dxfId="564" priority="464" stopIfTrue="1">
      <formula>AND($G17="m+m",$H17=0)</formula>
    </cfRule>
  </conditionalFormatting>
  <conditionalFormatting sqref="H18:I18">
    <cfRule type="expression" dxfId="563" priority="435" stopIfTrue="1">
      <formula>OR($G18="",$G18="-")</formula>
    </cfRule>
  </conditionalFormatting>
  <conditionalFormatting sqref="H20:I22">
    <cfRule type="expression" dxfId="562" priority="359" stopIfTrue="1">
      <formula>AND($G20="m+m",$H20=0)</formula>
    </cfRule>
    <cfRule type="expression" dxfId="561" priority="369" stopIfTrue="1">
      <formula>OR($G20="",$G20="-")</formula>
    </cfRule>
  </conditionalFormatting>
  <conditionalFormatting sqref="H24:I24">
    <cfRule type="expression" dxfId="560" priority="274" stopIfTrue="1">
      <formula>AND($G24="m+m",$H24=0)</formula>
    </cfRule>
  </conditionalFormatting>
  <conditionalFormatting sqref="H25:I25">
    <cfRule type="expression" dxfId="559" priority="265" stopIfTrue="1">
      <formula>AND($G25="m+m",$H25=0)</formula>
    </cfRule>
  </conditionalFormatting>
  <conditionalFormatting sqref="H38:I39">
    <cfRule type="expression" dxfId="558" priority="673" stopIfTrue="1">
      <formula>AND($G38="m+m",$H38=0)</formula>
    </cfRule>
    <cfRule type="expression" dxfId="557" priority="676" stopIfTrue="1">
      <formula>OR($G38="",$G38="-")</formula>
    </cfRule>
  </conditionalFormatting>
  <conditionalFormatting sqref="H60:I62">
    <cfRule type="expression" dxfId="556" priority="149" stopIfTrue="1">
      <formula>AND($G60="m+m",$H60=0)</formula>
    </cfRule>
  </conditionalFormatting>
  <conditionalFormatting sqref="H62:I62">
    <cfRule type="expression" dxfId="555" priority="158" stopIfTrue="1">
      <formula>OR($G62="",$G62="-")</formula>
    </cfRule>
  </conditionalFormatting>
  <conditionalFormatting sqref="H65:I66">
    <cfRule type="expression" dxfId="554" priority="126" stopIfTrue="1">
      <formula>AND($G65="m+m",$H65=0)</formula>
    </cfRule>
    <cfRule type="expression" dxfId="553" priority="132" stopIfTrue="1">
      <formula>OR($G65="",$G65="-")</formula>
    </cfRule>
  </conditionalFormatting>
  <conditionalFormatting sqref="H103:I110">
    <cfRule type="cellIs" dxfId="552" priority="779" stopIfTrue="1" operator="equal">
      <formula>0</formula>
    </cfRule>
  </conditionalFormatting>
  <conditionalFormatting sqref="H3:K3 H40:K40 H63:K64">
    <cfRule type="expression" dxfId="551" priority="719" stopIfTrue="1">
      <formula>OR($G3="",$G3="-")</formula>
    </cfRule>
  </conditionalFormatting>
  <conditionalFormatting sqref="H6:K6">
    <cfRule type="expression" dxfId="550" priority="578" stopIfTrue="1">
      <formula>AND($G6="d+m",$H6=0)</formula>
    </cfRule>
    <cfRule type="expression" dxfId="549" priority="583" stopIfTrue="1">
      <formula>OR($G6="",$G6="-")</formula>
    </cfRule>
  </conditionalFormatting>
  <conditionalFormatting sqref="H7:K7">
    <cfRule type="expression" dxfId="548" priority="25" stopIfTrue="1">
      <formula>OR($G7="",$G7="-")</formula>
    </cfRule>
  </conditionalFormatting>
  <conditionalFormatting sqref="H8:K8">
    <cfRule type="expression" dxfId="547" priority="757" stopIfTrue="1">
      <formula>OR($G8="",$G8="-")</formula>
    </cfRule>
  </conditionalFormatting>
  <conditionalFormatting sqref="H9:K11">
    <cfRule type="expression" dxfId="546" priority="619" stopIfTrue="1">
      <formula>OR($G9="",$G9="-")</formula>
    </cfRule>
  </conditionalFormatting>
  <conditionalFormatting sqref="H13:K13">
    <cfRule type="expression" dxfId="545" priority="564" stopIfTrue="1">
      <formula>OR($G13="",$G13="-")</formula>
    </cfRule>
  </conditionalFormatting>
  <conditionalFormatting sqref="H14:K14">
    <cfRule type="expression" dxfId="544" priority="550" stopIfTrue="1">
      <formula>OR($G14="",$G14="-")</formula>
    </cfRule>
  </conditionalFormatting>
  <conditionalFormatting sqref="H16:K16">
    <cfRule type="expression" dxfId="543" priority="471" stopIfTrue="1">
      <formula>OR($G16="",$G16="-")</formula>
    </cfRule>
  </conditionalFormatting>
  <conditionalFormatting sqref="H17:K17">
    <cfRule type="expression" dxfId="542" priority="445" stopIfTrue="1">
      <formula>OR($G17="",$G17="-")</formula>
    </cfRule>
  </conditionalFormatting>
  <conditionalFormatting sqref="H18:K18">
    <cfRule type="expression" dxfId="541" priority="416" stopIfTrue="1">
      <formula>AND($G18="m+m",$H18=0)</formula>
    </cfRule>
  </conditionalFormatting>
  <conditionalFormatting sqref="H19:K19">
    <cfRule type="expression" dxfId="540" priority="388" stopIfTrue="1">
      <formula>AND($G19="d+m",$H19=0)</formula>
    </cfRule>
    <cfRule type="expression" dxfId="539" priority="393" stopIfTrue="1">
      <formula>OR($G19="",$G19="-")</formula>
    </cfRule>
  </conditionalFormatting>
  <conditionalFormatting sqref="H23:K23 H27:K27">
    <cfRule type="expression" dxfId="538" priority="293" stopIfTrue="1">
      <formula>AND($G23="d+m",$H23=0)</formula>
    </cfRule>
    <cfRule type="expression" dxfId="537" priority="297" stopIfTrue="1">
      <formula>OR($G23="",$G23="-")</formula>
    </cfRule>
  </conditionalFormatting>
  <conditionalFormatting sqref="H24:K24">
    <cfRule type="expression" dxfId="536" priority="267" stopIfTrue="1">
      <formula>OR($G24="",$G24="-")</formula>
    </cfRule>
  </conditionalFormatting>
  <conditionalFormatting sqref="H25:K25">
    <cfRule type="expression" dxfId="535" priority="245" stopIfTrue="1">
      <formula>OR($G25="",$G25="-")</formula>
    </cfRule>
  </conditionalFormatting>
  <conditionalFormatting sqref="H32:K32">
    <cfRule type="expression" dxfId="534" priority="745" stopIfTrue="1">
      <formula>OR($G32="",$G32="-")</formula>
    </cfRule>
  </conditionalFormatting>
  <conditionalFormatting sqref="H33:K33">
    <cfRule type="expression" dxfId="533" priority="705" stopIfTrue="1">
      <formula>OR($G33="",$G33="-")</formula>
    </cfRule>
  </conditionalFormatting>
  <conditionalFormatting sqref="H34:K37">
    <cfRule type="expression" dxfId="532" priority="638" stopIfTrue="1">
      <formula>AND($G34="d+m",$H34=0)</formula>
    </cfRule>
    <cfRule type="expression" dxfId="531" priority="643" stopIfTrue="1">
      <formula>OR($G34="",$G34="-")</formula>
    </cfRule>
  </conditionalFormatting>
  <conditionalFormatting sqref="H40:K40 H32:K32">
    <cfRule type="expression" dxfId="530" priority="743" stopIfTrue="1">
      <formula>AND($G32="d+m",$H32=0)</formula>
    </cfRule>
  </conditionalFormatting>
  <conditionalFormatting sqref="H59:K59">
    <cfRule type="expression" dxfId="529" priority="711" stopIfTrue="1">
      <formula>AND($G59="d+m",$H59=0)</formula>
    </cfRule>
    <cfRule type="expression" dxfId="528" priority="712" stopIfTrue="1">
      <formula>OR($G59="",$G59="-")</formula>
    </cfRule>
  </conditionalFormatting>
  <conditionalFormatting sqref="H60:K61">
    <cfRule type="expression" dxfId="527" priority="176" stopIfTrue="1">
      <formula>OR($G60="",$G60="-")</formula>
    </cfRule>
  </conditionalFormatting>
  <conditionalFormatting sqref="H67:L67">
    <cfRule type="expression" dxfId="526" priority="109" stopIfTrue="1">
      <formula>AND($G67="m+m",$H67=0)</formula>
    </cfRule>
    <cfRule type="expression" dxfId="525" priority="113" stopIfTrue="1">
      <formula>OR($G67="",$G67="-")</formula>
    </cfRule>
  </conditionalFormatting>
  <conditionalFormatting sqref="I7">
    <cfRule type="expression" dxfId="524" priority="39" stopIfTrue="1">
      <formula>AND($G7="m+m",$H7=0)</formula>
    </cfRule>
  </conditionalFormatting>
  <conditionalFormatting sqref="I10:I11">
    <cfRule type="expression" dxfId="523" priority="622" stopIfTrue="1">
      <formula>AND($G10="m+m",$H10=0)</formula>
    </cfRule>
  </conditionalFormatting>
  <conditionalFormatting sqref="I12">
    <cfRule type="expression" dxfId="522" priority="590" stopIfTrue="1">
      <formula>AND($G12="m+m",$H12=0)</formula>
    </cfRule>
  </conditionalFormatting>
  <conditionalFormatting sqref="I15">
    <cfRule type="expression" dxfId="521" priority="534" stopIfTrue="1">
      <formula>AND($G15="m+m",$H15=0)</formula>
    </cfRule>
  </conditionalFormatting>
  <conditionalFormatting sqref="I18">
    <cfRule type="expression" dxfId="520" priority="428" stopIfTrue="1">
      <formula>AND($G18="d+m",$H18=0)</formula>
    </cfRule>
  </conditionalFormatting>
  <conditionalFormatting sqref="I26">
    <cfRule type="expression" dxfId="519" priority="196" stopIfTrue="1">
      <formula>AND($G26="m+m",$H26=0)</formula>
    </cfRule>
  </conditionalFormatting>
  <conditionalFormatting sqref="I33">
    <cfRule type="expression" dxfId="518" priority="695" stopIfTrue="1">
      <formula>AND($G33="m+m",$H33=0)</formula>
    </cfRule>
  </conditionalFormatting>
  <conditionalFormatting sqref="I70 J70:K71">
    <cfRule type="expression" dxfId="517" priority="772" stopIfTrue="1">
      <formula>AND($G70="m+m",$H70=0)</formula>
    </cfRule>
    <cfRule type="expression" dxfId="516" priority="775" stopIfTrue="1">
      <formula>OR($G70="",$G70="-")</formula>
    </cfRule>
  </conditionalFormatting>
  <conditionalFormatting sqref="I72:I73 K72:K82 H74:I82 H83:H96 I86:K95 I96:L96">
    <cfRule type="expression" dxfId="515" priority="732" stopIfTrue="1">
      <formula>AND($G72="m+m",$H72=0)</formula>
    </cfRule>
    <cfRule type="expression" dxfId="514" priority="738" stopIfTrue="1">
      <formula>OR($G72="",$G72="-")</formula>
    </cfRule>
  </conditionalFormatting>
  <conditionalFormatting sqref="I97 K97">
    <cfRule type="expression" dxfId="513" priority="788" stopIfTrue="1">
      <formula>AND($G97="m+m",$H97=0)</formula>
    </cfRule>
    <cfRule type="expression" dxfId="512" priority="791" stopIfTrue="1">
      <formula>OR($G97="",$G97="-")</formula>
    </cfRule>
  </conditionalFormatting>
  <conditionalFormatting sqref="I20:J22">
    <cfRule type="expression" dxfId="511" priority="349" stopIfTrue="1">
      <formula>AND($G20="m+m",$H20=0)</formula>
    </cfRule>
    <cfRule type="expression" dxfId="510" priority="355" stopIfTrue="1">
      <formula>OR($G20="",$G20="-")</formula>
    </cfRule>
  </conditionalFormatting>
  <conditionalFormatting sqref="I4:K5">
    <cfRule type="expression" dxfId="509" priority="662" stopIfTrue="1">
      <formula>OR($G4="",$G4="-")</formula>
    </cfRule>
  </conditionalFormatting>
  <conditionalFormatting sqref="I12:K12">
    <cfRule type="expression" dxfId="508" priority="586" stopIfTrue="1">
      <formula>OR($G12="",$G12="-")</formula>
    </cfRule>
  </conditionalFormatting>
  <conditionalFormatting sqref="I15:K15">
    <cfRule type="expression" dxfId="507" priority="491" stopIfTrue="1">
      <formula>OR($G15="",$G15="-")</formula>
    </cfRule>
  </conditionalFormatting>
  <conditionalFormatting sqref="I18:K18">
    <cfRule type="expression" dxfId="506" priority="426" stopIfTrue="1">
      <formula>OR($G18="",$G18="-")</formula>
    </cfRule>
  </conditionalFormatting>
  <conditionalFormatting sqref="I26:K26">
    <cfRule type="expression" dxfId="505" priority="185" stopIfTrue="1">
      <formula>OR($G26="",$G26="-")</formula>
    </cfRule>
  </conditionalFormatting>
  <conditionalFormatting sqref="I55:K57">
    <cfRule type="expression" dxfId="504" priority="724" stopIfTrue="1">
      <formula>AND($G55="d+m",$H55=0)</formula>
    </cfRule>
  </conditionalFormatting>
  <conditionalFormatting sqref="I68:K69">
    <cfRule type="expression" dxfId="503" priority="90" stopIfTrue="1">
      <formula>AND($G68="m+m",$H68=0)</formula>
    </cfRule>
    <cfRule type="expression" dxfId="502" priority="100" stopIfTrue="1">
      <formula>OR($G68="",$G68="-")</formula>
    </cfRule>
  </conditionalFormatting>
  <conditionalFormatting sqref="I83:K84">
    <cfRule type="expression" dxfId="501" priority="765" stopIfTrue="1">
      <formula>AND($G83="m+m",$H83=0)</formula>
    </cfRule>
    <cfRule type="expression" dxfId="500" priority="770" stopIfTrue="1">
      <formula>OR($G83="",$G83="-")</formula>
    </cfRule>
  </conditionalFormatting>
  <conditionalFormatting sqref="J3:J5">
    <cfRule type="expression" dxfId="499" priority="749" stopIfTrue="1">
      <formula>AND($G3="d+m",$H3=0)</formula>
    </cfRule>
  </conditionalFormatting>
  <conditionalFormatting sqref="J7">
    <cfRule type="expression" dxfId="498" priority="44" stopIfTrue="1">
      <formula>AND($G7="d+m",$H7=0)</formula>
    </cfRule>
  </conditionalFormatting>
  <conditionalFormatting sqref="J8 A55:G55">
    <cfRule type="expression" dxfId="497" priority="796" stopIfTrue="1">
      <formula>AND($G8="d+m",$H8=0)</formula>
    </cfRule>
  </conditionalFormatting>
  <conditionalFormatting sqref="J9:J11">
    <cfRule type="expression" dxfId="496" priority="626" stopIfTrue="1">
      <formula>AND($G9="d+m",$H9=0)</formula>
    </cfRule>
  </conditionalFormatting>
  <conditionalFormatting sqref="J12">
    <cfRule type="expression" dxfId="495" priority="594" stopIfTrue="1">
      <formula>AND($G12="d+m",$H12=0)</formula>
    </cfRule>
  </conditionalFormatting>
  <conditionalFormatting sqref="J13">
    <cfRule type="expression" dxfId="494" priority="572" stopIfTrue="1">
      <formula>AND($G13="d+m",$H13=0)</formula>
    </cfRule>
  </conditionalFormatting>
  <conditionalFormatting sqref="J14">
    <cfRule type="expression" dxfId="493" priority="557" stopIfTrue="1">
      <formula>AND($G14="d+m",$H14=0)</formula>
    </cfRule>
  </conditionalFormatting>
  <conditionalFormatting sqref="J15">
    <cfRule type="expression" dxfId="492" priority="544" stopIfTrue="1">
      <formula>AND($G15="d+m",$H15=0)</formula>
    </cfRule>
  </conditionalFormatting>
  <conditionalFormatting sqref="J16">
    <cfRule type="expression" dxfId="491" priority="486" stopIfTrue="1">
      <formula>AND($G16="d+m",$H16=0)</formula>
    </cfRule>
  </conditionalFormatting>
  <conditionalFormatting sqref="J17">
    <cfRule type="expression" dxfId="490" priority="458" stopIfTrue="1">
      <formula>AND($G17="d+m",$H17=0)</formula>
    </cfRule>
  </conditionalFormatting>
  <conditionalFormatting sqref="J24">
    <cfRule type="expression" dxfId="489" priority="283" stopIfTrue="1">
      <formula>AND($G24="d+m",$H24=0)</formula>
    </cfRule>
  </conditionalFormatting>
  <conditionalFormatting sqref="J25">
    <cfRule type="expression" dxfId="488" priority="257" stopIfTrue="1">
      <formula>AND($G25="d+m",$H25=0)</formula>
    </cfRule>
  </conditionalFormatting>
  <conditionalFormatting sqref="J26">
    <cfRule type="expression" dxfId="487" priority="202" stopIfTrue="1">
      <formula>AND($G26="d+m",$H26=0)</formula>
    </cfRule>
  </conditionalFormatting>
  <conditionalFormatting sqref="J28:J29">
    <cfRule type="expression" dxfId="486" priority="786" stopIfTrue="1">
      <formula>OR($G28="",$G28="-")</formula>
    </cfRule>
  </conditionalFormatting>
  <conditionalFormatting sqref="J33">
    <cfRule type="expression" dxfId="485" priority="698" stopIfTrue="1">
      <formula>AND($G33="m+m",#REF!=0)</formula>
    </cfRule>
  </conditionalFormatting>
  <conditionalFormatting sqref="J41:J42">
    <cfRule type="expression" dxfId="484" priority="803" stopIfTrue="1">
      <formula>OR($G41="",$G41="-")</formula>
    </cfRule>
  </conditionalFormatting>
  <conditionalFormatting sqref="J55:J57">
    <cfRule type="expression" dxfId="483" priority="728" stopIfTrue="1">
      <formula>OR($G55="",$G55="-")</formula>
    </cfRule>
  </conditionalFormatting>
  <conditionalFormatting sqref="J20:K22">
    <cfRule type="expression" dxfId="482" priority="322" stopIfTrue="1">
      <formula>AND($G20="m+m",#REF!=0)</formula>
    </cfRule>
    <cfRule type="expression" dxfId="481" priority="340" stopIfTrue="1">
      <formula>OR($G20="",$G20="-")</formula>
    </cfRule>
  </conditionalFormatting>
  <conditionalFormatting sqref="J38:K39">
    <cfRule type="expression" dxfId="480" priority="681" stopIfTrue="1">
      <formula>AND($G38="m+m",#REF!=0)</formula>
    </cfRule>
    <cfRule type="expression" dxfId="479" priority="685" stopIfTrue="1">
      <formula>OR($G38="",$G38="-")</formula>
    </cfRule>
  </conditionalFormatting>
  <conditionalFormatting sqref="J46:K46">
    <cfRule type="expression" dxfId="478" priority="653" stopIfTrue="1">
      <formula>AND($G46="m+m",#REF!=0)</formula>
    </cfRule>
    <cfRule type="expression" dxfId="477" priority="659" stopIfTrue="1">
      <formula>OR($G46="",$G46="-")</formula>
    </cfRule>
  </conditionalFormatting>
  <conditionalFormatting sqref="J60:K62">
    <cfRule type="expression" dxfId="476" priority="164" stopIfTrue="1">
      <formula>AND($G60="m+m",#REF!=0)</formula>
    </cfRule>
  </conditionalFormatting>
  <conditionalFormatting sqref="J62:K62">
    <cfRule type="expression" dxfId="475" priority="171" stopIfTrue="1">
      <formula>OR($G62="",$G62="-")</formula>
    </cfRule>
  </conditionalFormatting>
  <conditionalFormatting sqref="J65:K66">
    <cfRule type="expression" dxfId="474" priority="134" stopIfTrue="1">
      <formula>AND($G65="m+m",#REF!=0)</formula>
    </cfRule>
    <cfRule type="expression" dxfId="473" priority="145" stopIfTrue="1">
      <formula>OR($G65="",$G65="-")</formula>
    </cfRule>
  </conditionalFormatting>
  <conditionalFormatting sqref="K3:K5 J63:K64">
    <cfRule type="expression" dxfId="472" priority="722" stopIfTrue="1">
      <formula>AND($G3="m+m",#REF!=0)</formula>
    </cfRule>
  </conditionalFormatting>
  <conditionalFormatting sqref="K7">
    <cfRule type="expression" dxfId="471" priority="50" stopIfTrue="1">
      <formula>AND($G7="m+m",#REF!=0)</formula>
    </cfRule>
  </conditionalFormatting>
  <conditionalFormatting sqref="K8:K11">
    <cfRule type="expression" dxfId="470" priority="628" stopIfTrue="1">
      <formula>AND($G8="m+m",#REF!=0)</formula>
    </cfRule>
  </conditionalFormatting>
  <conditionalFormatting sqref="K12">
    <cfRule type="expression" dxfId="469" priority="597" stopIfTrue="1">
      <formula>AND($G12="m+m",#REF!=0)</formula>
    </cfRule>
  </conditionalFormatting>
  <conditionalFormatting sqref="K13:K14">
    <cfRule type="expression" dxfId="468" priority="552" stopIfTrue="1">
      <formula>AND($G13="m+m",#REF!=0)</formula>
    </cfRule>
  </conditionalFormatting>
  <conditionalFormatting sqref="K15">
    <cfRule type="expression" dxfId="467" priority="529" stopIfTrue="1">
      <formula>AND($G15="m+m",#REF!=0)</formula>
    </cfRule>
  </conditionalFormatting>
  <conditionalFormatting sqref="K16:K17">
    <cfRule type="expression" dxfId="466" priority="452" stopIfTrue="1">
      <formula>AND($G16="m+m",#REF!=0)</formula>
    </cfRule>
  </conditionalFormatting>
  <conditionalFormatting sqref="K18">
    <cfRule type="expression" dxfId="465" priority="402" stopIfTrue="1">
      <formula>AND($G18="d+m",$H18=0)</formula>
    </cfRule>
    <cfRule type="expression" dxfId="464" priority="408" stopIfTrue="1">
      <formula>OR($G18="",$G18="-")</formula>
    </cfRule>
  </conditionalFormatting>
  <conditionalFormatting sqref="K20:K22">
    <cfRule type="expression" dxfId="463" priority="325" stopIfTrue="1">
      <formula>OR($G20="",$G20="-")</formula>
    </cfRule>
    <cfRule type="expression" dxfId="462" priority="333" stopIfTrue="1">
      <formula>AND($G20="m+m",$H20=0)</formula>
    </cfRule>
  </conditionalFormatting>
  <conditionalFormatting sqref="K24:K25">
    <cfRule type="expression" dxfId="461" priority="247" stopIfTrue="1">
      <formula>AND($G24="m+m",#REF!=0)</formula>
    </cfRule>
  </conditionalFormatting>
  <conditionalFormatting sqref="K26">
    <cfRule type="expression" dxfId="460" priority="210" stopIfTrue="1">
      <formula>AND($G26="m+m",#REF!=0)</formula>
    </cfRule>
  </conditionalFormatting>
  <conditionalFormatting sqref="K33">
    <cfRule type="expression" dxfId="459" priority="689" stopIfTrue="1">
      <formula>AND($G33="m+m",$H33=0)</formula>
    </cfRule>
  </conditionalFormatting>
  <conditionalFormatting sqref="M60:M96">
    <cfRule type="expression" dxfId="458" priority="58" stopIfTrue="1">
      <formula>AND($G60="m+m",$H60=0)</formula>
    </cfRule>
    <cfRule type="expression" dxfId="457" priority="70" stopIfTrue="1">
      <formula>OR($G60="",$G60="-")</formula>
    </cfRule>
  </conditionalFormatting>
  <pageMargins left="0.39374999999999999" right="0.39374999999999999" top="0.39374999999999999" bottom="0.39374999999999999" header="0" footer="0"/>
  <pageSetup paperSize="9" scale="92" firstPageNumber="14"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99"/>
    <pageSetUpPr fitToPage="1"/>
  </sheetPr>
  <dimension ref="A1:AM13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5" style="727" customWidth="1"/>
    <col min="10" max="10" width="13.33203125" style="727" bestFit="1" customWidth="1"/>
    <col min="11" max="11" width="14.33203125" style="727" customWidth="1"/>
    <col min="12" max="16384" width="9.1640625" style="727"/>
  </cols>
  <sheetData>
    <row r="1" spans="1:13" ht="24">
      <c r="A1" s="840"/>
      <c r="B1" s="841" t="s">
        <v>3231</v>
      </c>
      <c r="C1" s="842" t="s">
        <v>3232</v>
      </c>
      <c r="D1" s="840" t="s">
        <v>3233</v>
      </c>
      <c r="E1" s="840" t="s">
        <v>55</v>
      </c>
      <c r="F1" s="843" t="s">
        <v>53</v>
      </c>
      <c r="G1" s="841" t="s">
        <v>3234</v>
      </c>
      <c r="H1" s="844" t="s">
        <v>3235</v>
      </c>
      <c r="I1" s="845" t="s">
        <v>3236</v>
      </c>
      <c r="J1" s="845" t="s">
        <v>3237</v>
      </c>
      <c r="K1" s="845" t="s">
        <v>3238</v>
      </c>
    </row>
    <row r="2" spans="1:13" ht="26.25">
      <c r="A2" s="846"/>
      <c r="B2" s="1485" t="s">
        <v>3239</v>
      </c>
      <c r="C2" s="1485"/>
      <c r="D2" s="1485"/>
      <c r="E2" s="1485"/>
      <c r="F2" s="1485"/>
      <c r="G2" s="1485"/>
      <c r="H2" s="846"/>
      <c r="I2" s="846"/>
      <c r="J2" s="846"/>
      <c r="K2" s="846"/>
    </row>
    <row r="3" spans="1:13" s="36" customFormat="1" ht="25.5">
      <c r="A3" s="847"/>
      <c r="B3" s="848"/>
      <c r="C3" s="849"/>
      <c r="D3" s="847"/>
      <c r="E3" s="850"/>
      <c r="F3" s="851" t="s">
        <v>3460</v>
      </c>
      <c r="G3" s="848"/>
      <c r="H3" s="852"/>
      <c r="I3" s="853"/>
      <c r="J3" s="854"/>
      <c r="K3" s="853"/>
    </row>
    <row r="4" spans="1:13">
      <c r="B4" s="848" t="s">
        <v>3461</v>
      </c>
      <c r="C4" s="727">
        <v>1</v>
      </c>
      <c r="D4" s="855" t="s">
        <v>250</v>
      </c>
      <c r="E4" s="855" t="s">
        <v>3462</v>
      </c>
      <c r="F4" s="847" t="s">
        <v>3463</v>
      </c>
      <c r="G4" s="856" t="s">
        <v>3464</v>
      </c>
      <c r="H4" s="34"/>
      <c r="I4" s="938"/>
      <c r="J4" s="34"/>
      <c r="K4" s="938"/>
    </row>
    <row r="5" spans="1:13">
      <c r="A5" s="855"/>
      <c r="B5" s="856"/>
      <c r="C5" s="849"/>
      <c r="D5" s="855"/>
      <c r="E5" s="855"/>
      <c r="F5" s="857"/>
      <c r="G5" s="856"/>
      <c r="H5" s="854"/>
      <c r="I5" s="853"/>
      <c r="J5" s="854"/>
      <c r="K5" s="853"/>
      <c r="L5" s="858"/>
    </row>
    <row r="6" spans="1:13" s="36" customFormat="1">
      <c r="A6" s="847"/>
      <c r="B6" s="848"/>
      <c r="C6" s="849"/>
      <c r="D6" s="847"/>
      <c r="E6" s="850"/>
      <c r="F6" s="851" t="s">
        <v>3465</v>
      </c>
      <c r="G6" s="848"/>
      <c r="H6" s="852"/>
      <c r="I6" s="853"/>
      <c r="J6" s="854"/>
      <c r="K6" s="853"/>
    </row>
    <row r="7" spans="1:13">
      <c r="A7" s="855"/>
      <c r="B7" s="848" t="s">
        <v>3466</v>
      </c>
      <c r="C7" s="849">
        <v>1</v>
      </c>
      <c r="D7" s="855" t="s">
        <v>250</v>
      </c>
      <c r="E7" s="855" t="s">
        <v>3467</v>
      </c>
      <c r="F7" s="857" t="s">
        <v>3468</v>
      </c>
      <c r="G7" s="856" t="s">
        <v>3244</v>
      </c>
      <c r="H7" s="854"/>
      <c r="I7" s="853">
        <f t="shared" ref="I7:I8" si="0">H7*C7</f>
        <v>0</v>
      </c>
      <c r="J7" s="854"/>
      <c r="K7" s="853">
        <f t="shared" ref="K7:K8" si="1">J7*C7</f>
        <v>0</v>
      </c>
      <c r="L7" s="885"/>
      <c r="M7" s="885"/>
    </row>
    <row r="8" spans="1:13">
      <c r="A8" s="855"/>
      <c r="B8" s="848" t="s">
        <v>3469</v>
      </c>
      <c r="C8" s="849">
        <v>1</v>
      </c>
      <c r="D8" s="855" t="s">
        <v>250</v>
      </c>
      <c r="E8" s="855" t="s">
        <v>3467</v>
      </c>
      <c r="F8" s="857" t="s">
        <v>3468</v>
      </c>
      <c r="G8" s="856" t="s">
        <v>3244</v>
      </c>
      <c r="H8" s="854"/>
      <c r="I8" s="853">
        <f t="shared" si="0"/>
        <v>0</v>
      </c>
      <c r="J8" s="854"/>
      <c r="K8" s="853">
        <f t="shared" si="1"/>
        <v>0</v>
      </c>
      <c r="L8" s="885"/>
      <c r="M8" s="885"/>
    </row>
    <row r="9" spans="1:13">
      <c r="A9" s="855"/>
      <c r="B9" s="856"/>
      <c r="C9" s="849"/>
      <c r="D9" s="855"/>
      <c r="E9" s="855"/>
      <c r="F9" s="857"/>
      <c r="G9" s="856"/>
      <c r="H9" s="854"/>
      <c r="I9" s="853"/>
      <c r="J9" s="854"/>
      <c r="K9" s="853"/>
      <c r="L9" s="858"/>
    </row>
    <row r="10" spans="1:13" s="36" customFormat="1">
      <c r="A10" s="847"/>
      <c r="B10" s="848"/>
      <c r="C10" s="849"/>
      <c r="D10" s="847"/>
      <c r="E10" s="850"/>
      <c r="F10" s="851" t="s">
        <v>3470</v>
      </c>
      <c r="G10" s="848"/>
      <c r="H10" s="852"/>
      <c r="I10" s="853"/>
      <c r="J10" s="854"/>
      <c r="K10" s="853"/>
    </row>
    <row r="11" spans="1:13">
      <c r="A11" s="855"/>
      <c r="B11" s="856" t="s">
        <v>3471</v>
      </c>
      <c r="C11" s="849">
        <v>1</v>
      </c>
      <c r="D11" s="855" t="s">
        <v>250</v>
      </c>
      <c r="E11" s="855" t="s">
        <v>3405</v>
      </c>
      <c r="F11" s="857" t="s">
        <v>3406</v>
      </c>
      <c r="G11" s="856" t="s">
        <v>3244</v>
      </c>
      <c r="H11" s="854"/>
      <c r="I11" s="853">
        <f t="shared" ref="I11:I13" si="2">H11*C11</f>
        <v>0</v>
      </c>
      <c r="J11" s="854"/>
      <c r="K11" s="853">
        <f t="shared" ref="K11:K13" si="3">J11*C11</f>
        <v>0</v>
      </c>
      <c r="L11" s="885"/>
      <c r="M11" s="885"/>
    </row>
    <row r="12" spans="1:13">
      <c r="A12" s="855"/>
      <c r="B12" s="856" t="s">
        <v>3472</v>
      </c>
      <c r="C12" s="849">
        <v>1</v>
      </c>
      <c r="D12" s="855" t="s">
        <v>250</v>
      </c>
      <c r="E12" s="857" t="s">
        <v>3473</v>
      </c>
      <c r="F12" s="857" t="s">
        <v>3474</v>
      </c>
      <c r="G12" s="856" t="s">
        <v>3244</v>
      </c>
      <c r="H12" s="939"/>
      <c r="I12" s="853">
        <f t="shared" si="2"/>
        <v>0</v>
      </c>
      <c r="J12" s="939"/>
      <c r="K12" s="853">
        <f t="shared" si="3"/>
        <v>0</v>
      </c>
      <c r="L12" s="940"/>
    </row>
    <row r="13" spans="1:13" ht="36">
      <c r="A13" s="855"/>
      <c r="B13" s="856" t="s">
        <v>3475</v>
      </c>
      <c r="C13" s="849">
        <v>1</v>
      </c>
      <c r="D13" s="855" t="s">
        <v>250</v>
      </c>
      <c r="E13" s="857" t="s">
        <v>3476</v>
      </c>
      <c r="F13" s="857" t="s">
        <v>3477</v>
      </c>
      <c r="G13" s="856" t="s">
        <v>3244</v>
      </c>
      <c r="H13" s="939"/>
      <c r="I13" s="853">
        <f t="shared" si="2"/>
        <v>0</v>
      </c>
      <c r="J13" s="939"/>
      <c r="K13" s="853">
        <f t="shared" si="3"/>
        <v>0</v>
      </c>
      <c r="L13" s="940"/>
    </row>
    <row r="14" spans="1:13">
      <c r="B14" s="856" t="s">
        <v>3478</v>
      </c>
      <c r="C14" s="849">
        <v>1</v>
      </c>
      <c r="D14" s="855" t="s">
        <v>250</v>
      </c>
      <c r="E14" s="855" t="s">
        <v>3479</v>
      </c>
      <c r="F14" s="847" t="s">
        <v>3480</v>
      </c>
      <c r="G14" s="856" t="s">
        <v>3464</v>
      </c>
      <c r="H14" s="34"/>
      <c r="I14" s="938"/>
      <c r="J14" s="34"/>
      <c r="K14" s="938"/>
    </row>
    <row r="15" spans="1:13">
      <c r="A15" s="855"/>
      <c r="B15" s="856" t="s">
        <v>3481</v>
      </c>
      <c r="C15" s="849">
        <v>1</v>
      </c>
      <c r="D15" s="855" t="s">
        <v>250</v>
      </c>
      <c r="E15" s="855" t="s">
        <v>3482</v>
      </c>
      <c r="F15" s="847" t="s">
        <v>3483</v>
      </c>
      <c r="G15" s="856" t="s">
        <v>3244</v>
      </c>
      <c r="H15" s="871"/>
      <c r="I15" s="853">
        <f t="shared" ref="I15:I20" si="4">H15*C15</f>
        <v>0</v>
      </c>
      <c r="J15" s="871"/>
      <c r="K15" s="853">
        <f t="shared" ref="K15:K20" si="5">J15*C15</f>
        <v>0</v>
      </c>
    </row>
    <row r="16" spans="1:13">
      <c r="A16" s="855"/>
      <c r="B16" s="856" t="s">
        <v>3481</v>
      </c>
      <c r="C16" s="849">
        <v>1</v>
      </c>
      <c r="D16" s="855" t="s">
        <v>250</v>
      </c>
      <c r="E16" s="855" t="s">
        <v>3484</v>
      </c>
      <c r="F16" s="847" t="s">
        <v>3485</v>
      </c>
      <c r="G16" s="856" t="s">
        <v>3244</v>
      </c>
      <c r="H16" s="871"/>
      <c r="I16" s="853">
        <f t="shared" si="4"/>
        <v>0</v>
      </c>
      <c r="J16" s="871"/>
      <c r="K16" s="853">
        <f t="shared" si="5"/>
        <v>0</v>
      </c>
    </row>
    <row r="17" spans="1:13">
      <c r="A17" s="855"/>
      <c r="B17" s="856" t="s">
        <v>3481</v>
      </c>
      <c r="C17" s="849">
        <v>1</v>
      </c>
      <c r="D17" s="855" t="s">
        <v>250</v>
      </c>
      <c r="E17" s="855" t="s">
        <v>3486</v>
      </c>
      <c r="F17" s="847" t="s">
        <v>3487</v>
      </c>
      <c r="G17" s="856" t="s">
        <v>3244</v>
      </c>
      <c r="H17" s="871"/>
      <c r="I17" s="853">
        <f t="shared" si="4"/>
        <v>0</v>
      </c>
      <c r="J17" s="871"/>
      <c r="K17" s="853">
        <f t="shared" si="5"/>
        <v>0</v>
      </c>
    </row>
    <row r="18" spans="1:13">
      <c r="A18" s="855"/>
      <c r="B18" s="856" t="s">
        <v>3481</v>
      </c>
      <c r="C18" s="849">
        <v>1</v>
      </c>
      <c r="D18" s="855" t="s">
        <v>250</v>
      </c>
      <c r="E18" s="855" t="s">
        <v>3488</v>
      </c>
      <c r="F18" s="847" t="s">
        <v>3489</v>
      </c>
      <c r="G18" s="856" t="s">
        <v>3244</v>
      </c>
      <c r="H18" s="871"/>
      <c r="I18" s="853">
        <f t="shared" si="4"/>
        <v>0</v>
      </c>
      <c r="J18" s="871"/>
      <c r="K18" s="853">
        <f t="shared" si="5"/>
        <v>0</v>
      </c>
    </row>
    <row r="19" spans="1:13">
      <c r="A19" s="855"/>
      <c r="B19" s="856" t="s">
        <v>3481</v>
      </c>
      <c r="C19" s="849">
        <v>1</v>
      </c>
      <c r="D19" s="855" t="s">
        <v>250</v>
      </c>
      <c r="E19" s="855" t="s">
        <v>3490</v>
      </c>
      <c r="F19" s="847" t="s">
        <v>3491</v>
      </c>
      <c r="G19" s="856" t="s">
        <v>3244</v>
      </c>
      <c r="H19" s="871"/>
      <c r="I19" s="853">
        <f t="shared" si="4"/>
        <v>0</v>
      </c>
      <c r="J19" s="871"/>
      <c r="K19" s="853">
        <f t="shared" si="5"/>
        <v>0</v>
      </c>
    </row>
    <row r="20" spans="1:13">
      <c r="A20" s="855"/>
      <c r="B20" s="856" t="s">
        <v>3481</v>
      </c>
      <c r="C20" s="849">
        <v>1</v>
      </c>
      <c r="D20" s="855" t="s">
        <v>250</v>
      </c>
      <c r="E20" s="855" t="s">
        <v>3492</v>
      </c>
      <c r="F20" s="847" t="s">
        <v>3493</v>
      </c>
      <c r="G20" s="856" t="s">
        <v>3244</v>
      </c>
      <c r="H20" s="871"/>
      <c r="I20" s="853">
        <f t="shared" si="4"/>
        <v>0</v>
      </c>
      <c r="J20" s="871"/>
      <c r="K20" s="853">
        <f t="shared" si="5"/>
        <v>0</v>
      </c>
    </row>
    <row r="21" spans="1:13">
      <c r="B21" s="856" t="s">
        <v>3494</v>
      </c>
      <c r="C21" s="849">
        <v>1</v>
      </c>
      <c r="D21" s="855" t="s">
        <v>250</v>
      </c>
      <c r="E21" s="855" t="s">
        <v>3479</v>
      </c>
      <c r="F21" s="847" t="s">
        <v>3480</v>
      </c>
      <c r="G21" s="856" t="s">
        <v>3464</v>
      </c>
      <c r="H21" s="34"/>
      <c r="I21" s="938"/>
      <c r="J21" s="34"/>
      <c r="K21" s="938"/>
    </row>
    <row r="22" spans="1:13" ht="36">
      <c r="A22" s="855"/>
      <c r="B22" s="856" t="s">
        <v>3495</v>
      </c>
      <c r="C22" s="849">
        <v>1</v>
      </c>
      <c r="D22" s="855" t="s">
        <v>250</v>
      </c>
      <c r="E22" s="855" t="s">
        <v>3496</v>
      </c>
      <c r="F22" s="857" t="s">
        <v>3497</v>
      </c>
      <c r="G22" s="856" t="s">
        <v>3244</v>
      </c>
      <c r="H22" s="871"/>
      <c r="I22" s="853">
        <f t="shared" ref="I22" si="6">H22*C22</f>
        <v>0</v>
      </c>
      <c r="J22" s="871"/>
      <c r="K22" s="853">
        <f t="shared" ref="K22" si="7">J22*C22</f>
        <v>0</v>
      </c>
    </row>
    <row r="23" spans="1:13">
      <c r="A23" s="855"/>
      <c r="B23" s="856"/>
      <c r="C23" s="849"/>
      <c r="D23" s="855"/>
      <c r="E23" s="857"/>
      <c r="F23" s="857"/>
      <c r="G23" s="856"/>
      <c r="H23" s="852"/>
      <c r="I23" s="853"/>
      <c r="J23" s="854"/>
      <c r="K23" s="853"/>
      <c r="L23" s="858"/>
    </row>
    <row r="24" spans="1:13" s="36" customFormat="1">
      <c r="A24" s="847"/>
      <c r="B24" s="848"/>
      <c r="C24" s="849"/>
      <c r="D24" s="847"/>
      <c r="E24" s="850"/>
      <c r="F24" s="851" t="s">
        <v>3498</v>
      </c>
      <c r="G24" s="848"/>
      <c r="H24" s="852"/>
      <c r="I24" s="853"/>
      <c r="J24" s="854"/>
      <c r="K24" s="853"/>
    </row>
    <row r="25" spans="1:13">
      <c r="A25" s="855"/>
      <c r="B25" s="856" t="s">
        <v>3471</v>
      </c>
      <c r="C25" s="849">
        <v>1</v>
      </c>
      <c r="D25" s="855" t="s">
        <v>250</v>
      </c>
      <c r="E25" s="855" t="s">
        <v>3405</v>
      </c>
      <c r="F25" s="857" t="s">
        <v>3406</v>
      </c>
      <c r="G25" s="856" t="s">
        <v>3244</v>
      </c>
      <c r="H25" s="854"/>
      <c r="I25" s="853">
        <f>H25*C25</f>
        <v>0</v>
      </c>
      <c r="J25" s="854"/>
      <c r="K25" s="853">
        <f>J25*C25</f>
        <v>0</v>
      </c>
      <c r="L25" s="885"/>
      <c r="M25" s="885"/>
    </row>
    <row r="26" spans="1:13">
      <c r="A26" s="855"/>
      <c r="B26" s="856"/>
      <c r="C26" s="849"/>
      <c r="D26" s="855"/>
      <c r="E26" s="855"/>
      <c r="F26" s="857"/>
      <c r="G26" s="856"/>
      <c r="H26" s="871"/>
      <c r="I26" s="853"/>
      <c r="J26" s="871"/>
      <c r="K26" s="853"/>
    </row>
    <row r="27" spans="1:13">
      <c r="A27" s="855"/>
      <c r="B27" s="856"/>
      <c r="C27" s="849"/>
      <c r="D27" s="855"/>
      <c r="E27" s="857"/>
      <c r="F27" s="941" t="s">
        <v>3499</v>
      </c>
      <c r="G27" s="856"/>
      <c r="H27" s="852"/>
      <c r="I27" s="853"/>
      <c r="J27" s="854"/>
      <c r="K27" s="853"/>
      <c r="L27" s="858"/>
    </row>
    <row r="28" spans="1:13">
      <c r="A28" s="855"/>
      <c r="B28" s="856"/>
      <c r="C28" s="849"/>
      <c r="D28" s="855"/>
      <c r="E28" s="855"/>
      <c r="F28" s="857"/>
      <c r="G28" s="856"/>
      <c r="H28" s="871"/>
      <c r="I28" s="853"/>
      <c r="J28" s="871"/>
      <c r="K28" s="853"/>
    </row>
    <row r="29" spans="1:13" s="36" customFormat="1">
      <c r="A29" s="860"/>
      <c r="B29" s="861"/>
      <c r="C29" s="862"/>
      <c r="D29" s="861"/>
      <c r="E29" s="860"/>
      <c r="F29" s="860"/>
      <c r="G29" s="861"/>
      <c r="H29" s="863"/>
      <c r="I29" s="864">
        <f>SUM(I3:I28)</f>
        <v>0</v>
      </c>
      <c r="J29" s="864"/>
      <c r="K29" s="864">
        <f>SUM(K3:K28)</f>
        <v>0</v>
      </c>
    </row>
    <row r="30" spans="1:13" s="36" customFormat="1">
      <c r="A30" s="865"/>
      <c r="B30" s="866"/>
      <c r="C30" s="867"/>
      <c r="D30" s="865"/>
      <c r="E30" s="865"/>
      <c r="F30" s="868" t="s">
        <v>3270</v>
      </c>
      <c r="G30" s="865"/>
      <c r="H30" s="869"/>
      <c r="I30" s="870"/>
      <c r="J30" s="871"/>
      <c r="K30" s="872">
        <f>SUM(I29+K29)</f>
        <v>0</v>
      </c>
    </row>
    <row r="31" spans="1:13">
      <c r="A31" s="855"/>
      <c r="B31" s="856"/>
      <c r="C31" s="849"/>
      <c r="D31" s="855"/>
      <c r="E31" s="856"/>
      <c r="F31" s="857"/>
      <c r="G31" s="856"/>
    </row>
    <row r="32" spans="1:13" ht="26.25">
      <c r="A32" s="846"/>
      <c r="B32" s="1485" t="s">
        <v>3271</v>
      </c>
      <c r="C32" s="1485"/>
      <c r="D32" s="1485"/>
      <c r="E32" s="1485"/>
      <c r="F32" s="1485"/>
      <c r="G32" s="1485"/>
      <c r="H32" s="846"/>
      <c r="I32" s="846"/>
      <c r="J32" s="846"/>
      <c r="K32" s="846"/>
    </row>
    <row r="33" spans="1:13" ht="15.75">
      <c r="A33" s="873"/>
      <c r="B33" s="873"/>
      <c r="C33" s="874"/>
      <c r="D33" s="873"/>
      <c r="E33" s="875"/>
      <c r="F33" s="876" t="s">
        <v>3500</v>
      </c>
      <c r="G33" s="877"/>
      <c r="H33" s="878"/>
      <c r="I33" s="878"/>
      <c r="J33" s="878"/>
      <c r="K33" s="878"/>
    </row>
    <row r="34" spans="1:13" s="37" customFormat="1" ht="48">
      <c r="A34" s="879"/>
      <c r="B34" s="865"/>
      <c r="C34" s="880">
        <v>1</v>
      </c>
      <c r="D34" s="881" t="s">
        <v>250</v>
      </c>
      <c r="E34" s="882" t="s">
        <v>3273</v>
      </c>
      <c r="F34" s="883" t="s">
        <v>3274</v>
      </c>
      <c r="G34" s="884" t="s">
        <v>3244</v>
      </c>
      <c r="H34" s="871"/>
      <c r="I34" s="853">
        <f t="shared" ref="I34:I42" si="8">H34*C34</f>
        <v>0</v>
      </c>
      <c r="J34" s="871"/>
      <c r="K34" s="853">
        <f>J34*C34</f>
        <v>0</v>
      </c>
    </row>
    <row r="35" spans="1:13" ht="60">
      <c r="A35" s="855"/>
      <c r="B35" s="856"/>
      <c r="C35" s="849">
        <v>1</v>
      </c>
      <c r="D35" s="855" t="s">
        <v>250</v>
      </c>
      <c r="E35" s="855" t="s">
        <v>3501</v>
      </c>
      <c r="F35" s="857" t="s">
        <v>3502</v>
      </c>
      <c r="G35" s="856" t="s">
        <v>3244</v>
      </c>
      <c r="H35" s="854"/>
      <c r="I35" s="859">
        <f t="shared" si="8"/>
        <v>0</v>
      </c>
      <c r="J35" s="854"/>
      <c r="K35" s="859">
        <f t="shared" ref="K35:K42" si="9">J35*C35</f>
        <v>0</v>
      </c>
      <c r="L35" s="885"/>
      <c r="M35" s="885"/>
    </row>
    <row r="36" spans="1:13">
      <c r="A36" s="855"/>
      <c r="B36" s="856"/>
      <c r="C36" s="849">
        <v>1</v>
      </c>
      <c r="D36" s="855" t="s">
        <v>250</v>
      </c>
      <c r="E36" s="855" t="s">
        <v>3503</v>
      </c>
      <c r="F36" s="857" t="s">
        <v>3504</v>
      </c>
      <c r="G36" s="856" t="s">
        <v>3244</v>
      </c>
      <c r="H36" s="854"/>
      <c r="I36" s="859">
        <f t="shared" si="8"/>
        <v>0</v>
      </c>
      <c r="J36" s="854"/>
      <c r="K36" s="859">
        <f t="shared" si="9"/>
        <v>0</v>
      </c>
      <c r="L36" s="885"/>
      <c r="M36" s="885"/>
    </row>
    <row r="37" spans="1:13">
      <c r="A37" s="855"/>
      <c r="B37" s="856"/>
      <c r="C37" s="849">
        <v>1</v>
      </c>
      <c r="D37" s="855" t="s">
        <v>250</v>
      </c>
      <c r="E37" s="855" t="s">
        <v>3505</v>
      </c>
      <c r="F37" s="857" t="s">
        <v>3506</v>
      </c>
      <c r="G37" s="856" t="s">
        <v>3244</v>
      </c>
      <c r="H37" s="854"/>
      <c r="I37" s="859">
        <f t="shared" si="8"/>
        <v>0</v>
      </c>
      <c r="J37" s="854"/>
      <c r="K37" s="859">
        <f t="shared" si="9"/>
        <v>0</v>
      </c>
      <c r="L37" s="885"/>
      <c r="M37" s="885"/>
    </row>
    <row r="38" spans="1:13">
      <c r="A38" s="855"/>
      <c r="B38" s="856"/>
      <c r="C38" s="849">
        <v>1</v>
      </c>
      <c r="D38" s="855" t="s">
        <v>250</v>
      </c>
      <c r="E38" s="855" t="s">
        <v>3277</v>
      </c>
      <c r="F38" s="857" t="s">
        <v>3278</v>
      </c>
      <c r="G38" s="856" t="s">
        <v>3244</v>
      </c>
      <c r="H38" s="854"/>
      <c r="I38" s="859">
        <f t="shared" si="8"/>
        <v>0</v>
      </c>
      <c r="J38" s="854"/>
      <c r="K38" s="859">
        <f t="shared" si="9"/>
        <v>0</v>
      </c>
      <c r="L38" s="885"/>
      <c r="M38" s="885"/>
    </row>
    <row r="39" spans="1:13">
      <c r="A39" s="855"/>
      <c r="B39" s="856"/>
      <c r="C39" s="849">
        <v>4</v>
      </c>
      <c r="D39" s="855" t="s">
        <v>250</v>
      </c>
      <c r="E39" s="855" t="s">
        <v>3507</v>
      </c>
      <c r="F39" s="857" t="s">
        <v>3508</v>
      </c>
      <c r="G39" s="856" t="s">
        <v>3244</v>
      </c>
      <c r="H39" s="854"/>
      <c r="I39" s="859">
        <f t="shared" si="8"/>
        <v>0</v>
      </c>
      <c r="J39" s="854"/>
      <c r="K39" s="859">
        <f t="shared" si="9"/>
        <v>0</v>
      </c>
      <c r="L39" s="885"/>
      <c r="M39" s="885"/>
    </row>
    <row r="40" spans="1:13">
      <c r="A40" s="855"/>
      <c r="B40" s="856"/>
      <c r="C40" s="849">
        <v>1</v>
      </c>
      <c r="D40" s="855" t="s">
        <v>250</v>
      </c>
      <c r="E40" s="855" t="s">
        <v>3509</v>
      </c>
      <c r="F40" s="857" t="s">
        <v>3510</v>
      </c>
      <c r="G40" s="856" t="s">
        <v>3244</v>
      </c>
      <c r="H40" s="854"/>
      <c r="I40" s="859">
        <f t="shared" si="8"/>
        <v>0</v>
      </c>
      <c r="J40" s="854"/>
      <c r="K40" s="859">
        <f t="shared" si="9"/>
        <v>0</v>
      </c>
      <c r="L40" s="885"/>
      <c r="M40" s="885"/>
    </row>
    <row r="41" spans="1:13">
      <c r="A41" s="855"/>
      <c r="B41" s="856"/>
      <c r="C41" s="849">
        <v>2</v>
      </c>
      <c r="D41" s="855" t="s">
        <v>250</v>
      </c>
      <c r="E41" s="855" t="s">
        <v>3279</v>
      </c>
      <c r="F41" s="857" t="s">
        <v>3280</v>
      </c>
      <c r="G41" s="856" t="s">
        <v>3244</v>
      </c>
      <c r="H41" s="854"/>
      <c r="I41" s="859">
        <f t="shared" si="8"/>
        <v>0</v>
      </c>
      <c r="J41" s="854"/>
      <c r="K41" s="859">
        <f t="shared" si="9"/>
        <v>0</v>
      </c>
      <c r="L41" s="885"/>
      <c r="M41" s="885"/>
    </row>
    <row r="42" spans="1:13">
      <c r="A42" s="855"/>
      <c r="B42" s="856"/>
      <c r="C42" s="849">
        <v>2</v>
      </c>
      <c r="D42" s="855" t="s">
        <v>250</v>
      </c>
      <c r="E42" s="855" t="s">
        <v>3281</v>
      </c>
      <c r="F42" s="857" t="s">
        <v>3282</v>
      </c>
      <c r="G42" s="856" t="s">
        <v>3244</v>
      </c>
      <c r="H42" s="854"/>
      <c r="I42" s="859">
        <f t="shared" si="8"/>
        <v>0</v>
      </c>
      <c r="J42" s="854"/>
      <c r="K42" s="859">
        <f t="shared" si="9"/>
        <v>0</v>
      </c>
      <c r="L42" s="885"/>
      <c r="M42" s="885"/>
    </row>
    <row r="43" spans="1:13" ht="24">
      <c r="A43" s="855"/>
      <c r="B43" s="856"/>
      <c r="C43" s="849">
        <v>1</v>
      </c>
      <c r="D43" s="855" t="s">
        <v>250</v>
      </c>
      <c r="E43" s="855">
        <v>2891001</v>
      </c>
      <c r="F43" s="855" t="s">
        <v>3283</v>
      </c>
      <c r="G43" s="856" t="s">
        <v>3244</v>
      </c>
      <c r="H43" s="852"/>
      <c r="I43" s="853">
        <f>H43*C43</f>
        <v>0</v>
      </c>
      <c r="J43" s="871"/>
      <c r="K43" s="853">
        <f>J43*C43</f>
        <v>0</v>
      </c>
      <c r="L43" s="885"/>
      <c r="M43" s="885"/>
    </row>
    <row r="44" spans="1:13" ht="24">
      <c r="A44" s="855"/>
      <c r="B44" s="856"/>
      <c r="C44" s="849">
        <v>4</v>
      </c>
      <c r="D44" s="855" t="s">
        <v>250</v>
      </c>
      <c r="E44" s="855">
        <v>2891589</v>
      </c>
      <c r="F44" s="855" t="s">
        <v>3284</v>
      </c>
      <c r="G44" s="856" t="s">
        <v>3244</v>
      </c>
      <c r="H44" s="852"/>
      <c r="I44" s="853">
        <f>H44*C44</f>
        <v>0</v>
      </c>
      <c r="J44" s="871"/>
      <c r="K44" s="853">
        <f>J44*C44</f>
        <v>0</v>
      </c>
      <c r="L44" s="885"/>
      <c r="M44" s="885"/>
    </row>
    <row r="45" spans="1:13">
      <c r="A45" s="855"/>
      <c r="B45" s="856"/>
      <c r="C45" s="849"/>
      <c r="D45" s="855"/>
      <c r="E45" s="855"/>
      <c r="F45" s="855"/>
      <c r="G45" s="856"/>
      <c r="H45" s="871"/>
      <c r="I45" s="853"/>
      <c r="J45" s="871"/>
      <c r="K45" s="853"/>
    </row>
    <row r="46" spans="1:13" s="36" customFormat="1">
      <c r="A46" s="860"/>
      <c r="B46" s="861"/>
      <c r="C46" s="862"/>
      <c r="D46" s="861"/>
      <c r="E46" s="860"/>
      <c r="F46" s="860"/>
      <c r="G46" s="861"/>
      <c r="H46" s="863"/>
      <c r="I46" s="864">
        <f>SUM(I33:I45)</f>
        <v>0</v>
      </c>
      <c r="J46" s="864"/>
      <c r="K46" s="864">
        <f>SUM(K33:K45)</f>
        <v>0</v>
      </c>
    </row>
    <row r="47" spans="1:13" s="36" customFormat="1">
      <c r="A47" s="865"/>
      <c r="B47" s="866"/>
      <c r="C47" s="867"/>
      <c r="D47" s="865"/>
      <c r="E47" s="865"/>
      <c r="F47" s="868" t="s">
        <v>3285</v>
      </c>
      <c r="G47" s="865"/>
      <c r="H47" s="869"/>
      <c r="I47" s="870"/>
      <c r="J47" s="871"/>
      <c r="K47" s="872">
        <f>SUM(I46+K46)</f>
        <v>0</v>
      </c>
    </row>
    <row r="48" spans="1:13">
      <c r="A48" s="855"/>
      <c r="B48" s="856"/>
      <c r="C48" s="849"/>
      <c r="D48" s="855"/>
      <c r="E48" s="856"/>
      <c r="F48" s="857"/>
      <c r="G48" s="856"/>
    </row>
    <row r="49" spans="1:11" ht="26.25">
      <c r="A49" s="846"/>
      <c r="B49" s="1485" t="s">
        <v>3286</v>
      </c>
      <c r="C49" s="1485"/>
      <c r="D49" s="1485"/>
      <c r="E49" s="1485"/>
      <c r="F49" s="1485"/>
      <c r="G49" s="1485"/>
      <c r="H49" s="846"/>
      <c r="I49" s="846"/>
      <c r="J49" s="846"/>
      <c r="K49" s="846"/>
    </row>
    <row r="50" spans="1:11" ht="15">
      <c r="A50" s="886"/>
      <c r="B50" s="887"/>
      <c r="C50" s="888"/>
      <c r="D50" s="886"/>
      <c r="E50" s="886"/>
      <c r="F50" s="889" t="s">
        <v>3511</v>
      </c>
      <c r="G50" s="890"/>
    </row>
    <row r="51" spans="1:11" s="36" customFormat="1">
      <c r="A51" s="891"/>
      <c r="B51" s="39"/>
      <c r="C51" s="892">
        <v>1</v>
      </c>
      <c r="D51" s="39" t="s">
        <v>250</v>
      </c>
      <c r="E51" s="39"/>
      <c r="F51" s="893" t="s">
        <v>3432</v>
      </c>
      <c r="G51" s="894" t="s">
        <v>3244</v>
      </c>
      <c r="J51" s="871"/>
      <c r="K51" s="853">
        <f t="shared" ref="K51" si="10">J51*C51</f>
        <v>0</v>
      </c>
    </row>
    <row r="52" spans="1:11" s="36" customFormat="1">
      <c r="A52" s="891"/>
      <c r="B52" s="39"/>
      <c r="C52" s="892"/>
      <c r="D52" s="39"/>
      <c r="E52" s="39"/>
      <c r="F52" s="895" t="s">
        <v>3433</v>
      </c>
      <c r="G52" s="896"/>
    </row>
    <row r="53" spans="1:11" s="36" customFormat="1">
      <c r="A53" s="891"/>
      <c r="B53" s="39"/>
      <c r="C53" s="892"/>
      <c r="D53" s="39"/>
      <c r="E53" s="39"/>
      <c r="F53" s="895" t="s">
        <v>3290</v>
      </c>
      <c r="G53" s="896"/>
    </row>
    <row r="54" spans="1:11" s="36" customFormat="1">
      <c r="A54" s="891"/>
      <c r="B54" s="39"/>
      <c r="C54" s="892"/>
      <c r="D54" s="39"/>
      <c r="E54" s="39"/>
      <c r="F54" s="895" t="s">
        <v>3434</v>
      </c>
      <c r="G54" s="896"/>
    </row>
    <row r="55" spans="1:11" s="36" customFormat="1">
      <c r="A55" s="891"/>
      <c r="B55" s="39"/>
      <c r="C55" s="892"/>
      <c r="D55" s="39"/>
      <c r="E55" s="39"/>
      <c r="F55" s="895" t="s">
        <v>3435</v>
      </c>
      <c r="G55" s="896"/>
    </row>
    <row r="56" spans="1:11" s="36" customFormat="1">
      <c r="A56" s="891"/>
      <c r="B56" s="39"/>
      <c r="C56" s="892"/>
      <c r="D56" s="39"/>
      <c r="E56" s="39"/>
      <c r="F56" s="897" t="s">
        <v>3436</v>
      </c>
      <c r="G56" s="896"/>
    </row>
    <row r="57" spans="1:11" s="36" customFormat="1">
      <c r="A57" s="891"/>
      <c r="B57" s="39"/>
      <c r="C57" s="892"/>
      <c r="D57" s="39"/>
      <c r="E57" s="39"/>
      <c r="F57" s="898"/>
      <c r="G57" s="896"/>
    </row>
    <row r="58" spans="1:11" s="38" customFormat="1" ht="24">
      <c r="A58" s="891"/>
      <c r="B58" s="39"/>
      <c r="C58" s="892"/>
      <c r="D58" s="891"/>
      <c r="E58" s="39"/>
      <c r="F58" s="898" t="s">
        <v>3512</v>
      </c>
      <c r="G58" s="896"/>
    </row>
    <row r="59" spans="1:11" s="38" customFormat="1" ht="12">
      <c r="A59" s="891"/>
      <c r="B59" s="39"/>
      <c r="C59" s="892"/>
      <c r="D59" s="891"/>
      <c r="E59" s="39"/>
      <c r="F59" s="898"/>
      <c r="G59" s="896"/>
    </row>
    <row r="60" spans="1:11" s="36" customFormat="1">
      <c r="A60" s="860"/>
      <c r="B60" s="899"/>
      <c r="C60" s="900"/>
      <c r="D60" s="860"/>
      <c r="E60" s="860"/>
      <c r="F60" s="901"/>
      <c r="G60" s="860"/>
      <c r="H60" s="863"/>
      <c r="I60" s="864"/>
      <c r="J60" s="864"/>
      <c r="K60" s="864">
        <f>SUM(K50:K59)</f>
        <v>0</v>
      </c>
    </row>
    <row r="61" spans="1:11">
      <c r="A61" s="894"/>
      <c r="B61" s="902"/>
      <c r="C61" s="903"/>
      <c r="D61" s="884"/>
      <c r="E61" s="39"/>
      <c r="F61" s="868" t="s">
        <v>3295</v>
      </c>
      <c r="G61" s="39"/>
      <c r="I61" s="870"/>
      <c r="J61" s="871"/>
      <c r="K61" s="872">
        <f>SUM(I60+K60)</f>
        <v>0</v>
      </c>
    </row>
    <row r="62" spans="1:11">
      <c r="A62" s="894"/>
      <c r="B62" s="902"/>
      <c r="C62" s="903"/>
      <c r="D62" s="884"/>
      <c r="E62" s="39"/>
      <c r="F62" s="883"/>
      <c r="G62" s="39"/>
      <c r="I62" s="870"/>
      <c r="J62" s="871"/>
      <c r="K62" s="872"/>
    </row>
    <row r="63" spans="1:11" ht="26.25">
      <c r="A63" s="846"/>
      <c r="B63" s="1485" t="s">
        <v>2474</v>
      </c>
      <c r="C63" s="1485"/>
      <c r="D63" s="1485"/>
      <c r="E63" s="1485"/>
      <c r="F63" s="1485"/>
      <c r="G63" s="1485"/>
      <c r="H63" s="846"/>
      <c r="I63" s="846"/>
      <c r="J63" s="846"/>
      <c r="K63" s="846"/>
    </row>
    <row r="64" spans="1:11" ht="15.75">
      <c r="A64" s="873"/>
      <c r="B64" s="873"/>
      <c r="C64" s="874"/>
      <c r="D64" s="873"/>
      <c r="E64" s="875"/>
      <c r="F64" s="876" t="s">
        <v>3513</v>
      </c>
      <c r="G64" s="877"/>
      <c r="H64" s="878"/>
      <c r="I64" s="878"/>
      <c r="J64" s="878"/>
      <c r="K64" s="878"/>
    </row>
    <row r="65" spans="1:39" s="38" customFormat="1" ht="12">
      <c r="A65" s="891"/>
      <c r="B65" s="39"/>
      <c r="C65" s="892">
        <v>481</v>
      </c>
      <c r="D65" s="905" t="s">
        <v>389</v>
      </c>
      <c r="E65" s="865" t="s">
        <v>3439</v>
      </c>
      <c r="F65" s="904" t="s">
        <v>3440</v>
      </c>
      <c r="G65" s="906" t="s">
        <v>3299</v>
      </c>
      <c r="H65" s="852"/>
      <c r="I65" s="853">
        <f t="shared" ref="I65:I80" si="11">H65*C65</f>
        <v>0</v>
      </c>
      <c r="J65" s="871"/>
      <c r="K65" s="853">
        <f t="shared" ref="K65:K80" si="12">J65*C65</f>
        <v>0</v>
      </c>
      <c r="M65" s="852"/>
      <c r="N65" s="909"/>
      <c r="O65" s="909"/>
      <c r="P65" s="909"/>
      <c r="Q65" s="909"/>
      <c r="R65" s="909"/>
      <c r="S65" s="909"/>
      <c r="T65" s="909"/>
      <c r="U65" s="909"/>
      <c r="V65" s="909"/>
      <c r="W65" s="909"/>
      <c r="X65" s="909"/>
      <c r="Y65" s="909"/>
      <c r="Z65" s="909"/>
      <c r="AA65" s="909"/>
      <c r="AB65" s="909"/>
      <c r="AC65" s="909"/>
      <c r="AD65" s="909"/>
      <c r="AE65" s="909"/>
      <c r="AF65" s="909"/>
      <c r="AG65" s="909"/>
      <c r="AH65" s="909"/>
      <c r="AI65" s="909"/>
    </row>
    <row r="66" spans="1:39" s="39" customFormat="1" ht="12">
      <c r="A66" s="891"/>
      <c r="C66" s="865">
        <v>136</v>
      </c>
      <c r="D66" s="39" t="s">
        <v>389</v>
      </c>
      <c r="E66" s="865" t="s">
        <v>3441</v>
      </c>
      <c r="F66" s="904" t="s">
        <v>3442</v>
      </c>
      <c r="G66" s="906" t="s">
        <v>3299</v>
      </c>
      <c r="H66" s="852"/>
      <c r="I66" s="853">
        <f t="shared" si="11"/>
        <v>0</v>
      </c>
      <c r="J66" s="871"/>
      <c r="K66" s="853">
        <f t="shared" si="12"/>
        <v>0</v>
      </c>
      <c r="M66" s="852"/>
      <c r="N66" s="907"/>
      <c r="O66" s="907"/>
      <c r="P66" s="907"/>
      <c r="Q66" s="907"/>
      <c r="R66" s="907"/>
    </row>
    <row r="67" spans="1:39" s="39" customFormat="1" ht="12">
      <c r="A67" s="891"/>
      <c r="B67" s="865"/>
      <c r="C67" s="865">
        <v>13</v>
      </c>
      <c r="D67" s="865" t="s">
        <v>389</v>
      </c>
      <c r="E67" s="865" t="s">
        <v>3443</v>
      </c>
      <c r="F67" s="904" t="s">
        <v>3440</v>
      </c>
      <c r="G67" s="906" t="s">
        <v>3299</v>
      </c>
      <c r="H67" s="852"/>
      <c r="I67" s="853">
        <f t="shared" si="11"/>
        <v>0</v>
      </c>
      <c r="J67" s="871"/>
      <c r="K67" s="853">
        <f t="shared" si="12"/>
        <v>0</v>
      </c>
      <c r="M67" s="852"/>
      <c r="N67" s="907"/>
      <c r="O67" s="907"/>
      <c r="P67" s="907"/>
      <c r="Q67" s="907"/>
      <c r="R67" s="907"/>
    </row>
    <row r="68" spans="1:39" s="39" customFormat="1" ht="12">
      <c r="A68" s="891"/>
      <c r="B68" s="865"/>
      <c r="C68" s="865">
        <v>26</v>
      </c>
      <c r="D68" s="865" t="s">
        <v>389</v>
      </c>
      <c r="E68" s="865" t="s">
        <v>3302</v>
      </c>
      <c r="F68" s="906" t="s">
        <v>3303</v>
      </c>
      <c r="G68" s="906" t="s">
        <v>3299</v>
      </c>
      <c r="H68" s="852"/>
      <c r="I68" s="853">
        <f t="shared" si="11"/>
        <v>0</v>
      </c>
      <c r="J68" s="871"/>
      <c r="K68" s="853">
        <f t="shared" si="12"/>
        <v>0</v>
      </c>
      <c r="M68" s="852"/>
      <c r="N68" s="907"/>
      <c r="O68" s="907"/>
      <c r="P68" s="907"/>
      <c r="Q68" s="907"/>
      <c r="R68" s="907"/>
    </row>
    <row r="69" spans="1:39" s="39" customFormat="1" ht="12">
      <c r="A69" s="891"/>
      <c r="B69" s="865"/>
      <c r="C69" s="865">
        <v>247</v>
      </c>
      <c r="D69" s="865" t="s">
        <v>389</v>
      </c>
      <c r="E69" s="865" t="s">
        <v>3514</v>
      </c>
      <c r="F69" s="906" t="s">
        <v>3303</v>
      </c>
      <c r="G69" s="906" t="s">
        <v>3299</v>
      </c>
      <c r="H69" s="852"/>
      <c r="I69" s="853">
        <f t="shared" si="11"/>
        <v>0</v>
      </c>
      <c r="J69" s="871"/>
      <c r="K69" s="853">
        <f t="shared" si="12"/>
        <v>0</v>
      </c>
      <c r="M69" s="852"/>
      <c r="N69" s="907"/>
      <c r="O69" s="907"/>
      <c r="P69" s="907"/>
      <c r="Q69" s="907"/>
      <c r="R69" s="907"/>
    </row>
    <row r="70" spans="1:39" s="39" customFormat="1" ht="12">
      <c r="A70" s="891"/>
      <c r="B70" s="865"/>
      <c r="C70" s="865">
        <v>51</v>
      </c>
      <c r="D70" s="865" t="s">
        <v>389</v>
      </c>
      <c r="E70" s="865" t="s">
        <v>3304</v>
      </c>
      <c r="F70" s="906" t="s">
        <v>3303</v>
      </c>
      <c r="G70" s="906" t="s">
        <v>3299</v>
      </c>
      <c r="H70" s="852"/>
      <c r="I70" s="853">
        <f t="shared" si="11"/>
        <v>0</v>
      </c>
      <c r="J70" s="871"/>
      <c r="K70" s="853">
        <f t="shared" si="12"/>
        <v>0</v>
      </c>
      <c r="M70" s="852"/>
      <c r="N70" s="907"/>
      <c r="O70" s="907"/>
      <c r="P70" s="907"/>
      <c r="Q70" s="907"/>
      <c r="R70" s="907"/>
    </row>
    <row r="71" spans="1:39" s="39" customFormat="1" ht="12">
      <c r="A71" s="891"/>
      <c r="B71" s="865"/>
      <c r="C71" s="865">
        <v>80</v>
      </c>
      <c r="D71" s="865" t="s">
        <v>389</v>
      </c>
      <c r="E71" s="865" t="s">
        <v>3445</v>
      </c>
      <c r="F71" s="906" t="s">
        <v>3303</v>
      </c>
      <c r="G71" s="906" t="s">
        <v>3299</v>
      </c>
      <c r="H71" s="852"/>
      <c r="I71" s="853">
        <f t="shared" si="11"/>
        <v>0</v>
      </c>
      <c r="J71" s="871"/>
      <c r="K71" s="853">
        <f t="shared" si="12"/>
        <v>0</v>
      </c>
      <c r="M71" s="852"/>
      <c r="N71" s="907"/>
      <c r="O71" s="907"/>
      <c r="P71" s="907"/>
      <c r="Q71" s="907"/>
      <c r="R71" s="907"/>
    </row>
    <row r="72" spans="1:39" s="39" customFormat="1" ht="12">
      <c r="A72" s="891"/>
      <c r="B72" s="865"/>
      <c r="C72" s="865">
        <v>15</v>
      </c>
      <c r="D72" s="865" t="s">
        <v>389</v>
      </c>
      <c r="E72" s="865" t="s">
        <v>3515</v>
      </c>
      <c r="F72" s="906" t="s">
        <v>3303</v>
      </c>
      <c r="G72" s="906" t="s">
        <v>3299</v>
      </c>
      <c r="H72" s="852"/>
      <c r="I72" s="853">
        <f t="shared" si="11"/>
        <v>0</v>
      </c>
      <c r="J72" s="871"/>
      <c r="K72" s="853">
        <f t="shared" si="12"/>
        <v>0</v>
      </c>
      <c r="M72" s="852"/>
      <c r="N72" s="907"/>
      <c r="O72" s="907"/>
      <c r="P72" s="907"/>
      <c r="Q72" s="907"/>
      <c r="R72" s="907"/>
    </row>
    <row r="73" spans="1:39" s="39" customFormat="1" ht="12">
      <c r="A73" s="891"/>
      <c r="B73" s="865"/>
      <c r="C73" s="865">
        <v>16</v>
      </c>
      <c r="D73" s="865" t="s">
        <v>389</v>
      </c>
      <c r="E73" s="865" t="s">
        <v>3516</v>
      </c>
      <c r="F73" s="906" t="s">
        <v>3303</v>
      </c>
      <c r="G73" s="906" t="s">
        <v>3299</v>
      </c>
      <c r="H73" s="852"/>
      <c r="I73" s="853">
        <f t="shared" si="11"/>
        <v>0</v>
      </c>
      <c r="J73" s="871"/>
      <c r="K73" s="853">
        <f t="shared" si="12"/>
        <v>0</v>
      </c>
      <c r="M73" s="852"/>
      <c r="N73" s="907"/>
      <c r="O73" s="907"/>
      <c r="P73" s="907"/>
      <c r="Q73" s="907"/>
      <c r="R73" s="907"/>
    </row>
    <row r="74" spans="1:39" s="39" customFormat="1" ht="12">
      <c r="A74" s="891"/>
      <c r="B74" s="865"/>
      <c r="C74" s="865">
        <v>39</v>
      </c>
      <c r="D74" s="865" t="s">
        <v>389</v>
      </c>
      <c r="E74" s="865" t="s">
        <v>3517</v>
      </c>
      <c r="F74" s="904" t="s">
        <v>3440</v>
      </c>
      <c r="G74" s="906" t="s">
        <v>3299</v>
      </c>
      <c r="H74" s="852"/>
      <c r="I74" s="853">
        <f t="shared" si="11"/>
        <v>0</v>
      </c>
      <c r="J74" s="871"/>
      <c r="K74" s="853">
        <f t="shared" si="12"/>
        <v>0</v>
      </c>
      <c r="M74" s="852"/>
      <c r="N74" s="907"/>
      <c r="O74" s="907"/>
      <c r="P74" s="907"/>
      <c r="Q74" s="907"/>
      <c r="R74" s="907"/>
    </row>
    <row r="75" spans="1:39" s="39" customFormat="1" ht="48">
      <c r="A75" s="891"/>
      <c r="B75" s="865"/>
      <c r="C75" s="865">
        <v>170</v>
      </c>
      <c r="D75" s="865" t="s">
        <v>389</v>
      </c>
      <c r="E75" s="865" t="s">
        <v>3297</v>
      </c>
      <c r="F75" s="904" t="s">
        <v>3298</v>
      </c>
      <c r="G75" s="905" t="s">
        <v>3299</v>
      </c>
      <c r="H75" s="852"/>
      <c r="I75" s="853">
        <f t="shared" si="11"/>
        <v>0</v>
      </c>
      <c r="J75" s="871"/>
      <c r="K75" s="853">
        <f t="shared" si="12"/>
        <v>0</v>
      </c>
      <c r="L75" s="871"/>
      <c r="M75" s="852"/>
      <c r="N75" s="38"/>
      <c r="O75" s="38"/>
      <c r="P75" s="38"/>
      <c r="Q75" s="38"/>
      <c r="R75" s="38"/>
      <c r="S75" s="38"/>
    </row>
    <row r="76" spans="1:39" s="39" customFormat="1" ht="48">
      <c r="A76" s="891"/>
      <c r="B76" s="865"/>
      <c r="C76" s="865">
        <v>170</v>
      </c>
      <c r="D76" s="865" t="s">
        <v>389</v>
      </c>
      <c r="E76" s="865" t="s">
        <v>3300</v>
      </c>
      <c r="F76" s="904" t="s">
        <v>3298</v>
      </c>
      <c r="G76" s="905" t="s">
        <v>3299</v>
      </c>
      <c r="H76" s="852"/>
      <c r="I76" s="853">
        <f t="shared" si="11"/>
        <v>0</v>
      </c>
      <c r="J76" s="871"/>
      <c r="K76" s="853">
        <f t="shared" si="12"/>
        <v>0</v>
      </c>
      <c r="L76" s="871"/>
      <c r="M76" s="852"/>
      <c r="N76" s="38"/>
      <c r="O76" s="38"/>
      <c r="P76" s="38"/>
      <c r="Q76" s="38"/>
      <c r="R76" s="38"/>
      <c r="S76" s="38"/>
    </row>
    <row r="77" spans="1:39" s="38" customFormat="1" ht="12">
      <c r="A77" s="891"/>
      <c r="B77" s="39"/>
      <c r="C77" s="892">
        <v>20</v>
      </c>
      <c r="D77" s="865" t="s">
        <v>389</v>
      </c>
      <c r="E77" s="865" t="s">
        <v>3446</v>
      </c>
      <c r="F77" s="904" t="s">
        <v>3447</v>
      </c>
      <c r="G77" s="906" t="s">
        <v>3299</v>
      </c>
      <c r="H77" s="852"/>
      <c r="I77" s="853">
        <f t="shared" si="11"/>
        <v>0</v>
      </c>
      <c r="J77" s="871"/>
      <c r="K77" s="853">
        <f t="shared" si="12"/>
        <v>0</v>
      </c>
      <c r="L77" s="871"/>
      <c r="M77" s="852"/>
    </row>
    <row r="78" spans="1:39" s="40" customFormat="1" ht="36">
      <c r="A78" s="891"/>
      <c r="B78" s="39"/>
      <c r="C78" s="892">
        <v>15</v>
      </c>
      <c r="D78" s="865" t="s">
        <v>389</v>
      </c>
      <c r="E78" s="865" t="s">
        <v>3448</v>
      </c>
      <c r="F78" s="904" t="s">
        <v>3307</v>
      </c>
      <c r="G78" s="905" t="s">
        <v>3299</v>
      </c>
      <c r="H78" s="852"/>
      <c r="I78" s="853">
        <f t="shared" si="11"/>
        <v>0</v>
      </c>
      <c r="J78" s="871"/>
      <c r="K78" s="853">
        <f t="shared" si="12"/>
        <v>0</v>
      </c>
      <c r="L78" s="907"/>
      <c r="M78" s="852"/>
      <c r="N78" s="908"/>
      <c r="O78" s="907"/>
      <c r="P78" s="907"/>
      <c r="Q78" s="909"/>
      <c r="R78" s="909"/>
      <c r="S78" s="909"/>
      <c r="T78" s="909"/>
      <c r="U78" s="909"/>
      <c r="V78" s="909"/>
      <c r="W78" s="909"/>
      <c r="X78" s="909"/>
      <c r="Y78" s="909"/>
      <c r="Z78" s="909"/>
      <c r="AA78" s="909"/>
      <c r="AB78" s="909"/>
      <c r="AC78" s="909"/>
      <c r="AD78" s="909"/>
      <c r="AE78" s="909"/>
      <c r="AF78" s="909"/>
      <c r="AG78" s="909"/>
      <c r="AH78" s="909"/>
      <c r="AI78" s="909"/>
      <c r="AJ78" s="909"/>
      <c r="AK78" s="909"/>
      <c r="AL78" s="909"/>
      <c r="AM78" s="909"/>
    </row>
    <row r="79" spans="1:39" s="40" customFormat="1" ht="36">
      <c r="A79" s="891"/>
      <c r="B79" s="39"/>
      <c r="C79" s="892">
        <v>54</v>
      </c>
      <c r="D79" s="865" t="s">
        <v>389</v>
      </c>
      <c r="E79" s="865" t="s">
        <v>3449</v>
      </c>
      <c r="F79" s="904" t="s">
        <v>3307</v>
      </c>
      <c r="G79" s="905" t="s">
        <v>3299</v>
      </c>
      <c r="H79" s="852"/>
      <c r="I79" s="853">
        <f t="shared" si="11"/>
        <v>0</v>
      </c>
      <c r="J79" s="871"/>
      <c r="K79" s="853">
        <f t="shared" si="12"/>
        <v>0</v>
      </c>
      <c r="L79" s="907"/>
      <c r="M79" s="852"/>
      <c r="N79" s="908"/>
      <c r="O79" s="907"/>
      <c r="P79" s="907"/>
      <c r="Q79" s="909"/>
      <c r="R79" s="909"/>
      <c r="S79" s="909"/>
      <c r="T79" s="909"/>
      <c r="U79" s="909"/>
      <c r="V79" s="909"/>
      <c r="W79" s="909"/>
      <c r="X79" s="909"/>
      <c r="Y79" s="909"/>
      <c r="Z79" s="909"/>
      <c r="AA79" s="909"/>
      <c r="AB79" s="909"/>
      <c r="AC79" s="909"/>
      <c r="AD79" s="909"/>
      <c r="AE79" s="909"/>
      <c r="AF79" s="909"/>
      <c r="AG79" s="909"/>
      <c r="AH79" s="909"/>
      <c r="AI79" s="909"/>
      <c r="AJ79" s="909"/>
      <c r="AK79" s="909"/>
      <c r="AL79" s="909"/>
      <c r="AM79" s="909"/>
    </row>
    <row r="80" spans="1:39" s="40" customFormat="1" ht="36">
      <c r="A80" s="891"/>
      <c r="B80" s="39"/>
      <c r="C80" s="892">
        <v>9</v>
      </c>
      <c r="D80" s="865" t="s">
        <v>389</v>
      </c>
      <c r="E80" s="865" t="s">
        <v>3306</v>
      </c>
      <c r="F80" s="904" t="s">
        <v>3307</v>
      </c>
      <c r="G80" s="905" t="s">
        <v>3299</v>
      </c>
      <c r="H80" s="852"/>
      <c r="I80" s="853">
        <f t="shared" si="11"/>
        <v>0</v>
      </c>
      <c r="J80" s="871"/>
      <c r="K80" s="853">
        <f t="shared" si="12"/>
        <v>0</v>
      </c>
      <c r="L80" s="907"/>
      <c r="M80" s="852"/>
      <c r="N80" s="908"/>
      <c r="O80" s="907"/>
      <c r="P80" s="907"/>
      <c r="Q80" s="909"/>
      <c r="R80" s="909"/>
      <c r="S80" s="909"/>
      <c r="T80" s="909"/>
      <c r="U80" s="909"/>
      <c r="V80" s="909"/>
      <c r="W80" s="909"/>
      <c r="X80" s="909"/>
      <c r="Y80" s="909"/>
      <c r="Z80" s="909"/>
      <c r="AA80" s="909"/>
      <c r="AB80" s="909"/>
      <c r="AC80" s="909"/>
      <c r="AD80" s="909"/>
      <c r="AE80" s="909"/>
      <c r="AF80" s="909"/>
      <c r="AG80" s="909"/>
      <c r="AH80" s="909"/>
      <c r="AI80" s="909"/>
      <c r="AJ80" s="909"/>
      <c r="AK80" s="909"/>
      <c r="AL80" s="909"/>
      <c r="AM80" s="909"/>
    </row>
    <row r="81" spans="1:39" s="40" customFormat="1" ht="36">
      <c r="A81" s="891"/>
      <c r="B81" s="39"/>
      <c r="C81" s="892">
        <v>24</v>
      </c>
      <c r="D81" s="865" t="s">
        <v>389</v>
      </c>
      <c r="E81" s="865" t="s">
        <v>3518</v>
      </c>
      <c r="F81" s="904" t="s">
        <v>3519</v>
      </c>
      <c r="G81" s="905" t="s">
        <v>3299</v>
      </c>
      <c r="H81" s="852"/>
      <c r="I81" s="853">
        <f>H81*C81</f>
        <v>0</v>
      </c>
      <c r="J81" s="871"/>
      <c r="K81" s="853">
        <f>J81*C81</f>
        <v>0</v>
      </c>
      <c r="L81" s="907"/>
      <c r="M81" s="852"/>
      <c r="N81" s="908"/>
      <c r="O81" s="907"/>
      <c r="P81" s="907"/>
      <c r="Q81" s="909"/>
      <c r="R81" s="909"/>
      <c r="S81" s="909"/>
      <c r="T81" s="909"/>
      <c r="U81" s="909"/>
      <c r="V81" s="909"/>
      <c r="W81" s="909"/>
      <c r="X81" s="909"/>
      <c r="Y81" s="909"/>
      <c r="Z81" s="909"/>
      <c r="AA81" s="909"/>
      <c r="AB81" s="909"/>
      <c r="AC81" s="909"/>
      <c r="AD81" s="909"/>
      <c r="AE81" s="909"/>
      <c r="AF81" s="909"/>
      <c r="AG81" s="909"/>
      <c r="AH81" s="909"/>
      <c r="AI81" s="909"/>
      <c r="AJ81" s="909"/>
      <c r="AK81" s="909"/>
      <c r="AL81" s="909"/>
      <c r="AM81" s="909"/>
    </row>
    <row r="82" spans="1:39" s="38" customFormat="1" ht="12">
      <c r="A82" s="891"/>
      <c r="B82" s="39"/>
      <c r="C82" s="892">
        <v>132</v>
      </c>
      <c r="D82" s="39" t="s">
        <v>250</v>
      </c>
      <c r="E82" s="865" t="s">
        <v>3308</v>
      </c>
      <c r="F82" s="904" t="s">
        <v>3309</v>
      </c>
      <c r="G82" s="906" t="s">
        <v>3299</v>
      </c>
      <c r="H82" s="852"/>
      <c r="I82" s="853">
        <f>H82*C82</f>
        <v>0</v>
      </c>
      <c r="J82" s="871"/>
      <c r="K82" s="853">
        <f>J82*C82</f>
        <v>0</v>
      </c>
      <c r="M82" s="852"/>
    </row>
    <row r="83" spans="1:39" s="36" customFormat="1" ht="24">
      <c r="B83" s="39"/>
      <c r="C83" s="892">
        <v>416</v>
      </c>
      <c r="D83" s="39" t="s">
        <v>250</v>
      </c>
      <c r="E83" s="910"/>
      <c r="F83" s="904" t="s">
        <v>3310</v>
      </c>
      <c r="G83" s="911" t="s">
        <v>240</v>
      </c>
      <c r="H83" s="852"/>
      <c r="I83" s="912"/>
      <c r="J83" s="871"/>
      <c r="K83" s="853">
        <f>J83*C83</f>
        <v>0</v>
      </c>
      <c r="M83" s="852"/>
    </row>
    <row r="84" spans="1:39" s="38" customFormat="1" ht="12">
      <c r="A84" s="891"/>
      <c r="B84" s="865"/>
      <c r="C84" s="880">
        <v>295</v>
      </c>
      <c r="D84" s="865" t="s">
        <v>250</v>
      </c>
      <c r="E84" s="913" t="s">
        <v>3311</v>
      </c>
      <c r="F84" s="911" t="s">
        <v>3312</v>
      </c>
      <c r="G84" s="914" t="s">
        <v>3299</v>
      </c>
      <c r="H84" s="852"/>
      <c r="I84" s="853">
        <f>H84*C84</f>
        <v>0</v>
      </c>
      <c r="J84" s="915"/>
      <c r="K84" s="853">
        <f>J84*C84</f>
        <v>0</v>
      </c>
      <c r="M84" s="852"/>
    </row>
    <row r="85" spans="1:39" s="38" customFormat="1" ht="12">
      <c r="A85" s="891"/>
      <c r="B85" s="865"/>
      <c r="C85" s="880">
        <v>295</v>
      </c>
      <c r="D85" s="865" t="s">
        <v>250</v>
      </c>
      <c r="E85" s="913" t="s">
        <v>3313</v>
      </c>
      <c r="F85" s="911" t="s">
        <v>3314</v>
      </c>
      <c r="G85" s="914" t="s">
        <v>3299</v>
      </c>
      <c r="H85" s="852"/>
      <c r="I85" s="853">
        <f>H85*C85</f>
        <v>0</v>
      </c>
      <c r="J85" s="915"/>
      <c r="K85" s="853">
        <f>J85*C85</f>
        <v>0</v>
      </c>
      <c r="M85" s="852"/>
    </row>
    <row r="86" spans="1:39" s="38" customFormat="1" ht="36">
      <c r="A86" s="891"/>
      <c r="B86" s="865"/>
      <c r="C86" s="880">
        <v>120</v>
      </c>
      <c r="D86" s="865" t="s">
        <v>389</v>
      </c>
      <c r="E86" s="913" t="s">
        <v>3450</v>
      </c>
      <c r="F86" s="911" t="s">
        <v>3451</v>
      </c>
      <c r="G86" s="914" t="s">
        <v>3299</v>
      </c>
      <c r="H86" s="852"/>
      <c r="I86" s="853">
        <f t="shared" ref="I86:I115" si="13">H86*C86</f>
        <v>0</v>
      </c>
      <c r="J86" s="915"/>
      <c r="K86" s="853">
        <f t="shared" ref="K86:K108" si="14">J86*C86</f>
        <v>0</v>
      </c>
      <c r="M86" s="852"/>
    </row>
    <row r="87" spans="1:39" s="38" customFormat="1" ht="36">
      <c r="A87" s="891"/>
      <c r="B87" s="865"/>
      <c r="C87" s="880">
        <v>65</v>
      </c>
      <c r="D87" s="865" t="s">
        <v>389</v>
      </c>
      <c r="E87" s="913" t="s">
        <v>3452</v>
      </c>
      <c r="F87" s="911" t="s">
        <v>3451</v>
      </c>
      <c r="G87" s="914" t="s">
        <v>3299</v>
      </c>
      <c r="H87" s="852"/>
      <c r="I87" s="853">
        <f t="shared" si="13"/>
        <v>0</v>
      </c>
      <c r="J87" s="915"/>
      <c r="K87" s="853">
        <f t="shared" si="14"/>
        <v>0</v>
      </c>
      <c r="M87" s="852"/>
    </row>
    <row r="88" spans="1:39" s="38" customFormat="1" ht="36">
      <c r="A88" s="891"/>
      <c r="B88" s="865"/>
      <c r="C88" s="880">
        <v>20</v>
      </c>
      <c r="D88" s="865" t="s">
        <v>389</v>
      </c>
      <c r="E88" s="913" t="s">
        <v>3315</v>
      </c>
      <c r="F88" s="914" t="s">
        <v>3316</v>
      </c>
      <c r="G88" s="914" t="s">
        <v>3299</v>
      </c>
      <c r="H88" s="852"/>
      <c r="I88" s="853">
        <f>H88*C88</f>
        <v>0</v>
      </c>
      <c r="J88" s="915"/>
      <c r="K88" s="853">
        <f>J88*C88</f>
        <v>0</v>
      </c>
      <c r="M88" s="852"/>
    </row>
    <row r="89" spans="1:39" s="38" customFormat="1" ht="36">
      <c r="A89" s="891"/>
      <c r="B89" s="865"/>
      <c r="C89" s="880">
        <v>10</v>
      </c>
      <c r="D89" s="865" t="s">
        <v>389</v>
      </c>
      <c r="E89" s="913" t="s">
        <v>3453</v>
      </c>
      <c r="F89" s="911" t="s">
        <v>3451</v>
      </c>
      <c r="G89" s="914" t="s">
        <v>3299</v>
      </c>
      <c r="H89" s="852"/>
      <c r="I89" s="853">
        <f t="shared" si="13"/>
        <v>0</v>
      </c>
      <c r="J89" s="915"/>
      <c r="K89" s="853">
        <f t="shared" si="14"/>
        <v>0</v>
      </c>
      <c r="M89" s="852"/>
    </row>
    <row r="90" spans="1:39" s="38" customFormat="1" ht="24">
      <c r="A90" s="891"/>
      <c r="B90" s="865"/>
      <c r="C90" s="880">
        <v>120</v>
      </c>
      <c r="D90" s="865" t="s">
        <v>389</v>
      </c>
      <c r="E90" s="913" t="s">
        <v>3454</v>
      </c>
      <c r="F90" s="911" t="s">
        <v>3455</v>
      </c>
      <c r="G90" s="914" t="s">
        <v>3299</v>
      </c>
      <c r="H90" s="852"/>
      <c r="I90" s="853">
        <f t="shared" si="13"/>
        <v>0</v>
      </c>
      <c r="J90" s="915"/>
      <c r="K90" s="853">
        <f t="shared" si="14"/>
        <v>0</v>
      </c>
      <c r="M90" s="852"/>
    </row>
    <row r="91" spans="1:39" s="38" customFormat="1" ht="24">
      <c r="A91" s="891"/>
      <c r="B91" s="865"/>
      <c r="C91" s="880">
        <v>65</v>
      </c>
      <c r="D91" s="865" t="s">
        <v>389</v>
      </c>
      <c r="E91" s="913" t="s">
        <v>3456</v>
      </c>
      <c r="F91" s="911" t="s">
        <v>3455</v>
      </c>
      <c r="G91" s="914" t="s">
        <v>3299</v>
      </c>
      <c r="H91" s="852"/>
      <c r="I91" s="853">
        <f t="shared" si="13"/>
        <v>0</v>
      </c>
      <c r="J91" s="915"/>
      <c r="K91" s="853">
        <f t="shared" si="14"/>
        <v>0</v>
      </c>
      <c r="M91" s="852"/>
    </row>
    <row r="92" spans="1:39" s="38" customFormat="1" ht="24">
      <c r="A92" s="891"/>
      <c r="B92" s="865"/>
      <c r="C92" s="880">
        <v>20</v>
      </c>
      <c r="D92" s="865" t="s">
        <v>389</v>
      </c>
      <c r="E92" s="913" t="s">
        <v>3317</v>
      </c>
      <c r="F92" s="911" t="s">
        <v>3318</v>
      </c>
      <c r="G92" s="914" t="s">
        <v>3299</v>
      </c>
      <c r="H92" s="852"/>
      <c r="I92" s="853">
        <f t="shared" si="13"/>
        <v>0</v>
      </c>
      <c r="J92" s="915"/>
      <c r="K92" s="853">
        <f t="shared" si="14"/>
        <v>0</v>
      </c>
      <c r="M92" s="852"/>
    </row>
    <row r="93" spans="1:39" s="38" customFormat="1" ht="24">
      <c r="A93" s="891"/>
      <c r="B93" s="865"/>
      <c r="C93" s="880">
        <v>10</v>
      </c>
      <c r="D93" s="865" t="s">
        <v>389</v>
      </c>
      <c r="E93" s="913" t="s">
        <v>3457</v>
      </c>
      <c r="F93" s="911" t="s">
        <v>3455</v>
      </c>
      <c r="G93" s="914" t="s">
        <v>3299</v>
      </c>
      <c r="H93" s="852"/>
      <c r="I93" s="853">
        <f t="shared" si="13"/>
        <v>0</v>
      </c>
      <c r="J93" s="915"/>
      <c r="K93" s="853">
        <f t="shared" si="14"/>
        <v>0</v>
      </c>
      <c r="M93" s="852"/>
    </row>
    <row r="94" spans="1:39" s="38" customFormat="1" ht="36">
      <c r="A94" s="891"/>
      <c r="B94" s="865"/>
      <c r="C94" s="880">
        <v>240</v>
      </c>
      <c r="D94" s="865" t="s">
        <v>250</v>
      </c>
      <c r="E94" s="913" t="s">
        <v>3458</v>
      </c>
      <c r="F94" s="914" t="s">
        <v>3320</v>
      </c>
      <c r="G94" s="914" t="s">
        <v>3299</v>
      </c>
      <c r="H94" s="852"/>
      <c r="I94" s="853">
        <f t="shared" si="13"/>
        <v>0</v>
      </c>
      <c r="J94" s="915"/>
      <c r="K94" s="853">
        <f t="shared" si="14"/>
        <v>0</v>
      </c>
      <c r="M94" s="852"/>
    </row>
    <row r="95" spans="1:39" s="38" customFormat="1" ht="36">
      <c r="A95" s="891"/>
      <c r="B95" s="865"/>
      <c r="C95" s="880">
        <v>170</v>
      </c>
      <c r="D95" s="865" t="s">
        <v>250</v>
      </c>
      <c r="E95" s="913" t="s">
        <v>3319</v>
      </c>
      <c r="F95" s="914" t="s">
        <v>3320</v>
      </c>
      <c r="G95" s="914" t="s">
        <v>3299</v>
      </c>
      <c r="H95" s="852"/>
      <c r="I95" s="853">
        <f t="shared" si="13"/>
        <v>0</v>
      </c>
      <c r="J95" s="915"/>
      <c r="K95" s="853">
        <f t="shared" si="14"/>
        <v>0</v>
      </c>
      <c r="M95" s="852"/>
    </row>
    <row r="96" spans="1:39" s="38" customFormat="1" ht="36">
      <c r="A96" s="891"/>
      <c r="B96" s="865"/>
      <c r="C96" s="880">
        <v>20</v>
      </c>
      <c r="D96" s="865" t="s">
        <v>250</v>
      </c>
      <c r="E96" s="913" t="s">
        <v>3459</v>
      </c>
      <c r="F96" s="914" t="s">
        <v>3320</v>
      </c>
      <c r="G96" s="914" t="s">
        <v>3299</v>
      </c>
      <c r="H96" s="852"/>
      <c r="I96" s="853">
        <f t="shared" si="13"/>
        <v>0</v>
      </c>
      <c r="J96" s="915"/>
      <c r="K96" s="853">
        <f t="shared" si="14"/>
        <v>0</v>
      </c>
      <c r="M96" s="852"/>
    </row>
    <row r="97" spans="1:39" s="38" customFormat="1" ht="12">
      <c r="A97" s="891"/>
      <c r="B97" s="39"/>
      <c r="C97" s="892">
        <v>1</v>
      </c>
      <c r="D97" s="39" t="s">
        <v>250</v>
      </c>
      <c r="E97" s="916" t="s">
        <v>3321</v>
      </c>
      <c r="F97" s="906" t="s">
        <v>3322</v>
      </c>
      <c r="G97" s="906" t="s">
        <v>3299</v>
      </c>
      <c r="H97" s="852"/>
      <c r="I97" s="853">
        <f t="shared" si="13"/>
        <v>0</v>
      </c>
      <c r="J97" s="871"/>
      <c r="K97" s="853">
        <f t="shared" si="14"/>
        <v>0</v>
      </c>
      <c r="M97" s="852"/>
    </row>
    <row r="98" spans="1:39" s="38" customFormat="1" ht="24">
      <c r="A98" s="891"/>
      <c r="B98" s="865"/>
      <c r="C98" s="880">
        <v>1</v>
      </c>
      <c r="D98" s="865" t="s">
        <v>250</v>
      </c>
      <c r="E98" s="932" t="s">
        <v>3520</v>
      </c>
      <c r="F98" s="914" t="s">
        <v>3521</v>
      </c>
      <c r="G98" s="906" t="s">
        <v>3299</v>
      </c>
      <c r="H98" s="852"/>
      <c r="I98" s="853">
        <f t="shared" si="13"/>
        <v>0</v>
      </c>
      <c r="J98" s="871"/>
      <c r="K98" s="853">
        <f t="shared" si="14"/>
        <v>0</v>
      </c>
      <c r="L98" s="907"/>
      <c r="M98" s="852"/>
      <c r="N98" s="908"/>
      <c r="O98" s="907"/>
      <c r="P98" s="907"/>
      <c r="Q98" s="909"/>
      <c r="R98" s="909"/>
      <c r="S98" s="909"/>
      <c r="T98" s="909"/>
      <c r="U98" s="909"/>
      <c r="V98" s="909"/>
      <c r="W98" s="909"/>
      <c r="X98" s="909"/>
      <c r="Y98" s="909"/>
      <c r="Z98" s="909"/>
      <c r="AA98" s="909"/>
      <c r="AB98" s="909"/>
      <c r="AC98" s="909"/>
      <c r="AD98" s="909"/>
      <c r="AE98" s="909"/>
      <c r="AF98" s="909"/>
      <c r="AG98" s="909"/>
      <c r="AH98" s="909"/>
      <c r="AI98" s="909"/>
      <c r="AJ98" s="909"/>
      <c r="AK98" s="909"/>
      <c r="AL98" s="909"/>
      <c r="AM98" s="909"/>
    </row>
    <row r="99" spans="1:39" s="38" customFormat="1" ht="24">
      <c r="A99" s="879"/>
      <c r="B99" s="39" t="s">
        <v>3522</v>
      </c>
      <c r="C99" s="880">
        <v>1</v>
      </c>
      <c r="D99" s="865" t="s">
        <v>250</v>
      </c>
      <c r="E99" s="39" t="s">
        <v>3523</v>
      </c>
      <c r="F99" s="911" t="s">
        <v>3524</v>
      </c>
      <c r="G99" s="906" t="s">
        <v>3299</v>
      </c>
      <c r="H99" s="852"/>
      <c r="I99" s="853">
        <f t="shared" si="13"/>
        <v>0</v>
      </c>
      <c r="J99" s="871"/>
      <c r="K99" s="853">
        <f t="shared" si="14"/>
        <v>0</v>
      </c>
      <c r="M99" s="852"/>
    </row>
    <row r="100" spans="1:39" s="38" customFormat="1" ht="12">
      <c r="A100" s="879"/>
      <c r="B100" s="39"/>
      <c r="C100" s="892">
        <v>1</v>
      </c>
      <c r="D100" s="39" t="s">
        <v>250</v>
      </c>
      <c r="E100" s="39" t="s">
        <v>3525</v>
      </c>
      <c r="F100" s="883" t="s">
        <v>3526</v>
      </c>
      <c r="G100" s="906" t="s">
        <v>3299</v>
      </c>
      <c r="H100" s="852"/>
      <c r="I100" s="853">
        <f t="shared" si="13"/>
        <v>0</v>
      </c>
      <c r="J100" s="871"/>
      <c r="K100" s="853">
        <f t="shared" si="14"/>
        <v>0</v>
      </c>
      <c r="M100" s="852"/>
    </row>
    <row r="101" spans="1:39" s="38" customFormat="1" ht="12">
      <c r="A101" s="879"/>
      <c r="B101" s="39"/>
      <c r="C101" s="892">
        <v>1</v>
      </c>
      <c r="D101" s="39" t="s">
        <v>250</v>
      </c>
      <c r="E101" s="39" t="s">
        <v>3527</v>
      </c>
      <c r="F101" s="883" t="s">
        <v>3528</v>
      </c>
      <c r="G101" s="906" t="s">
        <v>3299</v>
      </c>
      <c r="H101" s="852"/>
      <c r="I101" s="853">
        <f t="shared" si="13"/>
        <v>0</v>
      </c>
      <c r="J101" s="871"/>
      <c r="K101" s="853">
        <f t="shared" si="14"/>
        <v>0</v>
      </c>
      <c r="M101" s="852"/>
    </row>
    <row r="102" spans="1:39" s="38" customFormat="1" ht="12">
      <c r="A102" s="879"/>
      <c r="B102" s="39"/>
      <c r="C102" s="892">
        <v>1</v>
      </c>
      <c r="D102" s="39" t="s">
        <v>250</v>
      </c>
      <c r="E102" s="39" t="s">
        <v>3529</v>
      </c>
      <c r="F102" s="883" t="s">
        <v>3530</v>
      </c>
      <c r="G102" s="906" t="s">
        <v>3299</v>
      </c>
      <c r="H102" s="852"/>
      <c r="I102" s="853">
        <f t="shared" si="13"/>
        <v>0</v>
      </c>
      <c r="J102" s="871"/>
      <c r="K102" s="853">
        <f t="shared" si="14"/>
        <v>0</v>
      </c>
      <c r="M102" s="852"/>
    </row>
    <row r="103" spans="1:39" s="38" customFormat="1" ht="24">
      <c r="A103" s="891"/>
      <c r="B103" s="865"/>
      <c r="C103" s="880">
        <v>1</v>
      </c>
      <c r="D103" s="865" t="s">
        <v>250</v>
      </c>
      <c r="E103" s="910">
        <v>5015650</v>
      </c>
      <c r="F103" s="914" t="s">
        <v>3323</v>
      </c>
      <c r="G103" s="905" t="s">
        <v>3299</v>
      </c>
      <c r="H103" s="852"/>
      <c r="I103" s="853">
        <f t="shared" si="13"/>
        <v>0</v>
      </c>
      <c r="J103" s="871"/>
      <c r="K103" s="853">
        <f t="shared" si="14"/>
        <v>0</v>
      </c>
      <c r="M103" s="852"/>
    </row>
    <row r="104" spans="1:39" s="38" customFormat="1" ht="12">
      <c r="A104" s="891"/>
      <c r="B104" s="865"/>
      <c r="C104" s="880">
        <v>25</v>
      </c>
      <c r="D104" s="865" t="s">
        <v>389</v>
      </c>
      <c r="E104" s="906" t="s">
        <v>3324</v>
      </c>
      <c r="F104" s="904" t="s">
        <v>3325</v>
      </c>
      <c r="G104" s="906" t="s">
        <v>3299</v>
      </c>
      <c r="H104" s="852"/>
      <c r="I104" s="853">
        <f t="shared" si="13"/>
        <v>0</v>
      </c>
      <c r="J104" s="871"/>
      <c r="K104" s="853">
        <f t="shared" si="14"/>
        <v>0</v>
      </c>
      <c r="L104" s="907"/>
      <c r="M104" s="852"/>
      <c r="N104" s="908"/>
      <c r="O104" s="907"/>
      <c r="P104" s="907"/>
      <c r="Q104" s="909"/>
      <c r="R104" s="909"/>
      <c r="S104" s="909"/>
      <c r="T104" s="909"/>
      <c r="U104" s="909"/>
      <c r="V104" s="909"/>
      <c r="W104" s="909"/>
      <c r="X104" s="909"/>
      <c r="Y104" s="909"/>
      <c r="Z104" s="909"/>
      <c r="AA104" s="909"/>
      <c r="AB104" s="909"/>
      <c r="AC104" s="909"/>
      <c r="AD104" s="909"/>
      <c r="AE104" s="909"/>
      <c r="AF104" s="909"/>
      <c r="AG104" s="909"/>
      <c r="AH104" s="909"/>
      <c r="AI104" s="909"/>
      <c r="AJ104" s="909"/>
      <c r="AK104" s="909"/>
      <c r="AL104" s="909"/>
      <c r="AM104" s="909"/>
    </row>
    <row r="105" spans="1:39" s="38" customFormat="1" ht="12">
      <c r="A105" s="891"/>
      <c r="B105" s="865"/>
      <c r="C105" s="880">
        <v>90</v>
      </c>
      <c r="D105" s="865" t="s">
        <v>389</v>
      </c>
      <c r="E105" s="865" t="s">
        <v>3326</v>
      </c>
      <c r="F105" s="904" t="s">
        <v>3327</v>
      </c>
      <c r="G105" s="906" t="s">
        <v>3299</v>
      </c>
      <c r="H105" s="852"/>
      <c r="I105" s="853">
        <f t="shared" si="13"/>
        <v>0</v>
      </c>
      <c r="J105" s="871"/>
      <c r="K105" s="853">
        <f t="shared" si="14"/>
        <v>0</v>
      </c>
      <c r="M105" s="852"/>
    </row>
    <row r="106" spans="1:39" s="38" customFormat="1" ht="12">
      <c r="A106" s="891"/>
      <c r="B106" s="865"/>
      <c r="C106" s="880">
        <v>25</v>
      </c>
      <c r="D106" s="865" t="s">
        <v>250</v>
      </c>
      <c r="E106" s="906" t="s">
        <v>3328</v>
      </c>
      <c r="F106" s="906" t="s">
        <v>3329</v>
      </c>
      <c r="G106" s="906" t="s">
        <v>3299</v>
      </c>
      <c r="H106" s="852"/>
      <c r="I106" s="853">
        <f t="shared" si="13"/>
        <v>0</v>
      </c>
      <c r="J106" s="871"/>
      <c r="K106" s="853">
        <f t="shared" si="14"/>
        <v>0</v>
      </c>
      <c r="M106" s="852"/>
    </row>
    <row r="107" spans="1:39" s="38" customFormat="1" ht="12">
      <c r="A107" s="891"/>
      <c r="B107" s="865"/>
      <c r="C107" s="880">
        <v>20</v>
      </c>
      <c r="D107" s="865" t="s">
        <v>250</v>
      </c>
      <c r="E107" s="906" t="s">
        <v>3330</v>
      </c>
      <c r="F107" s="906" t="s">
        <v>3331</v>
      </c>
      <c r="G107" s="906" t="s">
        <v>3299</v>
      </c>
      <c r="H107" s="852"/>
      <c r="I107" s="853">
        <f t="shared" si="13"/>
        <v>0</v>
      </c>
      <c r="J107" s="871"/>
      <c r="K107" s="853">
        <f t="shared" si="14"/>
        <v>0</v>
      </c>
      <c r="M107" s="852"/>
    </row>
    <row r="108" spans="1:39" s="38" customFormat="1" ht="12">
      <c r="A108" s="891"/>
      <c r="B108" s="865"/>
      <c r="C108" s="880">
        <v>2</v>
      </c>
      <c r="D108" s="865" t="s">
        <v>250</v>
      </c>
      <c r="E108" s="906" t="s">
        <v>3332</v>
      </c>
      <c r="F108" s="906" t="s">
        <v>3333</v>
      </c>
      <c r="G108" s="906" t="s">
        <v>3299</v>
      </c>
      <c r="H108" s="852"/>
      <c r="I108" s="853">
        <f t="shared" si="13"/>
        <v>0</v>
      </c>
      <c r="J108" s="871"/>
      <c r="K108" s="853">
        <f t="shared" si="14"/>
        <v>0</v>
      </c>
      <c r="M108" s="852"/>
    </row>
    <row r="109" spans="1:39" s="38" customFormat="1" ht="12">
      <c r="A109" s="891"/>
      <c r="B109" s="865"/>
      <c r="C109" s="880">
        <v>2</v>
      </c>
      <c r="D109" s="865" t="s">
        <v>250</v>
      </c>
      <c r="E109" s="906" t="s">
        <v>3334</v>
      </c>
      <c r="F109" s="906" t="s">
        <v>3335</v>
      </c>
      <c r="G109" s="906" t="s">
        <v>3299</v>
      </c>
      <c r="H109" s="852"/>
      <c r="I109" s="853">
        <f t="shared" si="13"/>
        <v>0</v>
      </c>
      <c r="J109" s="871"/>
      <c r="K109" s="853"/>
      <c r="M109" s="852"/>
    </row>
    <row r="110" spans="1:39" s="38" customFormat="1" ht="12">
      <c r="A110" s="879"/>
      <c r="B110" s="39"/>
      <c r="C110" s="892">
        <v>9</v>
      </c>
      <c r="D110" s="917" t="s">
        <v>430</v>
      </c>
      <c r="E110" s="918" t="s">
        <v>3336</v>
      </c>
      <c r="F110" s="906" t="s">
        <v>3337</v>
      </c>
      <c r="G110" s="906" t="s">
        <v>3299</v>
      </c>
      <c r="H110" s="852"/>
      <c r="I110" s="853">
        <f t="shared" si="13"/>
        <v>0</v>
      </c>
      <c r="J110" s="871"/>
      <c r="K110" s="853">
        <f t="shared" ref="K110:K113" si="15">J110*C110</f>
        <v>0</v>
      </c>
      <c r="M110" s="852"/>
    </row>
    <row r="111" spans="1:39" s="38" customFormat="1" ht="12">
      <c r="A111" s="879"/>
      <c r="B111" s="39"/>
      <c r="C111" s="892">
        <v>8</v>
      </c>
      <c r="D111" s="917" t="s">
        <v>430</v>
      </c>
      <c r="E111" s="919" t="s">
        <v>3338</v>
      </c>
      <c r="F111" s="906" t="s">
        <v>3339</v>
      </c>
      <c r="G111" s="906" t="s">
        <v>3299</v>
      </c>
      <c r="H111" s="852"/>
      <c r="I111" s="853">
        <f t="shared" si="13"/>
        <v>0</v>
      </c>
      <c r="J111" s="871"/>
      <c r="K111" s="853">
        <f t="shared" si="15"/>
        <v>0</v>
      </c>
      <c r="M111" s="852"/>
    </row>
    <row r="112" spans="1:39" s="38" customFormat="1" ht="12">
      <c r="A112" s="879"/>
      <c r="B112" s="39"/>
      <c r="C112" s="920">
        <v>1</v>
      </c>
      <c r="D112" s="917" t="s">
        <v>430</v>
      </c>
      <c r="E112" s="919" t="s">
        <v>3340</v>
      </c>
      <c r="F112" s="904" t="s">
        <v>3341</v>
      </c>
      <c r="G112" s="906" t="s">
        <v>3299</v>
      </c>
      <c r="H112" s="852"/>
      <c r="I112" s="853">
        <f t="shared" si="13"/>
        <v>0</v>
      </c>
      <c r="J112" s="871"/>
      <c r="K112" s="853">
        <f t="shared" si="15"/>
        <v>0</v>
      </c>
      <c r="M112" s="852"/>
    </row>
    <row r="113" spans="1:35" s="38" customFormat="1" ht="12">
      <c r="A113" s="879"/>
      <c r="B113" s="39"/>
      <c r="C113" s="920">
        <v>1</v>
      </c>
      <c r="D113" s="917" t="s">
        <v>430</v>
      </c>
      <c r="E113" s="919" t="s">
        <v>3342</v>
      </c>
      <c r="F113" s="904" t="s">
        <v>3343</v>
      </c>
      <c r="G113" s="906" t="s">
        <v>3299</v>
      </c>
      <c r="H113" s="852"/>
      <c r="I113" s="853">
        <f t="shared" si="13"/>
        <v>0</v>
      </c>
      <c r="J113" s="871"/>
      <c r="K113" s="853">
        <f t="shared" si="15"/>
        <v>0</v>
      </c>
      <c r="M113" s="852"/>
    </row>
    <row r="114" spans="1:35" s="38" customFormat="1" ht="12">
      <c r="A114" s="879"/>
      <c r="B114" s="39"/>
      <c r="C114" s="920">
        <v>1</v>
      </c>
      <c r="D114" s="917" t="s">
        <v>3344</v>
      </c>
      <c r="E114" s="919" t="s">
        <v>3345</v>
      </c>
      <c r="F114" s="904" t="s">
        <v>3345</v>
      </c>
      <c r="G114" s="906" t="s">
        <v>3299</v>
      </c>
      <c r="H114" s="852"/>
      <c r="I114" s="853">
        <f t="shared" si="13"/>
        <v>0</v>
      </c>
      <c r="J114" s="871"/>
      <c r="K114" s="853"/>
      <c r="M114" s="852"/>
    </row>
    <row r="115" spans="1:35" s="38" customFormat="1" ht="12">
      <c r="A115" s="891"/>
      <c r="B115" s="39"/>
      <c r="C115" s="892">
        <v>2</v>
      </c>
      <c r="D115" s="905" t="s">
        <v>389</v>
      </c>
      <c r="E115" s="865"/>
      <c r="F115" s="904" t="s">
        <v>3346</v>
      </c>
      <c r="G115" s="906" t="s">
        <v>3299</v>
      </c>
      <c r="H115" s="852"/>
      <c r="I115" s="853">
        <f t="shared" si="13"/>
        <v>0</v>
      </c>
      <c r="J115" s="871"/>
      <c r="K115" s="853">
        <f>J115*C115</f>
        <v>0</v>
      </c>
      <c r="L115" s="871"/>
      <c r="M115" s="852"/>
      <c r="N115" s="909"/>
      <c r="O115" s="909"/>
      <c r="P115" s="909"/>
      <c r="Q115" s="909"/>
      <c r="R115" s="909"/>
      <c r="S115" s="909"/>
      <c r="T115" s="909"/>
      <c r="U115" s="909"/>
      <c r="V115" s="909"/>
      <c r="W115" s="909"/>
      <c r="X115" s="909"/>
      <c r="Y115" s="909"/>
      <c r="Z115" s="909"/>
      <c r="AA115" s="909"/>
      <c r="AB115" s="909"/>
      <c r="AC115" s="909"/>
      <c r="AD115" s="909"/>
      <c r="AE115" s="909"/>
      <c r="AF115" s="909"/>
      <c r="AG115" s="909"/>
      <c r="AH115" s="909"/>
      <c r="AI115" s="909"/>
    </row>
    <row r="116" spans="1:35" s="38" customFormat="1" ht="12">
      <c r="A116" s="891"/>
      <c r="B116" s="865"/>
      <c r="C116" s="880"/>
      <c r="D116" s="865"/>
      <c r="E116" s="913"/>
      <c r="F116" s="914"/>
      <c r="G116" s="914"/>
      <c r="H116" s="915"/>
      <c r="I116" s="853"/>
      <c r="J116" s="915"/>
      <c r="K116" s="853"/>
    </row>
    <row r="117" spans="1:35" s="38" customFormat="1" ht="12">
      <c r="A117" s="879"/>
      <c r="B117" s="39"/>
      <c r="C117" s="892"/>
      <c r="D117" s="921">
        <v>0.1</v>
      </c>
      <c r="E117" s="906"/>
      <c r="F117" s="906" t="s">
        <v>3347</v>
      </c>
      <c r="G117" s="906" t="s">
        <v>3299</v>
      </c>
      <c r="H117" s="871"/>
      <c r="I117" s="853">
        <f>SUM(I63:I116)*0.1</f>
        <v>0</v>
      </c>
      <c r="J117" s="871"/>
      <c r="K117" s="853"/>
    </row>
    <row r="118" spans="1:35" s="36" customFormat="1">
      <c r="A118" s="922"/>
      <c r="B118" s="861"/>
      <c r="C118" s="862"/>
      <c r="D118" s="861"/>
      <c r="E118" s="860"/>
      <c r="F118" s="923"/>
      <c r="G118" s="861"/>
      <c r="H118" s="924"/>
      <c r="I118" s="925">
        <f>SUM(I63:I117)</f>
        <v>0</v>
      </c>
      <c r="J118" s="926"/>
      <c r="K118" s="925">
        <f>SUM(K63:K117)</f>
        <v>0</v>
      </c>
    </row>
    <row r="119" spans="1:35" s="36" customFormat="1">
      <c r="A119" s="879"/>
      <c r="B119" s="866"/>
      <c r="C119" s="867"/>
      <c r="D119" s="865"/>
      <c r="E119" s="865"/>
      <c r="F119" s="927" t="s">
        <v>3348</v>
      </c>
      <c r="G119" s="865"/>
      <c r="H119" s="928"/>
      <c r="I119" s="929"/>
      <c r="J119" s="930"/>
      <c r="K119" s="872">
        <f>SUM(I118+K118)</f>
        <v>0</v>
      </c>
    </row>
    <row r="120" spans="1:35">
      <c r="A120" s="931"/>
      <c r="B120" s="39"/>
      <c r="C120" s="892"/>
      <c r="D120" s="884"/>
      <c r="E120" s="932"/>
      <c r="F120" s="40"/>
      <c r="G120" s="894"/>
    </row>
    <row r="121" spans="1:35" ht="26.25" customHeight="1">
      <c r="A121" s="933"/>
      <c r="B121" s="1485" t="s">
        <v>3349</v>
      </c>
      <c r="C121" s="1485"/>
      <c r="D121" s="1485"/>
      <c r="E121" s="1485"/>
      <c r="F121" s="1485"/>
      <c r="G121" s="1485"/>
      <c r="H121" s="846"/>
      <c r="I121" s="846"/>
      <c r="J121" s="846"/>
      <c r="K121" s="846"/>
    </row>
    <row r="122" spans="1:35" ht="15">
      <c r="A122" s="865"/>
      <c r="B122" s="866"/>
      <c r="C122" s="867"/>
      <c r="D122" s="865"/>
      <c r="E122" s="865"/>
      <c r="F122" s="934" t="s">
        <v>3239</v>
      </c>
      <c r="G122" s="865"/>
      <c r="H122" s="1483">
        <f>SUM(K30)</f>
        <v>0</v>
      </c>
      <c r="I122" s="1483"/>
    </row>
    <row r="123" spans="1:35" ht="15">
      <c r="A123" s="865"/>
      <c r="B123" s="904"/>
      <c r="C123" s="880"/>
      <c r="D123" s="865"/>
      <c r="E123" s="865"/>
      <c r="F123" s="934" t="s">
        <v>3271</v>
      </c>
      <c r="G123" s="884"/>
      <c r="H123" s="1483">
        <f>SUMIF(F:F,"Spolu - riadiaci systém:",K:K)</f>
        <v>0</v>
      </c>
      <c r="I123" s="1483"/>
    </row>
    <row r="124" spans="1:35" ht="15">
      <c r="A124" s="865"/>
      <c r="B124" s="904"/>
      <c r="C124" s="880"/>
      <c r="D124" s="865"/>
      <c r="E124" s="865"/>
      <c r="F124" s="934" t="s">
        <v>3286</v>
      </c>
      <c r="G124" s="884"/>
      <c r="H124" s="1483">
        <f>SUMIF(F:F,"SPOLU - rozvádzač*",K:K)</f>
        <v>0</v>
      </c>
      <c r="I124" s="1483"/>
    </row>
    <row r="125" spans="1:35" ht="15">
      <c r="A125" s="865"/>
      <c r="B125" s="904"/>
      <c r="C125" s="880"/>
      <c r="D125" s="865"/>
      <c r="E125" s="865"/>
      <c r="F125" s="934" t="s">
        <v>3350</v>
      </c>
      <c r="G125" s="884"/>
      <c r="H125" s="1483">
        <f>SUMIF(F:F,"SPOLU - montážny materiál:",K:K)</f>
        <v>0</v>
      </c>
      <c r="I125" s="1483"/>
    </row>
    <row r="126" spans="1:35" ht="15">
      <c r="A126" s="865"/>
      <c r="B126" s="904"/>
      <c r="C126" s="880"/>
      <c r="D126" s="865"/>
      <c r="E126" s="865"/>
      <c r="F126" s="934" t="s">
        <v>3351</v>
      </c>
      <c r="G126" s="884"/>
      <c r="H126" s="1483"/>
      <c r="I126" s="1483"/>
    </row>
    <row r="127" spans="1:35" ht="15">
      <c r="A127" s="865"/>
      <c r="B127" s="904"/>
      <c r="C127" s="880"/>
      <c r="D127" s="865"/>
      <c r="E127" s="865"/>
      <c r="F127" s="934" t="s">
        <v>3352</v>
      </c>
      <c r="G127" s="884"/>
      <c r="H127" s="1483"/>
      <c r="I127" s="1483"/>
    </row>
    <row r="128" spans="1:35" ht="15">
      <c r="A128" s="865"/>
      <c r="B128" s="904"/>
      <c r="C128" s="880"/>
      <c r="D128" s="865"/>
      <c r="E128" s="865"/>
      <c r="F128" s="934" t="s">
        <v>3353</v>
      </c>
      <c r="G128" s="884"/>
      <c r="H128" s="1483"/>
      <c r="I128" s="1483"/>
    </row>
    <row r="129" spans="1:11" ht="15">
      <c r="A129" s="865"/>
      <c r="B129" s="904"/>
      <c r="C129" s="880"/>
      <c r="D129" s="865"/>
      <c r="E129" s="865"/>
      <c r="F129" s="934" t="s">
        <v>2998</v>
      </c>
      <c r="G129" s="884"/>
      <c r="H129" s="1483"/>
      <c r="I129" s="1483"/>
    </row>
    <row r="130" spans="1:11" ht="15.75">
      <c r="A130" s="865"/>
      <c r="B130" s="904"/>
      <c r="C130" s="880"/>
      <c r="D130" s="865"/>
      <c r="E130" s="865"/>
      <c r="F130" s="935" t="s">
        <v>3354</v>
      </c>
      <c r="G130" s="884"/>
      <c r="I130" s="936">
        <f>SUM(H121:I129)</f>
        <v>0</v>
      </c>
    </row>
    <row r="131" spans="1:11" ht="14.25">
      <c r="A131" s="865"/>
      <c r="B131" s="904"/>
      <c r="C131" s="880"/>
      <c r="D131" s="865"/>
      <c r="E131" s="865"/>
      <c r="F131" s="883"/>
      <c r="G131" s="884"/>
      <c r="H131" s="1484"/>
      <c r="I131" s="1484"/>
    </row>
    <row r="132" spans="1:11" ht="158.44999999999999" customHeight="1">
      <c r="A132" s="1449" t="s">
        <v>30</v>
      </c>
      <c r="B132" s="1449"/>
      <c r="C132" s="1449"/>
      <c r="D132" s="1449"/>
      <c r="E132" s="1449"/>
      <c r="F132" s="1449"/>
      <c r="G132" s="1449"/>
      <c r="H132" s="1449"/>
      <c r="I132" s="1449"/>
      <c r="J132" s="1449"/>
      <c r="K132" s="1449"/>
    </row>
  </sheetData>
  <mergeCells count="15">
    <mergeCell ref="H122:I122"/>
    <mergeCell ref="B2:G2"/>
    <mergeCell ref="B32:G32"/>
    <mergeCell ref="B49:G49"/>
    <mergeCell ref="B63:G63"/>
    <mergeCell ref="B121:G121"/>
    <mergeCell ref="A132:K132"/>
    <mergeCell ref="H129:I129"/>
    <mergeCell ref="H131:I131"/>
    <mergeCell ref="H123:I123"/>
    <mergeCell ref="H124:I124"/>
    <mergeCell ref="H125:I125"/>
    <mergeCell ref="H126:I126"/>
    <mergeCell ref="H127:I127"/>
    <mergeCell ref="H128:I128"/>
  </mergeCells>
  <conditionalFormatting sqref="A29:K30">
    <cfRule type="expression" dxfId="456" priority="741" stopIfTrue="1">
      <formula>AND($G29="d+m",$H29=0)</formula>
    </cfRule>
  </conditionalFormatting>
  <conditionalFormatting sqref="A46:K47">
    <cfRule type="expression" dxfId="455" priority="764" stopIfTrue="1">
      <formula>AND($G46="d+m",$H46=0)</formula>
    </cfRule>
  </conditionalFormatting>
  <conditionalFormatting sqref="B118:K119">
    <cfRule type="expression" dxfId="454" priority="756" stopIfTrue="1">
      <formula>AND($G118="d+m",$H118=0)</formula>
    </cfRule>
  </conditionalFormatting>
  <conditionalFormatting sqref="E4:E5">
    <cfRule type="expression" dxfId="453" priority="567" stopIfTrue="1">
      <formula>FIND("   ",F4)&gt;0</formula>
    </cfRule>
  </conditionalFormatting>
  <conditionalFormatting sqref="E7:E9">
    <cfRule type="expression" dxfId="452" priority="517" stopIfTrue="1">
      <formula>FIND("   ",F7)&gt;0</formula>
    </cfRule>
  </conditionalFormatting>
  <conditionalFormatting sqref="E11">
    <cfRule type="expression" dxfId="451" priority="455" stopIfTrue="1">
      <formula>FIND("   ",F11)&gt;0</formula>
    </cfRule>
  </conditionalFormatting>
  <conditionalFormatting sqref="E14:E22">
    <cfRule type="expression" dxfId="450" priority="371" stopIfTrue="1">
      <formula>FIND("   ",F14)&gt;0</formula>
    </cfRule>
  </conditionalFormatting>
  <conditionalFormatting sqref="E25:E26">
    <cfRule type="expression" dxfId="449" priority="238" stopIfTrue="1">
      <formula>FIND("   ",F25)&gt;0</formula>
    </cfRule>
  </conditionalFormatting>
  <conditionalFormatting sqref="E28">
    <cfRule type="expression" dxfId="448" priority="595" stopIfTrue="1">
      <formula>FIND("   ",F28)&gt;0</formula>
    </cfRule>
  </conditionalFormatting>
  <conditionalFormatting sqref="E35">
    <cfRule type="expression" dxfId="447" priority="179" stopIfTrue="1">
      <formula>FIND("   ",#REF!)&gt;0</formula>
    </cfRule>
  </conditionalFormatting>
  <conditionalFormatting sqref="E36:E42">
    <cfRule type="expression" dxfId="446" priority="175" stopIfTrue="1">
      <formula>FIND("   ",F36)&gt;0</formula>
    </cfRule>
  </conditionalFormatting>
  <conditionalFormatting sqref="G4:G5">
    <cfRule type="expression" dxfId="445" priority="560" stopIfTrue="1">
      <formula>OR(IF(NOT(ISERR(FIND("STROJNÁ DODÁVKA",F4))),AND(FIND("STROJNÁ DODÁVKA",F4)&gt;0,G4="D+M")),AND(ISERR(FIND("STROJNÁ DODÁVKA",F4)),AND(G4&lt;&gt;"D+M",G4&lt;&gt;"-"),D4="ks"))</formula>
    </cfRule>
  </conditionalFormatting>
  <conditionalFormatting sqref="G7:G9">
    <cfRule type="expression" dxfId="444" priority="511" stopIfTrue="1">
      <formula>OR(IF(NOT(ISERR(FIND("STROJNÁ DODÁVKA",F7))),AND(FIND("STROJNÁ DODÁVKA",F7)&gt;0,G7="D+M")),AND(ISERR(FIND("STROJNÁ DODÁVKA",F7)),AND(G7&lt;&gt;"D+M",G7&lt;&gt;"-"),D7="ks"))</formula>
    </cfRule>
  </conditionalFormatting>
  <conditionalFormatting sqref="G11:G22">
    <cfRule type="expression" dxfId="443" priority="316" stopIfTrue="1">
      <formula>OR(IF(NOT(ISERR(FIND("STROJNÁ DODÁVKA",F11))),AND(FIND("STROJNÁ DODÁVKA",F11)&gt;0,G11="D+M")),AND(ISERR(FIND("STROJNÁ DODÁVKA",F11)),AND(G11&lt;&gt;"D+M",G11&lt;&gt;"-"),D11="ks"))</formula>
    </cfRule>
  </conditionalFormatting>
  <conditionalFormatting sqref="G25:G26">
    <cfRule type="expression" dxfId="442" priority="211" stopIfTrue="1">
      <formula>OR(IF(NOT(ISERR(FIND("STROJNÁ DODÁVKA",F25))),AND(FIND("STROJNÁ DODÁVKA",F25)&gt;0,G25="D+M")),AND(ISERR(FIND("STROJNÁ DODÁVKA",F25)),AND(G25&lt;&gt;"D+M",G25&lt;&gt;"-"),D25="ks"))</formula>
    </cfRule>
  </conditionalFormatting>
  <conditionalFormatting sqref="G28">
    <cfRule type="expression" dxfId="441" priority="588" stopIfTrue="1">
      <formula>OR(IF(NOT(ISERR(FIND("STROJNÁ DODÁVKA",F28))),AND(FIND("STROJNÁ DODÁVKA",F28)&gt;0,G28="D+M")),AND(ISERR(FIND("STROJNÁ DODÁVKA",F28)),AND(G28&lt;&gt;"D+M",G28&lt;&gt;"-"),D28="ks"))</formula>
    </cfRule>
  </conditionalFormatting>
  <conditionalFormatting sqref="G35:G42">
    <cfRule type="expression" dxfId="440" priority="168" stopIfTrue="1">
      <formula>OR(IF(NOT(ISERR(FIND("STROJNÁ DODÁVKA",F35))),AND(FIND("STROJNÁ DODÁVKA",F35)&gt;0,G35="D+M")),AND(ISERR(FIND("STROJNÁ DODÁVKA",F35)),AND(G35&lt;&gt;"D+M",G35&lt;&gt;"-"),D35="ks"))</formula>
    </cfRule>
  </conditionalFormatting>
  <conditionalFormatting sqref="H5">
    <cfRule type="expression" dxfId="439" priority="625" stopIfTrue="1">
      <formula>AND($G5="d+m",$H5=0)</formula>
    </cfRule>
    <cfRule type="expression" dxfId="438" priority="631" stopIfTrue="1">
      <formula>OR($G5="",$G5="-")</formula>
    </cfRule>
  </conditionalFormatting>
  <conditionalFormatting sqref="H7:H9">
    <cfRule type="expression" dxfId="437" priority="501" stopIfTrue="1">
      <formula>AND($G7="d+m",$H7=0)</formula>
    </cfRule>
  </conditionalFormatting>
  <conditionalFormatting sqref="H9">
    <cfRule type="expression" dxfId="436" priority="508" stopIfTrue="1">
      <formula>OR($G9="",$G9="-")</formula>
    </cfRule>
  </conditionalFormatting>
  <conditionalFormatting sqref="H11">
    <cfRule type="expression" dxfId="435" priority="441" stopIfTrue="1">
      <formula>AND($G11="d+m",$H11=0)</formula>
    </cfRule>
    <cfRule type="expression" dxfId="434" priority="448" stopIfTrue="1">
      <formula>OR($G11="",$G11="-")</formula>
    </cfRule>
  </conditionalFormatting>
  <conditionalFormatting sqref="H25">
    <cfRule type="expression" dxfId="433" priority="220" stopIfTrue="1">
      <formula>AND($G25="d+m",$H25=0)</formula>
    </cfRule>
    <cfRule type="expression" dxfId="432" priority="225" stopIfTrue="1">
      <formula>OR($G25="",$G25="-")</formula>
    </cfRule>
  </conditionalFormatting>
  <conditionalFormatting sqref="H34">
    <cfRule type="expression" dxfId="431" priority="661" stopIfTrue="1">
      <formula>AND($G34="m+m",#REF!=0)</formula>
    </cfRule>
  </conditionalFormatting>
  <conditionalFormatting sqref="H81:H85">
    <cfRule type="expression" dxfId="430" priority="18" stopIfTrue="1">
      <formula>AND($G81="m+m",$H81=0)</formula>
    </cfRule>
    <cfRule type="expression" dxfId="429" priority="32" stopIfTrue="1">
      <formula>OR($G81="",$G81="-")</formula>
    </cfRule>
  </conditionalFormatting>
  <conditionalFormatting sqref="H98:H115">
    <cfRule type="expression" dxfId="428" priority="308" stopIfTrue="1">
      <formula>AND($G98="m+m",$H98=0)</formula>
    </cfRule>
    <cfRule type="expression" dxfId="427" priority="313" stopIfTrue="1">
      <formula>OR($G98="",$G98="-")</formula>
    </cfRule>
  </conditionalFormatting>
  <conditionalFormatting sqref="H3:I3 I5">
    <cfRule type="expression" dxfId="426" priority="718" stopIfTrue="1">
      <formula>AND($G3="m+m",$H3=0)</formula>
    </cfRule>
  </conditionalFormatting>
  <conditionalFormatting sqref="H6:I6">
    <cfRule type="expression" dxfId="425" priority="558" stopIfTrue="1">
      <formula>AND($G6="m+m",$H6=0)</formula>
    </cfRule>
  </conditionalFormatting>
  <conditionalFormatting sqref="H10:I10">
    <cfRule type="expression" dxfId="424" priority="484" stopIfTrue="1">
      <formula>AND($G10="m+m",$H10=0)</formula>
    </cfRule>
  </conditionalFormatting>
  <conditionalFormatting sqref="H22:I22">
    <cfRule type="expression" dxfId="423" priority="364" stopIfTrue="1">
      <formula>OR($G22="",$G22="-")</formula>
    </cfRule>
  </conditionalFormatting>
  <conditionalFormatting sqref="H23:I23">
    <cfRule type="expression" dxfId="422" priority="277" stopIfTrue="1">
      <formula>AND($G23="m+m",$H23=0)</formula>
    </cfRule>
  </conditionalFormatting>
  <conditionalFormatting sqref="H24:I24">
    <cfRule type="expression" dxfId="421" priority="261" stopIfTrue="1">
      <formula>AND($G24="m+m",$H24=0)</formula>
    </cfRule>
  </conditionalFormatting>
  <conditionalFormatting sqref="H27:I27">
    <cfRule type="expression" dxfId="420" priority="607" stopIfTrue="1">
      <formula>AND($G27="m+m",$H27=0)</formula>
    </cfRule>
  </conditionalFormatting>
  <conditionalFormatting sqref="H43:I44">
    <cfRule type="expression" dxfId="419" priority="632" stopIfTrue="1">
      <formula>AND($G43="m+m",$H43=0)</formula>
    </cfRule>
    <cfRule type="expression" dxfId="418" priority="636" stopIfTrue="1">
      <formula>OR($G43="",$G43="-")</formula>
    </cfRule>
  </conditionalFormatting>
  <conditionalFormatting sqref="H65:I70">
    <cfRule type="expression" dxfId="417" priority="141" stopIfTrue="1">
      <formula>AND($G65="m+m",$H65=0)</formula>
    </cfRule>
  </conditionalFormatting>
  <conditionalFormatting sqref="H71:I74">
    <cfRule type="expression" dxfId="416" priority="99" stopIfTrue="1">
      <formula>AND($G71="m+m",$H71=0)</formula>
    </cfRule>
    <cfRule type="expression" dxfId="415" priority="110" stopIfTrue="1">
      <formula>OR($G71="",$G71="-")</formula>
    </cfRule>
  </conditionalFormatting>
  <conditionalFormatting sqref="H122:I129">
    <cfRule type="cellIs" dxfId="414" priority="736" stopIfTrue="1" operator="equal">
      <formula>0</formula>
    </cfRule>
  </conditionalFormatting>
  <conditionalFormatting sqref="H3:K3 H45:K45">
    <cfRule type="expression" dxfId="413" priority="678" stopIfTrue="1">
      <formula>OR($G3="",$G3="-")</formula>
    </cfRule>
  </conditionalFormatting>
  <conditionalFormatting sqref="H6:K8">
    <cfRule type="expression" dxfId="412" priority="533" stopIfTrue="1">
      <formula>OR($G6="",$G6="-")</formula>
    </cfRule>
  </conditionalFormatting>
  <conditionalFormatting sqref="H10:K10">
    <cfRule type="expression" dxfId="411" priority="466" stopIfTrue="1">
      <formula>OR($G10="",$G10="-")</formula>
    </cfRule>
  </conditionalFormatting>
  <conditionalFormatting sqref="H12:K13">
    <cfRule type="expression" dxfId="410" priority="387" stopIfTrue="1">
      <formula>AND($G12="d+m",$H12=0)</formula>
    </cfRule>
    <cfRule type="expression" dxfId="409" priority="396" stopIfTrue="1">
      <formula>OR($G12="",$G12="-")</formula>
    </cfRule>
    <cfRule type="expression" dxfId="408" priority="400" stopIfTrue="1">
      <formula>AND($G12="m+m",$H12=0)</formula>
    </cfRule>
  </conditionalFormatting>
  <conditionalFormatting sqref="H15:K20">
    <cfRule type="expression" dxfId="407" priority="374" stopIfTrue="1">
      <formula>AND($G15="d+m",$H15=0)</formula>
    </cfRule>
    <cfRule type="expression" dxfId="406" priority="382" stopIfTrue="1">
      <formula>OR($G15="",$G15="-")</formula>
    </cfRule>
  </conditionalFormatting>
  <conditionalFormatting sqref="H22:K22">
    <cfRule type="expression" dxfId="405" priority="341" stopIfTrue="1">
      <formula>AND($G22="m+m",$H22=0)</formula>
    </cfRule>
  </conditionalFormatting>
  <conditionalFormatting sqref="H23:K23">
    <cfRule type="expression" dxfId="404" priority="270" stopIfTrue="1">
      <formula>OR($G23="",$G23="-")</formula>
    </cfRule>
  </conditionalFormatting>
  <conditionalFormatting sqref="H24:K24">
    <cfRule type="expression" dxfId="403" priority="242" stopIfTrue="1">
      <formula>OR($G24="",$G24="-")</formula>
    </cfRule>
  </conditionalFormatting>
  <conditionalFormatting sqref="H26:K26">
    <cfRule type="expression" dxfId="402" priority="291" stopIfTrue="1">
      <formula>AND($G26="d+m",$H26=0)</formula>
    </cfRule>
    <cfRule type="expression" dxfId="401" priority="301" stopIfTrue="1">
      <formula>OR($G26="",$G26="-")</formula>
    </cfRule>
  </conditionalFormatting>
  <conditionalFormatting sqref="H27:K27">
    <cfRule type="expression" dxfId="400" priority="602" stopIfTrue="1">
      <formula>OR($G27="",$G27="-")</formula>
    </cfRule>
  </conditionalFormatting>
  <conditionalFormatting sqref="H28:K28">
    <cfRule type="expression" dxfId="399" priority="582" stopIfTrue="1">
      <formula>AND($G28="d+m",$H28=0)</formula>
    </cfRule>
    <cfRule type="expression" dxfId="398" priority="587" stopIfTrue="1">
      <formula>OR($G28="",$G28="-")</formula>
    </cfRule>
  </conditionalFormatting>
  <conditionalFormatting sqref="H33:K33">
    <cfRule type="expression" dxfId="397" priority="708" stopIfTrue="1">
      <formula>OR($G33="",$G33="-")</formula>
    </cfRule>
  </conditionalFormatting>
  <conditionalFormatting sqref="H34:K34">
    <cfRule type="expression" dxfId="396" priority="665" stopIfTrue="1">
      <formula>OR($G34="",$G34="-")</formula>
    </cfRule>
  </conditionalFormatting>
  <conditionalFormatting sqref="H35:K42">
    <cfRule type="expression" dxfId="395" priority="154" stopIfTrue="1">
      <formula>AND($G35="d+m",$H35=0)</formula>
    </cfRule>
    <cfRule type="expression" dxfId="394" priority="161" stopIfTrue="1">
      <formula>OR($G35="",$G35="-")</formula>
    </cfRule>
  </conditionalFormatting>
  <conditionalFormatting sqref="H45:K45 H33:K33">
    <cfRule type="expression" dxfId="393" priority="704" stopIfTrue="1">
      <formula>AND($G33="d+m",$H33=0)</formula>
    </cfRule>
  </conditionalFormatting>
  <conditionalFormatting sqref="H64:K64">
    <cfRule type="expression" dxfId="392" priority="669" stopIfTrue="1">
      <formula>AND($G64="d+m",$H64=0)</formula>
    </cfRule>
    <cfRule type="expression" dxfId="391" priority="674" stopIfTrue="1">
      <formula>OR($G64="",$G64="-")</formula>
    </cfRule>
  </conditionalFormatting>
  <conditionalFormatting sqref="H65:K67">
    <cfRule type="expression" dxfId="390" priority="579" stopIfTrue="1">
      <formula>OR($G65="",$G65="-")</formula>
    </cfRule>
  </conditionalFormatting>
  <conditionalFormatting sqref="H68:K70">
    <cfRule type="expression" dxfId="389" priority="130" stopIfTrue="1">
      <formula>OR($G68="",$G68="-")</formula>
    </cfRule>
  </conditionalFormatting>
  <conditionalFormatting sqref="H78:K80">
    <cfRule type="expression" dxfId="388" priority="54" stopIfTrue="1">
      <formula>AND($G78="m+m",$H78=0)</formula>
    </cfRule>
    <cfRule type="expression" dxfId="387" priority="61" stopIfTrue="1">
      <formula>OR($G78="",$G78="-")</formula>
    </cfRule>
  </conditionalFormatting>
  <conditionalFormatting sqref="H75:L76">
    <cfRule type="expression" dxfId="386" priority="83" stopIfTrue="1">
      <formula>AND($G75="m+m",$H75=0)</formula>
    </cfRule>
    <cfRule type="expression" dxfId="385" priority="95" stopIfTrue="1">
      <formula>OR($G75="",$G75="-")</formula>
    </cfRule>
  </conditionalFormatting>
  <conditionalFormatting sqref="H77:M77">
    <cfRule type="expression" dxfId="384" priority="571" stopIfTrue="1">
      <formula>AND($G77="m+m",$H77=0)</formula>
    </cfRule>
    <cfRule type="expression" dxfId="383" priority="573" stopIfTrue="1">
      <formula>OR($G77="",$G77="-")</formula>
    </cfRule>
  </conditionalFormatting>
  <conditionalFormatting sqref="I7:I8">
    <cfRule type="expression" dxfId="382" priority="542" stopIfTrue="1">
      <formula>AND($G7="m+m",$H7=0)</formula>
    </cfRule>
  </conditionalFormatting>
  <conditionalFormatting sqref="I9">
    <cfRule type="expression" dxfId="381" priority="524" stopIfTrue="1">
      <formula>AND($G9="m+m",$H9=0)</formula>
    </cfRule>
  </conditionalFormatting>
  <conditionalFormatting sqref="I11">
    <cfRule type="expression" dxfId="380" priority="420" stopIfTrue="1">
      <formula>AND($G11="m+m",$H11=0)</formula>
    </cfRule>
  </conditionalFormatting>
  <conditionalFormatting sqref="I22">
    <cfRule type="expression" dxfId="379" priority="354" stopIfTrue="1">
      <formula>AND($G22="d+m",$H22=0)</formula>
    </cfRule>
  </conditionalFormatting>
  <conditionalFormatting sqref="I25">
    <cfRule type="expression" dxfId="378" priority="190" stopIfTrue="1">
      <formula>AND($G25="m+m",$H25=0)</formula>
    </cfRule>
  </conditionalFormatting>
  <conditionalFormatting sqref="I34">
    <cfRule type="expression" dxfId="377" priority="652" stopIfTrue="1">
      <formula>AND($G34="m+m",$H34=0)</formula>
    </cfRule>
  </conditionalFormatting>
  <conditionalFormatting sqref="I82 J82:K83">
    <cfRule type="expression" dxfId="376" priority="731" stopIfTrue="1">
      <formula>AND($G82="m+m",$H82=0)</formula>
    </cfRule>
    <cfRule type="expression" dxfId="375" priority="735" stopIfTrue="1">
      <formula>OR($G82="",$G82="-")</formula>
    </cfRule>
  </conditionalFormatting>
  <conditionalFormatting sqref="I84:I85 K84:K96 H86:I96 H97:K97 I105:K114 I115:L115">
    <cfRule type="expression" dxfId="374" priority="697" stopIfTrue="1">
      <formula>AND($G84="m+m",$H84=0)</formula>
    </cfRule>
    <cfRule type="expression" dxfId="373" priority="701" stopIfTrue="1">
      <formula>OR($G84="",$G84="-")</formula>
    </cfRule>
  </conditionalFormatting>
  <conditionalFormatting sqref="I116 K116">
    <cfRule type="expression" dxfId="372" priority="750" stopIfTrue="1">
      <formula>AND($G116="m+m",$H116=0)</formula>
    </cfRule>
    <cfRule type="expression" dxfId="371" priority="754" stopIfTrue="1">
      <formula>OR($G116="",$G116="-")</formula>
    </cfRule>
  </conditionalFormatting>
  <conditionalFormatting sqref="I5:K5">
    <cfRule type="expression" dxfId="370" priority="620" stopIfTrue="1">
      <formula>OR($G5="",$G5="-")</formula>
    </cfRule>
  </conditionalFormatting>
  <conditionalFormatting sqref="I9:K9">
    <cfRule type="expression" dxfId="369" priority="494" stopIfTrue="1">
      <formula>OR($G9="",$G9="-")</formula>
    </cfRule>
  </conditionalFormatting>
  <conditionalFormatting sqref="I11:K11">
    <cfRule type="expression" dxfId="368" priority="419" stopIfTrue="1">
      <formula>OR($G11="",$G11="-")</formula>
    </cfRule>
  </conditionalFormatting>
  <conditionalFormatting sqref="I22:K22">
    <cfRule type="expression" dxfId="367" priority="346" stopIfTrue="1">
      <formula>OR($G22="",$G22="-")</formula>
    </cfRule>
  </conditionalFormatting>
  <conditionalFormatting sqref="I25:K25">
    <cfRule type="expression" dxfId="366" priority="183" stopIfTrue="1">
      <formula>OR($G25="",$G25="-")</formula>
    </cfRule>
  </conditionalFormatting>
  <conditionalFormatting sqref="I60:K62">
    <cfRule type="expression" dxfId="365" priority="691" stopIfTrue="1">
      <formula>AND($G60="d+m",$H60=0)</formula>
    </cfRule>
  </conditionalFormatting>
  <conditionalFormatting sqref="I81:K81">
    <cfRule type="expression" dxfId="364" priority="40" stopIfTrue="1">
      <formula>AND($G81="m+m",$H81=0)</formula>
    </cfRule>
    <cfRule type="expression" dxfId="363" priority="45" stopIfTrue="1">
      <formula>OR($G81="",$G81="-")</formula>
    </cfRule>
  </conditionalFormatting>
  <conditionalFormatting sqref="I103:K103">
    <cfRule type="expression" dxfId="362" priority="720" stopIfTrue="1">
      <formula>AND($G103="m+m",$H103=0)</formula>
    </cfRule>
    <cfRule type="expression" dxfId="361" priority="725" stopIfTrue="1">
      <formula>OR($G103="",$G103="-")</formula>
    </cfRule>
  </conditionalFormatting>
  <conditionalFormatting sqref="J3">
    <cfRule type="expression" dxfId="360" priority="714" stopIfTrue="1">
      <formula>AND($G3="d+m",$H3=0)</formula>
    </cfRule>
  </conditionalFormatting>
  <conditionalFormatting sqref="J5 A60:G60">
    <cfRule type="expression" dxfId="359" priority="761" stopIfTrue="1">
      <formula>AND($G5="d+m",$H5=0)</formula>
    </cfRule>
  </conditionalFormatting>
  <conditionalFormatting sqref="J6:J9">
    <cfRule type="expression" dxfId="358" priority="545" stopIfTrue="1">
      <formula>AND($G6="d+m",$H6=0)</formula>
    </cfRule>
  </conditionalFormatting>
  <conditionalFormatting sqref="J10">
    <cfRule type="expression" dxfId="357" priority="476" stopIfTrue="1">
      <formula>AND($G10="d+m",$H10=0)</formula>
    </cfRule>
  </conditionalFormatting>
  <conditionalFormatting sqref="J11">
    <cfRule type="expression" dxfId="356" priority="429" stopIfTrue="1">
      <formula>AND($G11="d+m",$H11=0)</formula>
    </cfRule>
  </conditionalFormatting>
  <conditionalFormatting sqref="J23">
    <cfRule type="expression" dxfId="355" priority="285" stopIfTrue="1">
      <formula>AND($G23="d+m",$H23=0)</formula>
    </cfRule>
  </conditionalFormatting>
  <conditionalFormatting sqref="J24">
    <cfRule type="expression" dxfId="354" priority="258" stopIfTrue="1">
      <formula>AND($G24="d+m",$H24=0)</formula>
    </cfRule>
  </conditionalFormatting>
  <conditionalFormatting sqref="J25">
    <cfRule type="expression" dxfId="353" priority="203" stopIfTrue="1">
      <formula>AND($G25="d+m",$H25=0)</formula>
    </cfRule>
  </conditionalFormatting>
  <conditionalFormatting sqref="J27">
    <cfRule type="expression" dxfId="352" priority="608" stopIfTrue="1">
      <formula>AND($G27="d+m",$H27=0)</formula>
    </cfRule>
  </conditionalFormatting>
  <conditionalFormatting sqref="J29:J30">
    <cfRule type="expression" dxfId="351" priority="746" stopIfTrue="1">
      <formula>OR($G29="",$G29="-")</formula>
    </cfRule>
  </conditionalFormatting>
  <conditionalFormatting sqref="J34">
    <cfRule type="expression" dxfId="350" priority="657" stopIfTrue="1">
      <formula>AND($G34="m+m",#REF!=0)</formula>
    </cfRule>
  </conditionalFormatting>
  <conditionalFormatting sqref="J46:J47">
    <cfRule type="expression" dxfId="349" priority="771" stopIfTrue="1">
      <formula>OR($G46="",$G46="-")</formula>
    </cfRule>
  </conditionalFormatting>
  <conditionalFormatting sqref="J60:J62">
    <cfRule type="expression" dxfId="348" priority="692" stopIfTrue="1">
      <formula>OR($G60="",$G60="-")</formula>
    </cfRule>
  </conditionalFormatting>
  <conditionalFormatting sqref="J43:K44">
    <cfRule type="expression" dxfId="347" priority="642" stopIfTrue="1">
      <formula>AND($G43="m+m",#REF!=0)</formula>
    </cfRule>
    <cfRule type="expression" dxfId="346" priority="645" stopIfTrue="1">
      <formula>OR($G43="",$G43="-")</formula>
    </cfRule>
  </conditionalFormatting>
  <conditionalFormatting sqref="J51:K51">
    <cfRule type="expression" dxfId="345" priority="615" stopIfTrue="1">
      <formula>AND($G51="m+m",#REF!=0)</formula>
    </cfRule>
    <cfRule type="expression" dxfId="344" priority="617" stopIfTrue="1">
      <formula>OR($G51="",$G51="-")</formula>
    </cfRule>
  </conditionalFormatting>
  <conditionalFormatting sqref="J65:K70">
    <cfRule type="expression" dxfId="343" priority="135" stopIfTrue="1">
      <formula>AND($G65="m+m",#REF!=0)</formula>
    </cfRule>
  </conditionalFormatting>
  <conditionalFormatting sqref="J71:K74">
    <cfRule type="expression" dxfId="342" priority="118" stopIfTrue="1">
      <formula>AND($G71="m+m",#REF!=0)</formula>
    </cfRule>
    <cfRule type="expression" dxfId="341" priority="122" stopIfTrue="1">
      <formula>OR($G71="",$G71="-")</formula>
    </cfRule>
  </conditionalFormatting>
  <conditionalFormatting sqref="K3">
    <cfRule type="expression" dxfId="340" priority="686" stopIfTrue="1">
      <formula>AND($G3="m+m",#REF!=0)</formula>
    </cfRule>
  </conditionalFormatting>
  <conditionalFormatting sqref="K5">
    <cfRule type="expression" dxfId="339" priority="683" stopIfTrue="1">
      <formula>AND($G5="m+m",#REF!=0)</formula>
    </cfRule>
  </conditionalFormatting>
  <conditionalFormatting sqref="K6:K9">
    <cfRule type="expression" dxfId="338" priority="553" stopIfTrue="1">
      <formula>AND($G6="m+m",#REF!=0)</formula>
    </cfRule>
  </conditionalFormatting>
  <conditionalFormatting sqref="K10">
    <cfRule type="expression" dxfId="337" priority="468" stopIfTrue="1">
      <formula>AND($G10="m+m",#REF!=0)</formula>
    </cfRule>
  </conditionalFormatting>
  <conditionalFormatting sqref="K11">
    <cfRule type="expression" dxfId="336" priority="436" stopIfTrue="1">
      <formula>AND($G11="m+m",#REF!=0)</formula>
    </cfRule>
  </conditionalFormatting>
  <conditionalFormatting sqref="K22">
    <cfRule type="expression" dxfId="335" priority="327" stopIfTrue="1">
      <formula>AND($G22="d+m",$H22=0)</formula>
    </cfRule>
    <cfRule type="expression" dxfId="334" priority="336" stopIfTrue="1">
      <formula>OR($G22="",$G22="-")</formula>
    </cfRule>
  </conditionalFormatting>
  <conditionalFormatting sqref="K23:K24">
    <cfRule type="expression" dxfId="333" priority="249" stopIfTrue="1">
      <formula>AND($G23="m+m",#REF!=0)</formula>
    </cfRule>
  </conditionalFormatting>
  <conditionalFormatting sqref="K25">
    <cfRule type="expression" dxfId="332" priority="205" stopIfTrue="1">
      <formula>AND($G25="m+m",#REF!=0)</formula>
    </cfRule>
  </conditionalFormatting>
  <conditionalFormatting sqref="K27">
    <cfRule type="expression" dxfId="331" priority="599" stopIfTrue="1">
      <formula>AND($G27="m+m",#REF!=0)</formula>
    </cfRule>
  </conditionalFormatting>
  <conditionalFormatting sqref="K34">
    <cfRule type="expression" dxfId="330" priority="649" stopIfTrue="1">
      <formula>AND($G34="m+m",$H34=0)</formula>
    </cfRule>
  </conditionalFormatting>
  <conditionalFormatting sqref="M65:M76">
    <cfRule type="expression" dxfId="329" priority="66" stopIfTrue="1">
      <formula>AND($G65="m+m",$H65=0)</formula>
    </cfRule>
    <cfRule type="expression" dxfId="328" priority="73" stopIfTrue="1">
      <formula>OR($G65="",$G65="-")</formula>
    </cfRule>
  </conditionalFormatting>
  <conditionalFormatting sqref="M78:M115">
    <cfRule type="expression" dxfId="327" priority="3" stopIfTrue="1">
      <formula>AND($G78="m+m",$H78=0)</formula>
    </cfRule>
    <cfRule type="expression" dxfId="326" priority="9" stopIfTrue="1">
      <formula>OR($G78="",$G78="-")</formula>
    </cfRule>
  </conditionalFormatting>
  <pageMargins left="0.39374999999999999" right="0.39374999999999999" top="0.39374999999999999" bottom="0.39374999999999999" header="0" footer="0"/>
  <pageSetup paperSize="9" scale="93" firstPageNumber="18"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pageSetUpPr fitToPage="1"/>
  </sheetPr>
  <dimension ref="A1:AM15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5" style="727" customWidth="1"/>
    <col min="10" max="10" width="13.33203125" style="727" bestFit="1" customWidth="1"/>
    <col min="11" max="11" width="14.33203125" style="727" customWidth="1"/>
    <col min="12" max="16384" width="9.1640625" style="727"/>
  </cols>
  <sheetData>
    <row r="1" spans="1:12" ht="24">
      <c r="A1" s="840"/>
      <c r="B1" s="841" t="s">
        <v>3231</v>
      </c>
      <c r="C1" s="842" t="s">
        <v>3232</v>
      </c>
      <c r="D1" s="840" t="s">
        <v>3233</v>
      </c>
      <c r="E1" s="840" t="s">
        <v>55</v>
      </c>
      <c r="F1" s="843" t="s">
        <v>53</v>
      </c>
      <c r="G1" s="841" t="s">
        <v>3234</v>
      </c>
      <c r="H1" s="844" t="s">
        <v>3235</v>
      </c>
      <c r="I1" s="845" t="s">
        <v>3236</v>
      </c>
      <c r="J1" s="845" t="s">
        <v>3237</v>
      </c>
      <c r="K1" s="845" t="s">
        <v>3238</v>
      </c>
    </row>
    <row r="2" spans="1:12" ht="26.25">
      <c r="A2" s="846"/>
      <c r="B2" s="1485" t="s">
        <v>3239</v>
      </c>
      <c r="C2" s="1485"/>
      <c r="D2" s="1485"/>
      <c r="E2" s="1485"/>
      <c r="F2" s="1485"/>
      <c r="G2" s="1485"/>
      <c r="H2" s="846"/>
      <c r="I2" s="846"/>
      <c r="J2" s="846"/>
      <c r="K2" s="846"/>
    </row>
    <row r="3" spans="1:12" s="36" customFormat="1" ht="25.5">
      <c r="A3" s="847"/>
      <c r="B3" s="848"/>
      <c r="C3" s="849"/>
      <c r="D3" s="847"/>
      <c r="E3" s="850"/>
      <c r="F3" s="851" t="s">
        <v>3531</v>
      </c>
      <c r="G3" s="848"/>
      <c r="H3" s="852"/>
      <c r="I3" s="853"/>
      <c r="J3" s="854"/>
      <c r="K3" s="853"/>
    </row>
    <row r="4" spans="1:12">
      <c r="A4" s="855"/>
      <c r="B4" s="856" t="s">
        <v>3532</v>
      </c>
      <c r="C4" s="880">
        <v>1</v>
      </c>
      <c r="D4" s="881" t="s">
        <v>250</v>
      </c>
      <c r="E4" s="855" t="s">
        <v>3242</v>
      </c>
      <c r="F4" s="857" t="s">
        <v>3243</v>
      </c>
      <c r="G4" s="856" t="s">
        <v>3244</v>
      </c>
      <c r="H4" s="854"/>
      <c r="I4" s="853">
        <f t="shared" ref="I4:I17" si="0">H4*C4</f>
        <v>0</v>
      </c>
      <c r="J4" s="854"/>
      <c r="K4" s="853">
        <f t="shared" ref="K4:K17" si="1">J4*C4</f>
        <v>0</v>
      </c>
      <c r="L4" s="858"/>
    </row>
    <row r="5" spans="1:12">
      <c r="A5" s="855"/>
      <c r="B5" s="856" t="s">
        <v>3533</v>
      </c>
      <c r="C5" s="880">
        <v>1</v>
      </c>
      <c r="D5" s="881" t="s">
        <v>250</v>
      </c>
      <c r="E5" s="855" t="s">
        <v>3242</v>
      </c>
      <c r="F5" s="857" t="s">
        <v>3243</v>
      </c>
      <c r="G5" s="856" t="s">
        <v>3244</v>
      </c>
      <c r="H5" s="854"/>
      <c r="I5" s="853">
        <f t="shared" si="0"/>
        <v>0</v>
      </c>
      <c r="J5" s="854"/>
      <c r="K5" s="853">
        <f t="shared" si="1"/>
        <v>0</v>
      </c>
      <c r="L5" s="858"/>
    </row>
    <row r="6" spans="1:12">
      <c r="A6" s="855"/>
      <c r="B6" s="856" t="s">
        <v>3534</v>
      </c>
      <c r="C6" s="880">
        <v>1</v>
      </c>
      <c r="D6" s="881" t="s">
        <v>250</v>
      </c>
      <c r="E6" s="855" t="s">
        <v>3242</v>
      </c>
      <c r="F6" s="857" t="s">
        <v>3243</v>
      </c>
      <c r="G6" s="856" t="s">
        <v>3244</v>
      </c>
      <c r="H6" s="854"/>
      <c r="I6" s="853">
        <f t="shared" si="0"/>
        <v>0</v>
      </c>
      <c r="J6" s="854"/>
      <c r="K6" s="853">
        <f t="shared" si="1"/>
        <v>0</v>
      </c>
      <c r="L6" s="858"/>
    </row>
    <row r="7" spans="1:12">
      <c r="A7" s="855"/>
      <c r="B7" s="856" t="s">
        <v>3535</v>
      </c>
      <c r="C7" s="880">
        <v>1</v>
      </c>
      <c r="D7" s="881" t="s">
        <v>250</v>
      </c>
      <c r="E7" s="855" t="s">
        <v>3242</v>
      </c>
      <c r="F7" s="857" t="s">
        <v>3243</v>
      </c>
      <c r="G7" s="856" t="s">
        <v>3244</v>
      </c>
      <c r="H7" s="854"/>
      <c r="I7" s="853">
        <f t="shared" si="0"/>
        <v>0</v>
      </c>
      <c r="J7" s="854"/>
      <c r="K7" s="853">
        <f t="shared" si="1"/>
        <v>0</v>
      </c>
      <c r="L7" s="858"/>
    </row>
    <row r="8" spans="1:12" ht="24">
      <c r="A8" s="855"/>
      <c r="B8" s="856" t="s">
        <v>3536</v>
      </c>
      <c r="C8" s="880">
        <v>1</v>
      </c>
      <c r="D8" s="881" t="s">
        <v>250</v>
      </c>
      <c r="E8" s="855" t="s">
        <v>3249</v>
      </c>
      <c r="F8" s="857" t="s">
        <v>3250</v>
      </c>
      <c r="G8" s="856" t="s">
        <v>3244</v>
      </c>
      <c r="H8" s="854"/>
      <c r="I8" s="859">
        <f t="shared" si="0"/>
        <v>0</v>
      </c>
      <c r="J8" s="854"/>
      <c r="K8" s="859">
        <f t="shared" si="1"/>
        <v>0</v>
      </c>
      <c r="L8" s="858"/>
    </row>
    <row r="9" spans="1:12">
      <c r="A9" s="855"/>
      <c r="B9" s="856" t="s">
        <v>3537</v>
      </c>
      <c r="C9" s="880">
        <v>1</v>
      </c>
      <c r="D9" s="881" t="s">
        <v>250</v>
      </c>
      <c r="E9" s="855" t="s">
        <v>3252</v>
      </c>
      <c r="F9" s="857" t="s">
        <v>3253</v>
      </c>
      <c r="G9" s="856" t="s">
        <v>3244</v>
      </c>
      <c r="H9" s="854"/>
      <c r="I9" s="853">
        <f t="shared" si="0"/>
        <v>0</v>
      </c>
      <c r="J9" s="854"/>
      <c r="K9" s="853">
        <f t="shared" si="1"/>
        <v>0</v>
      </c>
      <c r="L9" s="858"/>
    </row>
    <row r="10" spans="1:12">
      <c r="A10" s="855"/>
      <c r="B10" s="856" t="s">
        <v>3538</v>
      </c>
      <c r="C10" s="880">
        <v>1</v>
      </c>
      <c r="D10" s="881" t="s">
        <v>250</v>
      </c>
      <c r="E10" s="855" t="s">
        <v>3252</v>
      </c>
      <c r="F10" s="857" t="s">
        <v>3253</v>
      </c>
      <c r="G10" s="856" t="s">
        <v>3244</v>
      </c>
      <c r="H10" s="854"/>
      <c r="I10" s="853">
        <f t="shared" si="0"/>
        <v>0</v>
      </c>
      <c r="J10" s="854"/>
      <c r="K10" s="853">
        <f t="shared" si="1"/>
        <v>0</v>
      </c>
      <c r="L10" s="858"/>
    </row>
    <row r="11" spans="1:12">
      <c r="A11" s="855"/>
      <c r="B11" s="856" t="s">
        <v>3539</v>
      </c>
      <c r="C11" s="880">
        <v>1</v>
      </c>
      <c r="D11" s="881" t="s">
        <v>250</v>
      </c>
      <c r="E11" s="855" t="s">
        <v>3252</v>
      </c>
      <c r="F11" s="857" t="s">
        <v>3253</v>
      </c>
      <c r="G11" s="856" t="s">
        <v>3244</v>
      </c>
      <c r="H11" s="854"/>
      <c r="I11" s="853">
        <f t="shared" si="0"/>
        <v>0</v>
      </c>
      <c r="J11" s="854"/>
      <c r="K11" s="853">
        <f t="shared" si="1"/>
        <v>0</v>
      </c>
      <c r="L11" s="858"/>
    </row>
    <row r="12" spans="1:12" ht="24">
      <c r="A12" s="855"/>
      <c r="B12" s="856" t="s">
        <v>3540</v>
      </c>
      <c r="C12" s="880">
        <v>1</v>
      </c>
      <c r="D12" s="881" t="s">
        <v>250</v>
      </c>
      <c r="E12" s="855" t="s">
        <v>3257</v>
      </c>
      <c r="F12" s="857" t="s">
        <v>3258</v>
      </c>
      <c r="G12" s="856" t="s">
        <v>3244</v>
      </c>
      <c r="H12" s="854"/>
      <c r="I12" s="853">
        <f t="shared" si="0"/>
        <v>0</v>
      </c>
      <c r="J12" s="854"/>
      <c r="K12" s="853">
        <f t="shared" si="1"/>
        <v>0</v>
      </c>
      <c r="L12" s="858"/>
    </row>
    <row r="13" spans="1:12">
      <c r="A13" s="855"/>
      <c r="B13" s="856" t="s">
        <v>3541</v>
      </c>
      <c r="C13" s="880">
        <v>1</v>
      </c>
      <c r="D13" s="881" t="s">
        <v>250</v>
      </c>
      <c r="E13" s="855" t="s">
        <v>3260</v>
      </c>
      <c r="F13" s="857" t="s">
        <v>3261</v>
      </c>
      <c r="G13" s="856" t="s">
        <v>3244</v>
      </c>
      <c r="H13" s="854"/>
      <c r="I13" s="853">
        <f t="shared" si="0"/>
        <v>0</v>
      </c>
      <c r="J13" s="854"/>
      <c r="K13" s="853">
        <f t="shared" si="1"/>
        <v>0</v>
      </c>
      <c r="L13" s="858"/>
    </row>
    <row r="14" spans="1:12">
      <c r="A14" s="855"/>
      <c r="B14" s="856" t="s">
        <v>3542</v>
      </c>
      <c r="C14" s="880">
        <v>1</v>
      </c>
      <c r="D14" s="881" t="s">
        <v>250</v>
      </c>
      <c r="E14" s="855" t="s">
        <v>3260</v>
      </c>
      <c r="F14" s="857" t="s">
        <v>3261</v>
      </c>
      <c r="G14" s="856" t="s">
        <v>3244</v>
      </c>
      <c r="H14" s="854"/>
      <c r="I14" s="853">
        <f t="shared" si="0"/>
        <v>0</v>
      </c>
      <c r="J14" s="854"/>
      <c r="K14" s="853">
        <f t="shared" si="1"/>
        <v>0</v>
      </c>
      <c r="L14" s="858"/>
    </row>
    <row r="15" spans="1:12" ht="24">
      <c r="A15" s="855"/>
      <c r="B15" s="856" t="s">
        <v>3543</v>
      </c>
      <c r="C15" s="880">
        <v>1</v>
      </c>
      <c r="D15" s="881" t="s">
        <v>250</v>
      </c>
      <c r="E15" s="855" t="s">
        <v>3544</v>
      </c>
      <c r="F15" s="857" t="s">
        <v>3545</v>
      </c>
      <c r="G15" s="856" t="s">
        <v>3244</v>
      </c>
      <c r="H15" s="854"/>
      <c r="I15" s="859">
        <f t="shared" si="0"/>
        <v>0</v>
      </c>
      <c r="J15" s="854"/>
      <c r="K15" s="859">
        <f t="shared" si="1"/>
        <v>0</v>
      </c>
      <c r="L15" s="858"/>
    </row>
    <row r="16" spans="1:12" ht="24">
      <c r="A16" s="855"/>
      <c r="B16" s="856" t="s">
        <v>3546</v>
      </c>
      <c r="C16" s="880">
        <v>1</v>
      </c>
      <c r="D16" s="881" t="s">
        <v>250</v>
      </c>
      <c r="E16" s="855" t="s">
        <v>3544</v>
      </c>
      <c r="F16" s="857" t="s">
        <v>3545</v>
      </c>
      <c r="G16" s="856" t="s">
        <v>3244</v>
      </c>
      <c r="H16" s="854"/>
      <c r="I16" s="859">
        <f t="shared" si="0"/>
        <v>0</v>
      </c>
      <c r="J16" s="854"/>
      <c r="K16" s="859">
        <f t="shared" si="1"/>
        <v>0</v>
      </c>
      <c r="L16" s="858"/>
    </row>
    <row r="17" spans="1:13" ht="24">
      <c r="A17" s="855"/>
      <c r="B17" s="856" t="s">
        <v>3547</v>
      </c>
      <c r="C17" s="880">
        <v>1</v>
      </c>
      <c r="D17" s="881" t="s">
        <v>250</v>
      </c>
      <c r="E17" s="855" t="s">
        <v>3268</v>
      </c>
      <c r="F17" s="857" t="s">
        <v>3269</v>
      </c>
      <c r="G17" s="856" t="s">
        <v>3244</v>
      </c>
      <c r="H17" s="854"/>
      <c r="I17" s="859">
        <f t="shared" si="0"/>
        <v>0</v>
      </c>
      <c r="J17" s="854"/>
      <c r="K17" s="859">
        <f t="shared" si="1"/>
        <v>0</v>
      </c>
      <c r="L17" s="858"/>
    </row>
    <row r="18" spans="1:13">
      <c r="A18" s="855"/>
      <c r="B18" s="856" t="s">
        <v>3548</v>
      </c>
      <c r="C18" s="880">
        <v>1</v>
      </c>
      <c r="D18" s="881" t="s">
        <v>250</v>
      </c>
      <c r="E18" s="855" t="s">
        <v>3462</v>
      </c>
      <c r="F18" s="847" t="s">
        <v>3549</v>
      </c>
      <c r="G18" s="856" t="s">
        <v>3464</v>
      </c>
      <c r="H18" s="34"/>
      <c r="I18" s="938"/>
      <c r="J18" s="34"/>
      <c r="K18" s="938"/>
      <c r="L18" s="858"/>
    </row>
    <row r="19" spans="1:13">
      <c r="A19" s="855"/>
      <c r="B19" s="856" t="s">
        <v>3550</v>
      </c>
      <c r="C19" s="880">
        <v>1</v>
      </c>
      <c r="D19" s="881" t="s">
        <v>250</v>
      </c>
      <c r="E19" s="855" t="s">
        <v>3479</v>
      </c>
      <c r="F19" s="847" t="s">
        <v>3480</v>
      </c>
      <c r="G19" s="856" t="s">
        <v>3464</v>
      </c>
      <c r="H19" s="34"/>
      <c r="I19" s="938"/>
      <c r="J19" s="34"/>
      <c r="K19" s="938"/>
      <c r="L19" s="858"/>
    </row>
    <row r="20" spans="1:13">
      <c r="A20" s="855"/>
      <c r="B20" s="856" t="s">
        <v>3551</v>
      </c>
      <c r="C20" s="880">
        <v>1</v>
      </c>
      <c r="D20" s="881" t="s">
        <v>250</v>
      </c>
      <c r="E20" s="942" t="s">
        <v>3552</v>
      </c>
      <c r="F20" s="847" t="s">
        <v>3553</v>
      </c>
      <c r="G20" s="856" t="s">
        <v>3464</v>
      </c>
      <c r="H20" s="34"/>
      <c r="I20" s="938"/>
      <c r="J20" s="34"/>
      <c r="K20" s="938"/>
      <c r="L20" s="858"/>
    </row>
    <row r="21" spans="1:13">
      <c r="A21" s="855"/>
      <c r="B21" s="856"/>
      <c r="C21" s="849"/>
      <c r="D21" s="855"/>
      <c r="E21" s="857"/>
      <c r="F21" s="857"/>
      <c r="G21" s="856"/>
      <c r="H21" s="852"/>
      <c r="I21" s="853"/>
      <c r="J21" s="854"/>
      <c r="K21" s="853"/>
      <c r="L21" s="858"/>
    </row>
    <row r="22" spans="1:13" s="36" customFormat="1">
      <c r="A22" s="847"/>
      <c r="B22" s="848"/>
      <c r="C22" s="849"/>
      <c r="D22" s="847"/>
      <c r="E22" s="850"/>
      <c r="F22" s="851" t="s">
        <v>3554</v>
      </c>
      <c r="G22" s="848"/>
      <c r="H22" s="852"/>
      <c r="I22" s="853"/>
      <c r="J22" s="854"/>
      <c r="K22" s="853"/>
    </row>
    <row r="23" spans="1:13">
      <c r="A23" s="855"/>
      <c r="B23" s="856" t="s">
        <v>3555</v>
      </c>
      <c r="C23" s="880">
        <v>1</v>
      </c>
      <c r="D23" s="881" t="s">
        <v>250</v>
      </c>
      <c r="E23" s="855" t="s">
        <v>3242</v>
      </c>
      <c r="F23" s="857" t="s">
        <v>3243</v>
      </c>
      <c r="G23" s="856" t="s">
        <v>3244</v>
      </c>
      <c r="H23" s="854"/>
      <c r="I23" s="853">
        <f t="shared" ref="I23:I41" si="2">H23*C23</f>
        <v>0</v>
      </c>
      <c r="J23" s="854"/>
      <c r="K23" s="853">
        <f t="shared" ref="K23:K41" si="3">J23*C23</f>
        <v>0</v>
      </c>
      <c r="L23" s="858"/>
    </row>
    <row r="24" spans="1:13">
      <c r="A24" s="855"/>
      <c r="B24" s="856" t="s">
        <v>3556</v>
      </c>
      <c r="C24" s="880">
        <v>1</v>
      </c>
      <c r="D24" s="881" t="s">
        <v>250</v>
      </c>
      <c r="E24" s="855" t="s">
        <v>3242</v>
      </c>
      <c r="F24" s="857" t="s">
        <v>3243</v>
      </c>
      <c r="G24" s="856" t="s">
        <v>3244</v>
      </c>
      <c r="H24" s="854"/>
      <c r="I24" s="853">
        <f t="shared" si="2"/>
        <v>0</v>
      </c>
      <c r="J24" s="854"/>
      <c r="K24" s="853">
        <f t="shared" si="3"/>
        <v>0</v>
      </c>
      <c r="L24" s="858"/>
    </row>
    <row r="25" spans="1:13">
      <c r="A25" s="855"/>
      <c r="B25" s="856" t="s">
        <v>3557</v>
      </c>
      <c r="C25" s="880">
        <v>1</v>
      </c>
      <c r="D25" s="881" t="s">
        <v>250</v>
      </c>
      <c r="E25" s="855" t="s">
        <v>3242</v>
      </c>
      <c r="F25" s="857" t="s">
        <v>3243</v>
      </c>
      <c r="G25" s="856" t="s">
        <v>3244</v>
      </c>
      <c r="H25" s="854"/>
      <c r="I25" s="853">
        <f t="shared" si="2"/>
        <v>0</v>
      </c>
      <c r="J25" s="854"/>
      <c r="K25" s="853">
        <f t="shared" si="3"/>
        <v>0</v>
      </c>
      <c r="L25" s="858"/>
    </row>
    <row r="26" spans="1:13">
      <c r="A26" s="855"/>
      <c r="B26" s="856" t="s">
        <v>3558</v>
      </c>
      <c r="C26" s="880">
        <v>1</v>
      </c>
      <c r="D26" s="881" t="s">
        <v>250</v>
      </c>
      <c r="E26" s="855" t="s">
        <v>3242</v>
      </c>
      <c r="F26" s="857" t="s">
        <v>3243</v>
      </c>
      <c r="G26" s="856" t="s">
        <v>3244</v>
      </c>
      <c r="H26" s="854"/>
      <c r="I26" s="853">
        <f t="shared" si="2"/>
        <v>0</v>
      </c>
      <c r="J26" s="854"/>
      <c r="K26" s="853">
        <f t="shared" si="3"/>
        <v>0</v>
      </c>
      <c r="L26" s="858"/>
    </row>
    <row r="27" spans="1:13">
      <c r="A27" s="855"/>
      <c r="B27" s="856" t="s">
        <v>3559</v>
      </c>
      <c r="C27" s="849">
        <v>1</v>
      </c>
      <c r="D27" s="855" t="s">
        <v>250</v>
      </c>
      <c r="E27" s="855" t="s">
        <v>3405</v>
      </c>
      <c r="F27" s="857" t="s">
        <v>3406</v>
      </c>
      <c r="G27" s="856" t="s">
        <v>3244</v>
      </c>
      <c r="H27" s="854"/>
      <c r="I27" s="853">
        <f>H27*C27</f>
        <v>0</v>
      </c>
      <c r="J27" s="854"/>
      <c r="K27" s="853">
        <f>J27*C27</f>
        <v>0</v>
      </c>
      <c r="L27" s="885"/>
      <c r="M27" s="885"/>
    </row>
    <row r="28" spans="1:13">
      <c r="A28" s="855"/>
      <c r="B28" s="856" t="s">
        <v>3560</v>
      </c>
      <c r="C28" s="849">
        <v>1</v>
      </c>
      <c r="D28" s="855" t="s">
        <v>250</v>
      </c>
      <c r="E28" s="855" t="s">
        <v>3405</v>
      </c>
      <c r="F28" s="857" t="s">
        <v>3406</v>
      </c>
      <c r="G28" s="856" t="s">
        <v>3244</v>
      </c>
      <c r="H28" s="854"/>
      <c r="I28" s="853">
        <f>H28*C28</f>
        <v>0</v>
      </c>
      <c r="J28" s="854"/>
      <c r="K28" s="853">
        <f>J28*C28</f>
        <v>0</v>
      </c>
      <c r="L28" s="885"/>
      <c r="M28" s="885"/>
    </row>
    <row r="29" spans="1:13">
      <c r="A29" s="855"/>
      <c r="B29" s="856" t="s">
        <v>3561</v>
      </c>
      <c r="C29" s="849">
        <v>1</v>
      </c>
      <c r="D29" s="855" t="s">
        <v>250</v>
      </c>
      <c r="E29" s="855" t="s">
        <v>3405</v>
      </c>
      <c r="F29" s="857" t="s">
        <v>3406</v>
      </c>
      <c r="G29" s="856" t="s">
        <v>3244</v>
      </c>
      <c r="H29" s="854"/>
      <c r="I29" s="853">
        <f>H29*C29</f>
        <v>0</v>
      </c>
      <c r="J29" s="854"/>
      <c r="K29" s="853">
        <f>J29*C29</f>
        <v>0</v>
      </c>
      <c r="L29" s="885"/>
      <c r="M29" s="885"/>
    </row>
    <row r="30" spans="1:13" ht="24">
      <c r="A30" s="855"/>
      <c r="B30" s="856" t="s">
        <v>3562</v>
      </c>
      <c r="C30" s="880">
        <v>1</v>
      </c>
      <c r="D30" s="881" t="s">
        <v>250</v>
      </c>
      <c r="E30" s="855" t="s">
        <v>3563</v>
      </c>
      <c r="F30" s="857" t="s">
        <v>3564</v>
      </c>
      <c r="G30" s="856" t="s">
        <v>3244</v>
      </c>
      <c r="H30" s="854"/>
      <c r="I30" s="859">
        <f t="shared" ref="I30:I32" si="4">H30*C30</f>
        <v>0</v>
      </c>
      <c r="J30" s="854"/>
      <c r="K30" s="859">
        <f t="shared" ref="K30:K32" si="5">J30*C30</f>
        <v>0</v>
      </c>
      <c r="L30" s="858"/>
    </row>
    <row r="31" spans="1:13" ht="24">
      <c r="A31" s="855"/>
      <c r="B31" s="856" t="s">
        <v>3565</v>
      </c>
      <c r="C31" s="880">
        <v>1</v>
      </c>
      <c r="D31" s="881" t="s">
        <v>250</v>
      </c>
      <c r="E31" s="855" t="s">
        <v>3563</v>
      </c>
      <c r="F31" s="857" t="s">
        <v>3564</v>
      </c>
      <c r="G31" s="856" t="s">
        <v>3244</v>
      </c>
      <c r="H31" s="854"/>
      <c r="I31" s="859">
        <f t="shared" si="4"/>
        <v>0</v>
      </c>
      <c r="J31" s="854"/>
      <c r="K31" s="859">
        <f t="shared" si="5"/>
        <v>0</v>
      </c>
      <c r="L31" s="858"/>
    </row>
    <row r="32" spans="1:13" ht="24">
      <c r="A32" s="855"/>
      <c r="B32" s="856" t="s">
        <v>3566</v>
      </c>
      <c r="C32" s="880">
        <v>1</v>
      </c>
      <c r="D32" s="881" t="s">
        <v>250</v>
      </c>
      <c r="E32" s="855" t="s">
        <v>3563</v>
      </c>
      <c r="F32" s="857" t="s">
        <v>3564</v>
      </c>
      <c r="G32" s="856" t="s">
        <v>3244</v>
      </c>
      <c r="H32" s="854"/>
      <c r="I32" s="859">
        <f t="shared" si="4"/>
        <v>0</v>
      </c>
      <c r="J32" s="854"/>
      <c r="K32" s="859">
        <f t="shared" si="5"/>
        <v>0</v>
      </c>
      <c r="L32" s="858"/>
    </row>
    <row r="33" spans="1:13">
      <c r="A33" s="855"/>
      <c r="B33" s="856" t="s">
        <v>3567</v>
      </c>
      <c r="C33" s="880">
        <v>1</v>
      </c>
      <c r="D33" s="881" t="s">
        <v>250</v>
      </c>
      <c r="E33" s="855" t="s">
        <v>3252</v>
      </c>
      <c r="F33" s="857" t="s">
        <v>3253</v>
      </c>
      <c r="G33" s="856" t="s">
        <v>3244</v>
      </c>
      <c r="H33" s="854"/>
      <c r="I33" s="853">
        <f t="shared" si="2"/>
        <v>0</v>
      </c>
      <c r="J33" s="854"/>
      <c r="K33" s="853">
        <f t="shared" si="3"/>
        <v>0</v>
      </c>
      <c r="L33" s="858"/>
    </row>
    <row r="34" spans="1:13">
      <c r="A34" s="855"/>
      <c r="B34" s="856" t="s">
        <v>3568</v>
      </c>
      <c r="C34" s="880">
        <v>1</v>
      </c>
      <c r="D34" s="881" t="s">
        <v>250</v>
      </c>
      <c r="E34" s="855" t="s">
        <v>3252</v>
      </c>
      <c r="F34" s="857" t="s">
        <v>3253</v>
      </c>
      <c r="G34" s="856" t="s">
        <v>3244</v>
      </c>
      <c r="H34" s="854"/>
      <c r="I34" s="853">
        <f t="shared" si="2"/>
        <v>0</v>
      </c>
      <c r="J34" s="854"/>
      <c r="K34" s="853">
        <f t="shared" si="3"/>
        <v>0</v>
      </c>
      <c r="L34" s="858"/>
    </row>
    <row r="35" spans="1:13">
      <c r="A35" s="855"/>
      <c r="B35" s="856" t="s">
        <v>3569</v>
      </c>
      <c r="C35" s="880">
        <v>1</v>
      </c>
      <c r="D35" s="881" t="s">
        <v>250</v>
      </c>
      <c r="E35" s="855" t="s">
        <v>3252</v>
      </c>
      <c r="F35" s="857" t="s">
        <v>3253</v>
      </c>
      <c r="G35" s="856" t="s">
        <v>3244</v>
      </c>
      <c r="H35" s="854"/>
      <c r="I35" s="853">
        <f t="shared" si="2"/>
        <v>0</v>
      </c>
      <c r="J35" s="854"/>
      <c r="K35" s="853">
        <f t="shared" si="3"/>
        <v>0</v>
      </c>
      <c r="L35" s="858"/>
    </row>
    <row r="36" spans="1:13" ht="24">
      <c r="A36" s="855"/>
      <c r="B36" s="856" t="s">
        <v>3570</v>
      </c>
      <c r="C36" s="880">
        <v>1</v>
      </c>
      <c r="D36" s="881" t="s">
        <v>250</v>
      </c>
      <c r="E36" s="855" t="s">
        <v>3257</v>
      </c>
      <c r="F36" s="857" t="s">
        <v>3258</v>
      </c>
      <c r="G36" s="856" t="s">
        <v>3244</v>
      </c>
      <c r="H36" s="854"/>
      <c r="I36" s="853">
        <f t="shared" si="2"/>
        <v>0</v>
      </c>
      <c r="J36" s="854"/>
      <c r="K36" s="853">
        <f t="shared" si="3"/>
        <v>0</v>
      </c>
      <c r="L36" s="858"/>
    </row>
    <row r="37" spans="1:13">
      <c r="A37" s="855"/>
      <c r="B37" s="856" t="s">
        <v>3571</v>
      </c>
      <c r="C37" s="880">
        <v>1</v>
      </c>
      <c r="D37" s="881" t="s">
        <v>250</v>
      </c>
      <c r="E37" s="855" t="s">
        <v>3260</v>
      </c>
      <c r="F37" s="857" t="s">
        <v>3261</v>
      </c>
      <c r="G37" s="856" t="s">
        <v>3244</v>
      </c>
      <c r="H37" s="854"/>
      <c r="I37" s="853">
        <f t="shared" si="2"/>
        <v>0</v>
      </c>
      <c r="J37" s="854"/>
      <c r="K37" s="853">
        <f t="shared" si="3"/>
        <v>0</v>
      </c>
      <c r="L37" s="858"/>
    </row>
    <row r="38" spans="1:13">
      <c r="A38" s="855"/>
      <c r="B38" s="856" t="s">
        <v>3572</v>
      </c>
      <c r="C38" s="880">
        <v>1</v>
      </c>
      <c r="D38" s="881" t="s">
        <v>250</v>
      </c>
      <c r="E38" s="855" t="s">
        <v>3260</v>
      </c>
      <c r="F38" s="857" t="s">
        <v>3261</v>
      </c>
      <c r="G38" s="856" t="s">
        <v>3244</v>
      </c>
      <c r="H38" s="854"/>
      <c r="I38" s="853">
        <f t="shared" si="2"/>
        <v>0</v>
      </c>
      <c r="J38" s="854"/>
      <c r="K38" s="853">
        <f t="shared" si="3"/>
        <v>0</v>
      </c>
      <c r="L38" s="858"/>
    </row>
    <row r="39" spans="1:13" ht="24">
      <c r="A39" s="855"/>
      <c r="B39" s="856" t="s">
        <v>3573</v>
      </c>
      <c r="C39" s="880">
        <v>1</v>
      </c>
      <c r="D39" s="881" t="s">
        <v>250</v>
      </c>
      <c r="E39" s="855" t="s">
        <v>3544</v>
      </c>
      <c r="F39" s="857" t="s">
        <v>3545</v>
      </c>
      <c r="G39" s="856" t="s">
        <v>3244</v>
      </c>
      <c r="H39" s="854"/>
      <c r="I39" s="859">
        <f t="shared" si="2"/>
        <v>0</v>
      </c>
      <c r="J39" s="854"/>
      <c r="K39" s="859">
        <f t="shared" si="3"/>
        <v>0</v>
      </c>
      <c r="L39" s="858"/>
    </row>
    <row r="40" spans="1:13" ht="24">
      <c r="A40" s="855"/>
      <c r="B40" s="856" t="s">
        <v>3574</v>
      </c>
      <c r="C40" s="880">
        <v>1</v>
      </c>
      <c r="D40" s="881" t="s">
        <v>250</v>
      </c>
      <c r="E40" s="855" t="s">
        <v>3544</v>
      </c>
      <c r="F40" s="857" t="s">
        <v>3545</v>
      </c>
      <c r="G40" s="856" t="s">
        <v>3244</v>
      </c>
      <c r="H40" s="854"/>
      <c r="I40" s="859">
        <f t="shared" si="2"/>
        <v>0</v>
      </c>
      <c r="J40" s="854"/>
      <c r="K40" s="859">
        <f t="shared" si="3"/>
        <v>0</v>
      </c>
      <c r="L40" s="858"/>
    </row>
    <row r="41" spans="1:13" ht="24">
      <c r="A41" s="855"/>
      <c r="B41" s="856" t="s">
        <v>3575</v>
      </c>
      <c r="C41" s="880">
        <v>1</v>
      </c>
      <c r="D41" s="881" t="s">
        <v>250</v>
      </c>
      <c r="E41" s="855" t="s">
        <v>3268</v>
      </c>
      <c r="F41" s="857" t="s">
        <v>3269</v>
      </c>
      <c r="G41" s="856" t="s">
        <v>3244</v>
      </c>
      <c r="H41" s="854"/>
      <c r="I41" s="859">
        <f t="shared" si="2"/>
        <v>0</v>
      </c>
      <c r="J41" s="854"/>
      <c r="K41" s="859">
        <f t="shared" si="3"/>
        <v>0</v>
      </c>
      <c r="L41" s="858"/>
    </row>
    <row r="42" spans="1:13">
      <c r="A42" s="855"/>
      <c r="B42" s="856" t="s">
        <v>3576</v>
      </c>
      <c r="C42" s="880">
        <v>1</v>
      </c>
      <c r="D42" s="881" t="s">
        <v>250</v>
      </c>
      <c r="E42" s="855" t="s">
        <v>3462</v>
      </c>
      <c r="F42" s="847" t="s">
        <v>3549</v>
      </c>
      <c r="G42" s="856" t="s">
        <v>3464</v>
      </c>
      <c r="H42" s="34"/>
      <c r="I42" s="938"/>
      <c r="J42" s="34"/>
      <c r="K42" s="938"/>
      <c r="L42" s="858"/>
    </row>
    <row r="43" spans="1:13">
      <c r="A43" s="855"/>
      <c r="B43" s="856" t="s">
        <v>3577</v>
      </c>
      <c r="C43" s="880">
        <v>1</v>
      </c>
      <c r="D43" s="881" t="s">
        <v>250</v>
      </c>
      <c r="E43" s="855" t="s">
        <v>3479</v>
      </c>
      <c r="F43" s="847" t="s">
        <v>3480</v>
      </c>
      <c r="G43" s="856" t="s">
        <v>3464</v>
      </c>
      <c r="H43" s="34"/>
      <c r="I43" s="938"/>
      <c r="J43" s="34"/>
      <c r="K43" s="938"/>
      <c r="L43" s="858"/>
    </row>
    <row r="44" spans="1:13">
      <c r="A44" s="855"/>
      <c r="B44" s="856" t="s">
        <v>3578</v>
      </c>
      <c r="C44" s="880">
        <v>1</v>
      </c>
      <c r="D44" s="881" t="s">
        <v>250</v>
      </c>
      <c r="E44" s="942" t="s">
        <v>3552</v>
      </c>
      <c r="F44" s="847" t="s">
        <v>3553</v>
      </c>
      <c r="G44" s="856" t="s">
        <v>3464</v>
      </c>
      <c r="H44" s="34"/>
      <c r="I44" s="938"/>
      <c r="J44" s="34"/>
      <c r="K44" s="938"/>
      <c r="L44" s="858"/>
    </row>
    <row r="45" spans="1:13">
      <c r="A45" s="855"/>
      <c r="B45" s="856"/>
      <c r="C45" s="849"/>
      <c r="D45" s="855"/>
      <c r="E45" s="857"/>
      <c r="F45" s="857"/>
      <c r="G45" s="856"/>
      <c r="H45" s="852"/>
      <c r="I45" s="853"/>
      <c r="J45" s="854"/>
      <c r="K45" s="853"/>
      <c r="L45" s="858"/>
    </row>
    <row r="46" spans="1:13" s="36" customFormat="1">
      <c r="A46" s="847"/>
      <c r="B46" s="848"/>
      <c r="C46" s="849"/>
      <c r="D46" s="847"/>
      <c r="E46" s="850"/>
      <c r="F46" s="851" t="s">
        <v>3579</v>
      </c>
      <c r="G46" s="848"/>
      <c r="H46" s="852"/>
      <c r="I46" s="853"/>
      <c r="J46" s="854"/>
      <c r="K46" s="853"/>
    </row>
    <row r="47" spans="1:13">
      <c r="A47" s="855"/>
      <c r="B47" s="856" t="s">
        <v>3580</v>
      </c>
      <c r="C47" s="849">
        <v>1</v>
      </c>
      <c r="D47" s="855" t="s">
        <v>250</v>
      </c>
      <c r="E47" s="855" t="s">
        <v>3405</v>
      </c>
      <c r="F47" s="857" t="s">
        <v>3406</v>
      </c>
      <c r="G47" s="856" t="s">
        <v>3244</v>
      </c>
      <c r="H47" s="854"/>
      <c r="I47" s="853">
        <f>H47*C47</f>
        <v>0</v>
      </c>
      <c r="J47" s="854"/>
      <c r="K47" s="853">
        <f>J47*C47</f>
        <v>0</v>
      </c>
      <c r="L47" s="885"/>
      <c r="M47" s="885"/>
    </row>
    <row r="48" spans="1:13">
      <c r="A48" s="855"/>
      <c r="B48" s="856" t="s">
        <v>3581</v>
      </c>
      <c r="C48" s="880">
        <v>1</v>
      </c>
      <c r="D48" s="881" t="s">
        <v>250</v>
      </c>
      <c r="E48" s="855" t="s">
        <v>3242</v>
      </c>
      <c r="F48" s="857" t="s">
        <v>3243</v>
      </c>
      <c r="G48" s="856" t="s">
        <v>3244</v>
      </c>
      <c r="H48" s="854"/>
      <c r="I48" s="853">
        <f t="shared" ref="I48" si="6">H48*C48</f>
        <v>0</v>
      </c>
      <c r="J48" s="854"/>
      <c r="K48" s="853">
        <f t="shared" ref="K48" si="7">J48*C48</f>
        <v>0</v>
      </c>
      <c r="L48" s="858"/>
    </row>
    <row r="49" spans="1:13">
      <c r="A49" s="855"/>
      <c r="B49" s="856" t="s">
        <v>3582</v>
      </c>
      <c r="C49" s="849">
        <v>1</v>
      </c>
      <c r="D49" s="855" t="s">
        <v>250</v>
      </c>
      <c r="E49" s="855" t="s">
        <v>3583</v>
      </c>
      <c r="F49" s="857" t="s">
        <v>3584</v>
      </c>
      <c r="G49" s="856" t="s">
        <v>3244</v>
      </c>
      <c r="H49" s="854"/>
      <c r="I49" s="859">
        <f>H49*C49</f>
        <v>0</v>
      </c>
      <c r="J49" s="854"/>
      <c r="K49" s="859">
        <f>J49*C49</f>
        <v>0</v>
      </c>
      <c r="L49" s="797"/>
    </row>
    <row r="50" spans="1:13">
      <c r="A50" s="855"/>
      <c r="B50" s="856" t="s">
        <v>3582</v>
      </c>
      <c r="C50" s="849">
        <v>1</v>
      </c>
      <c r="D50" s="855" t="s">
        <v>250</v>
      </c>
      <c r="E50" s="855" t="s">
        <v>3585</v>
      </c>
      <c r="F50" s="857" t="s">
        <v>3586</v>
      </c>
      <c r="G50" s="856" t="s">
        <v>3244</v>
      </c>
      <c r="H50" s="854"/>
      <c r="I50" s="859">
        <f t="shared" ref="I50:I54" si="8">H50*C50</f>
        <v>0</v>
      </c>
      <c r="J50" s="854"/>
      <c r="K50" s="859">
        <f t="shared" ref="K50:K54" si="9">J50*C50</f>
        <v>0</v>
      </c>
      <c r="L50" s="797"/>
    </row>
    <row r="51" spans="1:13">
      <c r="A51" s="855"/>
      <c r="B51" s="856" t="s">
        <v>3582</v>
      </c>
      <c r="C51" s="849">
        <v>1</v>
      </c>
      <c r="D51" s="855" t="s">
        <v>250</v>
      </c>
      <c r="E51" s="855" t="s">
        <v>3587</v>
      </c>
      <c r="F51" s="857" t="s">
        <v>3588</v>
      </c>
      <c r="G51" s="856" t="s">
        <v>3244</v>
      </c>
      <c r="H51" s="854"/>
      <c r="I51" s="859">
        <f t="shared" si="8"/>
        <v>0</v>
      </c>
      <c r="J51" s="854"/>
      <c r="K51" s="859">
        <f t="shared" si="9"/>
        <v>0</v>
      </c>
      <c r="L51" s="797"/>
    </row>
    <row r="52" spans="1:13">
      <c r="A52" s="855"/>
      <c r="B52" s="856" t="s">
        <v>3589</v>
      </c>
      <c r="C52" s="849">
        <v>1</v>
      </c>
      <c r="D52" s="855" t="s">
        <v>250</v>
      </c>
      <c r="E52" s="855" t="s">
        <v>3590</v>
      </c>
      <c r="F52" s="857" t="s">
        <v>3591</v>
      </c>
      <c r="G52" s="856" t="s">
        <v>3244</v>
      </c>
      <c r="H52" s="854"/>
      <c r="I52" s="853">
        <f t="shared" si="8"/>
        <v>0</v>
      </c>
      <c r="J52" s="854"/>
      <c r="K52" s="853">
        <f t="shared" si="9"/>
        <v>0</v>
      </c>
      <c r="L52" s="885"/>
      <c r="M52" s="885"/>
    </row>
    <row r="53" spans="1:13">
      <c r="A53" s="855"/>
      <c r="B53" s="856" t="s">
        <v>3592</v>
      </c>
      <c r="C53" s="880">
        <v>1</v>
      </c>
      <c r="D53" s="881" t="s">
        <v>250</v>
      </c>
      <c r="E53" s="855" t="s">
        <v>3252</v>
      </c>
      <c r="F53" s="857" t="s">
        <v>3253</v>
      </c>
      <c r="G53" s="856" t="s">
        <v>3244</v>
      </c>
      <c r="H53" s="854"/>
      <c r="I53" s="853">
        <f t="shared" si="8"/>
        <v>0</v>
      </c>
      <c r="J53" s="854"/>
      <c r="K53" s="853">
        <f t="shared" si="9"/>
        <v>0</v>
      </c>
      <c r="L53" s="858"/>
    </row>
    <row r="54" spans="1:13">
      <c r="A54" s="855"/>
      <c r="B54" s="856" t="s">
        <v>3593</v>
      </c>
      <c r="C54" s="880">
        <v>1</v>
      </c>
      <c r="D54" s="881" t="s">
        <v>250</v>
      </c>
      <c r="E54" s="855" t="s">
        <v>3260</v>
      </c>
      <c r="F54" s="857" t="s">
        <v>3261</v>
      </c>
      <c r="G54" s="856" t="s">
        <v>3244</v>
      </c>
      <c r="H54" s="854"/>
      <c r="I54" s="853">
        <f t="shared" si="8"/>
        <v>0</v>
      </c>
      <c r="J54" s="854"/>
      <c r="K54" s="853">
        <f t="shared" si="9"/>
        <v>0</v>
      </c>
      <c r="L54" s="858"/>
    </row>
    <row r="55" spans="1:13">
      <c r="A55" s="855"/>
      <c r="B55" s="856" t="s">
        <v>3594</v>
      </c>
      <c r="C55" s="880">
        <v>1</v>
      </c>
      <c r="D55" s="881" t="s">
        <v>250</v>
      </c>
      <c r="E55" s="855" t="s">
        <v>3462</v>
      </c>
      <c r="F55" s="847" t="s">
        <v>3549</v>
      </c>
      <c r="G55" s="856" t="s">
        <v>3464</v>
      </c>
      <c r="H55" s="34"/>
      <c r="I55" s="938"/>
      <c r="J55" s="34"/>
      <c r="K55" s="938"/>
      <c r="L55" s="858"/>
    </row>
    <row r="56" spans="1:13">
      <c r="A56" s="855"/>
      <c r="B56" s="856" t="s">
        <v>3595</v>
      </c>
      <c r="C56" s="880">
        <v>1</v>
      </c>
      <c r="D56" s="881" t="s">
        <v>250</v>
      </c>
      <c r="E56" s="855" t="s">
        <v>3479</v>
      </c>
      <c r="F56" s="847" t="s">
        <v>3480</v>
      </c>
      <c r="G56" s="856" t="s">
        <v>3464</v>
      </c>
      <c r="H56" s="34"/>
      <c r="I56" s="938"/>
      <c r="J56" s="34"/>
      <c r="K56" s="938"/>
      <c r="L56" s="858"/>
    </row>
    <row r="57" spans="1:13">
      <c r="A57" s="855"/>
      <c r="B57" s="856" t="s">
        <v>3596</v>
      </c>
      <c r="C57" s="880">
        <v>1</v>
      </c>
      <c r="D57" s="881" t="s">
        <v>250</v>
      </c>
      <c r="E57" s="942" t="s">
        <v>3552</v>
      </c>
      <c r="F57" s="847" t="s">
        <v>3553</v>
      </c>
      <c r="G57" s="856" t="s">
        <v>3464</v>
      </c>
      <c r="H57" s="34"/>
      <c r="I57" s="938"/>
      <c r="J57" s="34"/>
      <c r="K57" s="938"/>
      <c r="L57" s="858"/>
    </row>
    <row r="58" spans="1:13">
      <c r="A58" s="855"/>
      <c r="B58" s="856"/>
      <c r="C58" s="849"/>
      <c r="D58" s="855"/>
      <c r="E58" s="855"/>
      <c r="F58" s="857"/>
      <c r="G58" s="856"/>
      <c r="H58" s="871"/>
      <c r="I58" s="853"/>
      <c r="J58" s="871"/>
      <c r="K58" s="853"/>
    </row>
    <row r="59" spans="1:13" s="36" customFormat="1">
      <c r="A59" s="860"/>
      <c r="B59" s="861"/>
      <c r="C59" s="862"/>
      <c r="D59" s="861"/>
      <c r="E59" s="860"/>
      <c r="F59" s="860"/>
      <c r="G59" s="861"/>
      <c r="H59" s="863"/>
      <c r="I59" s="864">
        <f>SUM(I3:I58)</f>
        <v>0</v>
      </c>
      <c r="J59" s="864"/>
      <c r="K59" s="864">
        <f>SUM(K3:K58)</f>
        <v>0</v>
      </c>
    </row>
    <row r="60" spans="1:13" s="36" customFormat="1">
      <c r="A60" s="865"/>
      <c r="B60" s="866"/>
      <c r="C60" s="867"/>
      <c r="D60" s="865"/>
      <c r="E60" s="865"/>
      <c r="F60" s="868" t="s">
        <v>3270</v>
      </c>
      <c r="G60" s="865"/>
      <c r="H60" s="869"/>
      <c r="I60" s="870"/>
      <c r="J60" s="871"/>
      <c r="K60" s="872">
        <f>SUM(I59+K59)</f>
        <v>0</v>
      </c>
    </row>
    <row r="61" spans="1:13">
      <c r="A61" s="855"/>
      <c r="B61" s="856"/>
      <c r="C61" s="849"/>
      <c r="D61" s="855"/>
      <c r="E61" s="856"/>
      <c r="F61" s="857"/>
      <c r="G61" s="856"/>
    </row>
    <row r="62" spans="1:13" ht="26.25">
      <c r="A62" s="846"/>
      <c r="B62" s="1485" t="s">
        <v>3271</v>
      </c>
      <c r="C62" s="1485"/>
      <c r="D62" s="1485"/>
      <c r="E62" s="1485"/>
      <c r="F62" s="1485"/>
      <c r="G62" s="1485"/>
      <c r="H62" s="846"/>
      <c r="I62" s="846"/>
      <c r="J62" s="846"/>
      <c r="K62" s="846"/>
    </row>
    <row r="63" spans="1:13" ht="15.75">
      <c r="A63" s="873"/>
      <c r="B63" s="873"/>
      <c r="C63" s="874"/>
      <c r="D63" s="873"/>
      <c r="E63" s="875"/>
      <c r="F63" s="876" t="s">
        <v>3597</v>
      </c>
      <c r="G63" s="877"/>
      <c r="H63" s="878"/>
      <c r="I63" s="878"/>
      <c r="J63" s="878"/>
      <c r="K63" s="878"/>
    </row>
    <row r="64" spans="1:13" s="37" customFormat="1" ht="48">
      <c r="A64" s="879"/>
      <c r="B64" s="865"/>
      <c r="C64" s="880">
        <v>1</v>
      </c>
      <c r="D64" s="881" t="s">
        <v>250</v>
      </c>
      <c r="E64" s="882" t="s">
        <v>3273</v>
      </c>
      <c r="F64" s="883" t="s">
        <v>3274</v>
      </c>
      <c r="G64" s="884" t="s">
        <v>3244</v>
      </c>
      <c r="H64" s="871"/>
      <c r="I64" s="853">
        <f t="shared" ref="I64:I72" si="10">H64*C64</f>
        <v>0</v>
      </c>
      <c r="J64" s="871"/>
      <c r="K64" s="853">
        <f>J64*C64</f>
        <v>0</v>
      </c>
    </row>
    <row r="65" spans="1:13" ht="60">
      <c r="A65" s="855"/>
      <c r="B65" s="856"/>
      <c r="C65" s="849">
        <v>1</v>
      </c>
      <c r="D65" s="855" t="s">
        <v>250</v>
      </c>
      <c r="E65" s="855" t="s">
        <v>3598</v>
      </c>
      <c r="F65" s="857" t="s">
        <v>3599</v>
      </c>
      <c r="G65" s="856" t="s">
        <v>3244</v>
      </c>
      <c r="H65" s="854"/>
      <c r="I65" s="859">
        <f t="shared" si="10"/>
        <v>0</v>
      </c>
      <c r="J65" s="854"/>
      <c r="K65" s="859">
        <f t="shared" ref="K65:K72" si="11">J65*C65</f>
        <v>0</v>
      </c>
      <c r="L65" s="885"/>
      <c r="M65" s="885"/>
    </row>
    <row r="66" spans="1:13">
      <c r="A66" s="855"/>
      <c r="B66" s="856"/>
      <c r="C66" s="849">
        <v>1</v>
      </c>
      <c r="D66" s="855" t="s">
        <v>250</v>
      </c>
      <c r="E66" s="882" t="s">
        <v>3600</v>
      </c>
      <c r="F66" s="857" t="s">
        <v>3601</v>
      </c>
      <c r="G66" s="856" t="s">
        <v>3244</v>
      </c>
      <c r="H66" s="871"/>
      <c r="I66" s="853">
        <f t="shared" si="10"/>
        <v>0</v>
      </c>
      <c r="J66" s="871"/>
      <c r="K66" s="853">
        <f t="shared" si="11"/>
        <v>0</v>
      </c>
      <c r="L66" s="885"/>
      <c r="M66" s="885"/>
    </row>
    <row r="67" spans="1:13">
      <c r="A67" s="855"/>
      <c r="B67" s="856"/>
      <c r="C67" s="849">
        <v>1</v>
      </c>
      <c r="D67" s="855" t="s">
        <v>250</v>
      </c>
      <c r="E67" s="855" t="s">
        <v>3503</v>
      </c>
      <c r="F67" s="857" t="s">
        <v>3504</v>
      </c>
      <c r="G67" s="856" t="s">
        <v>3244</v>
      </c>
      <c r="H67" s="854"/>
      <c r="I67" s="859">
        <f t="shared" si="10"/>
        <v>0</v>
      </c>
      <c r="J67" s="854"/>
      <c r="K67" s="859">
        <f t="shared" si="11"/>
        <v>0</v>
      </c>
      <c r="L67" s="885"/>
      <c r="M67" s="885"/>
    </row>
    <row r="68" spans="1:13">
      <c r="A68" s="855"/>
      <c r="B68" s="856"/>
      <c r="C68" s="849">
        <v>2</v>
      </c>
      <c r="D68" s="855" t="s">
        <v>250</v>
      </c>
      <c r="E68" s="855" t="s">
        <v>3505</v>
      </c>
      <c r="F68" s="857" t="s">
        <v>3506</v>
      </c>
      <c r="G68" s="856" t="s">
        <v>3244</v>
      </c>
      <c r="H68" s="854"/>
      <c r="I68" s="859">
        <f t="shared" si="10"/>
        <v>0</v>
      </c>
      <c r="J68" s="854"/>
      <c r="K68" s="859">
        <f t="shared" si="11"/>
        <v>0</v>
      </c>
      <c r="L68" s="885"/>
      <c r="M68" s="885"/>
    </row>
    <row r="69" spans="1:13">
      <c r="A69" s="855"/>
      <c r="B69" s="856"/>
      <c r="C69" s="849">
        <v>1</v>
      </c>
      <c r="D69" s="855" t="s">
        <v>250</v>
      </c>
      <c r="E69" s="855" t="s">
        <v>3602</v>
      </c>
      <c r="F69" s="857" t="s">
        <v>3603</v>
      </c>
      <c r="G69" s="856" t="s">
        <v>3244</v>
      </c>
      <c r="H69" s="854"/>
      <c r="I69" s="859">
        <f t="shared" si="10"/>
        <v>0</v>
      </c>
      <c r="J69" s="854"/>
      <c r="K69" s="859">
        <f t="shared" si="11"/>
        <v>0</v>
      </c>
      <c r="L69" s="885"/>
      <c r="M69" s="885"/>
    </row>
    <row r="70" spans="1:13">
      <c r="A70" s="855"/>
      <c r="B70" s="856"/>
      <c r="C70" s="849">
        <v>9</v>
      </c>
      <c r="D70" s="855" t="s">
        <v>250</v>
      </c>
      <c r="E70" s="855" t="s">
        <v>3507</v>
      </c>
      <c r="F70" s="857" t="s">
        <v>3508</v>
      </c>
      <c r="G70" s="856" t="s">
        <v>3244</v>
      </c>
      <c r="H70" s="854"/>
      <c r="I70" s="859">
        <f t="shared" si="10"/>
        <v>0</v>
      </c>
      <c r="J70" s="854"/>
      <c r="K70" s="859">
        <f t="shared" si="11"/>
        <v>0</v>
      </c>
      <c r="L70" s="885"/>
      <c r="M70" s="885"/>
    </row>
    <row r="71" spans="1:13">
      <c r="A71" s="855"/>
      <c r="B71" s="856"/>
      <c r="C71" s="849">
        <v>6</v>
      </c>
      <c r="D71" s="855" t="s">
        <v>250</v>
      </c>
      <c r="E71" s="855" t="s">
        <v>3279</v>
      </c>
      <c r="F71" s="857" t="s">
        <v>3280</v>
      </c>
      <c r="G71" s="856" t="s">
        <v>3244</v>
      </c>
      <c r="H71" s="854"/>
      <c r="I71" s="859">
        <f t="shared" si="10"/>
        <v>0</v>
      </c>
      <c r="J71" s="854"/>
      <c r="K71" s="859">
        <f t="shared" si="11"/>
        <v>0</v>
      </c>
      <c r="L71" s="885"/>
      <c r="M71" s="885"/>
    </row>
    <row r="72" spans="1:13">
      <c r="A72" s="855"/>
      <c r="B72" s="856"/>
      <c r="C72" s="849">
        <v>6</v>
      </c>
      <c r="D72" s="855" t="s">
        <v>250</v>
      </c>
      <c r="E72" s="855" t="s">
        <v>3281</v>
      </c>
      <c r="F72" s="857" t="s">
        <v>3282</v>
      </c>
      <c r="G72" s="856" t="s">
        <v>3244</v>
      </c>
      <c r="H72" s="854"/>
      <c r="I72" s="859">
        <f t="shared" si="10"/>
        <v>0</v>
      </c>
      <c r="J72" s="854"/>
      <c r="K72" s="859">
        <f t="shared" si="11"/>
        <v>0</v>
      </c>
      <c r="L72" s="885"/>
      <c r="M72" s="885"/>
    </row>
    <row r="73" spans="1:13" ht="24">
      <c r="A73" s="855"/>
      <c r="B73" s="856"/>
      <c r="C73" s="849">
        <v>1</v>
      </c>
      <c r="D73" s="855" t="s">
        <v>250</v>
      </c>
      <c r="E73" s="855">
        <v>2891001</v>
      </c>
      <c r="F73" s="855" t="s">
        <v>3283</v>
      </c>
      <c r="G73" s="856" t="s">
        <v>3244</v>
      </c>
      <c r="H73" s="852"/>
      <c r="I73" s="853">
        <f>H73*C73</f>
        <v>0</v>
      </c>
      <c r="J73" s="871"/>
      <c r="K73" s="853">
        <f>J73*C73</f>
        <v>0</v>
      </c>
      <c r="L73" s="885"/>
      <c r="M73" s="885"/>
    </row>
    <row r="74" spans="1:13" ht="24">
      <c r="A74" s="855"/>
      <c r="B74" s="856"/>
      <c r="C74" s="849">
        <v>4</v>
      </c>
      <c r="D74" s="855" t="s">
        <v>250</v>
      </c>
      <c r="E74" s="855">
        <v>2891589</v>
      </c>
      <c r="F74" s="855" t="s">
        <v>3284</v>
      </c>
      <c r="G74" s="856" t="s">
        <v>3244</v>
      </c>
      <c r="H74" s="852"/>
      <c r="I74" s="853">
        <f>H74*C74</f>
        <v>0</v>
      </c>
      <c r="J74" s="871"/>
      <c r="K74" s="853">
        <f>J74*C74</f>
        <v>0</v>
      </c>
      <c r="L74" s="885"/>
      <c r="M74" s="885"/>
    </row>
    <row r="75" spans="1:13">
      <c r="A75" s="855"/>
      <c r="B75" s="856"/>
      <c r="C75" s="849"/>
      <c r="D75" s="855"/>
      <c r="E75" s="855"/>
      <c r="F75" s="855"/>
      <c r="G75" s="856"/>
      <c r="H75" s="871"/>
      <c r="I75" s="853"/>
      <c r="J75" s="871"/>
      <c r="K75" s="853"/>
    </row>
    <row r="76" spans="1:13" s="36" customFormat="1">
      <c r="A76" s="860"/>
      <c r="B76" s="861"/>
      <c r="C76" s="862"/>
      <c r="D76" s="861"/>
      <c r="E76" s="860"/>
      <c r="F76" s="860"/>
      <c r="G76" s="861"/>
      <c r="H76" s="863"/>
      <c r="I76" s="864">
        <f>SUM(I63:I75)</f>
        <v>0</v>
      </c>
      <c r="J76" s="864"/>
      <c r="K76" s="864">
        <f>SUM(K63:K75)</f>
        <v>0</v>
      </c>
    </row>
    <row r="77" spans="1:13" s="36" customFormat="1">
      <c r="A77" s="865"/>
      <c r="B77" s="866"/>
      <c r="C77" s="867"/>
      <c r="D77" s="865"/>
      <c r="E77" s="865"/>
      <c r="F77" s="868" t="s">
        <v>3285</v>
      </c>
      <c r="G77" s="865"/>
      <c r="H77" s="869"/>
      <c r="I77" s="870"/>
      <c r="J77" s="871"/>
      <c r="K77" s="872">
        <f>SUM(I76+K76)</f>
        <v>0</v>
      </c>
    </row>
    <row r="78" spans="1:13">
      <c r="A78" s="855"/>
      <c r="B78" s="856"/>
      <c r="C78" s="849"/>
      <c r="D78" s="855"/>
      <c r="E78" s="856"/>
      <c r="F78" s="857"/>
      <c r="G78" s="856"/>
    </row>
    <row r="79" spans="1:13" ht="26.25">
      <c r="A79" s="846"/>
      <c r="B79" s="1485" t="s">
        <v>3286</v>
      </c>
      <c r="C79" s="1485"/>
      <c r="D79" s="1485"/>
      <c r="E79" s="1485"/>
      <c r="F79" s="1485"/>
      <c r="G79" s="1485"/>
      <c r="H79" s="846"/>
      <c r="I79" s="846"/>
      <c r="J79" s="846"/>
      <c r="K79" s="846"/>
    </row>
    <row r="80" spans="1:13" ht="15">
      <c r="A80" s="886"/>
      <c r="B80" s="887"/>
      <c r="C80" s="888"/>
      <c r="D80" s="886"/>
      <c r="E80" s="886"/>
      <c r="F80" s="889" t="s">
        <v>3604</v>
      </c>
      <c r="G80" s="890"/>
    </row>
    <row r="81" spans="1:35" s="36" customFormat="1">
      <c r="A81" s="891"/>
      <c r="B81" s="39"/>
      <c r="C81" s="892">
        <v>1</v>
      </c>
      <c r="D81" s="39" t="s">
        <v>250</v>
      </c>
      <c r="E81" s="39"/>
      <c r="F81" s="893" t="s">
        <v>3432</v>
      </c>
      <c r="G81" s="894" t="s">
        <v>3244</v>
      </c>
      <c r="J81" s="871"/>
      <c r="K81" s="853">
        <f t="shared" ref="K81" si="12">J81*C81</f>
        <v>0</v>
      </c>
    </row>
    <row r="82" spans="1:35" s="36" customFormat="1" ht="24">
      <c r="A82" s="891"/>
      <c r="B82" s="39"/>
      <c r="C82" s="892"/>
      <c r="D82" s="39"/>
      <c r="E82" s="39"/>
      <c r="F82" s="895" t="s">
        <v>3605</v>
      </c>
      <c r="G82" s="896"/>
    </row>
    <row r="83" spans="1:35" s="36" customFormat="1">
      <c r="A83" s="891"/>
      <c r="B83" s="39"/>
      <c r="C83" s="892"/>
      <c r="D83" s="39"/>
      <c r="E83" s="39"/>
      <c r="F83" s="895" t="s">
        <v>3290</v>
      </c>
      <c r="G83" s="896"/>
    </row>
    <row r="84" spans="1:35" s="36" customFormat="1">
      <c r="A84" s="891"/>
      <c r="B84" s="39"/>
      <c r="C84" s="892"/>
      <c r="D84" s="39"/>
      <c r="E84" s="39"/>
      <c r="F84" s="895" t="s">
        <v>3434</v>
      </c>
      <c r="G84" s="896"/>
    </row>
    <row r="85" spans="1:35" s="36" customFormat="1">
      <c r="A85" s="891"/>
      <c r="B85" s="39"/>
      <c r="C85" s="892"/>
      <c r="D85" s="39"/>
      <c r="E85" s="39"/>
      <c r="F85" s="895" t="s">
        <v>3435</v>
      </c>
      <c r="G85" s="896"/>
    </row>
    <row r="86" spans="1:35" s="36" customFormat="1">
      <c r="A86" s="891"/>
      <c r="B86" s="39"/>
      <c r="C86" s="892"/>
      <c r="D86" s="39"/>
      <c r="E86" s="39"/>
      <c r="F86" s="897" t="s">
        <v>3436</v>
      </c>
      <c r="G86" s="896"/>
    </row>
    <row r="87" spans="1:35" s="36" customFormat="1">
      <c r="A87" s="891"/>
      <c r="B87" s="39"/>
      <c r="C87" s="892"/>
      <c r="D87" s="39"/>
      <c r="E87" s="39"/>
      <c r="F87" s="898"/>
      <c r="G87" s="896"/>
    </row>
    <row r="88" spans="1:35" s="38" customFormat="1" ht="24">
      <c r="A88" s="891"/>
      <c r="B88" s="39"/>
      <c r="C88" s="892"/>
      <c r="D88" s="891"/>
      <c r="E88" s="39"/>
      <c r="F88" s="898" t="s">
        <v>3606</v>
      </c>
      <c r="G88" s="896"/>
    </row>
    <row r="89" spans="1:35" s="38" customFormat="1" ht="12">
      <c r="A89" s="891"/>
      <c r="B89" s="39"/>
      <c r="C89" s="892"/>
      <c r="D89" s="891"/>
      <c r="E89" s="39"/>
      <c r="F89" s="898"/>
      <c r="G89" s="896"/>
    </row>
    <row r="90" spans="1:35" s="36" customFormat="1">
      <c r="A90" s="860"/>
      <c r="B90" s="899"/>
      <c r="C90" s="900"/>
      <c r="D90" s="860"/>
      <c r="E90" s="860"/>
      <c r="F90" s="901"/>
      <c r="G90" s="860"/>
      <c r="H90" s="863"/>
      <c r="I90" s="864"/>
      <c r="J90" s="864"/>
      <c r="K90" s="864">
        <f>SUM(K80:K89)</f>
        <v>0</v>
      </c>
    </row>
    <row r="91" spans="1:35">
      <c r="A91" s="894"/>
      <c r="B91" s="902"/>
      <c r="C91" s="903"/>
      <c r="D91" s="884"/>
      <c r="E91" s="39"/>
      <c r="F91" s="868" t="s">
        <v>3295</v>
      </c>
      <c r="G91" s="39"/>
      <c r="I91" s="870"/>
      <c r="J91" s="871"/>
      <c r="K91" s="872">
        <f>SUM(I90+K90)</f>
        <v>0</v>
      </c>
    </row>
    <row r="92" spans="1:35">
      <c r="A92" s="894"/>
      <c r="B92" s="902"/>
      <c r="C92" s="903"/>
      <c r="D92" s="884"/>
      <c r="E92" s="39"/>
      <c r="F92" s="883"/>
      <c r="G92" s="39"/>
      <c r="I92" s="870"/>
      <c r="J92" s="871"/>
      <c r="K92" s="872"/>
    </row>
    <row r="93" spans="1:35" ht="26.25">
      <c r="A93" s="846"/>
      <c r="B93" s="1485" t="s">
        <v>2474</v>
      </c>
      <c r="C93" s="1485"/>
      <c r="D93" s="1485"/>
      <c r="E93" s="1485"/>
      <c r="F93" s="1485"/>
      <c r="G93" s="1485"/>
      <c r="H93" s="846"/>
      <c r="I93" s="846"/>
      <c r="J93" s="846"/>
      <c r="K93" s="846"/>
    </row>
    <row r="94" spans="1:35" ht="15.75">
      <c r="A94" s="873"/>
      <c r="B94" s="873"/>
      <c r="C94" s="874"/>
      <c r="D94" s="873"/>
      <c r="E94" s="875"/>
      <c r="F94" s="876" t="s">
        <v>3607</v>
      </c>
      <c r="G94" s="877"/>
      <c r="H94" s="878"/>
      <c r="I94" s="878"/>
      <c r="J94" s="878"/>
      <c r="K94" s="878"/>
    </row>
    <row r="95" spans="1:35" s="38" customFormat="1" ht="12">
      <c r="A95" s="891"/>
      <c r="B95" s="39"/>
      <c r="C95" s="892">
        <v>2078</v>
      </c>
      <c r="D95" s="905" t="s">
        <v>389</v>
      </c>
      <c r="E95" s="865" t="s">
        <v>3439</v>
      </c>
      <c r="F95" s="904" t="s">
        <v>3440</v>
      </c>
      <c r="G95" s="906" t="s">
        <v>3299</v>
      </c>
      <c r="H95" s="852"/>
      <c r="I95" s="853">
        <f t="shared" ref="I95:I110" si="13">H95*C95</f>
        <v>0</v>
      </c>
      <c r="J95" s="871"/>
      <c r="K95" s="853">
        <f t="shared" ref="K95:K110" si="14">J95*C95</f>
        <v>0</v>
      </c>
      <c r="M95" s="852"/>
      <c r="N95" s="909"/>
      <c r="O95" s="909"/>
      <c r="P95" s="909"/>
      <c r="Q95" s="909"/>
      <c r="R95" s="909"/>
      <c r="S95" s="909"/>
      <c r="T95" s="909"/>
      <c r="U95" s="909"/>
      <c r="V95" s="909"/>
      <c r="W95" s="909"/>
      <c r="X95" s="909"/>
      <c r="Y95" s="909"/>
      <c r="Z95" s="909"/>
      <c r="AA95" s="909"/>
      <c r="AB95" s="909"/>
      <c r="AC95" s="909"/>
      <c r="AD95" s="909"/>
      <c r="AE95" s="909"/>
      <c r="AF95" s="909"/>
      <c r="AG95" s="909"/>
      <c r="AH95" s="909"/>
      <c r="AI95" s="909"/>
    </row>
    <row r="96" spans="1:35" s="39" customFormat="1" ht="12">
      <c r="A96" s="891"/>
      <c r="C96" s="865">
        <v>973</v>
      </c>
      <c r="D96" s="39" t="s">
        <v>389</v>
      </c>
      <c r="E96" s="865" t="s">
        <v>3441</v>
      </c>
      <c r="F96" s="904" t="s">
        <v>3442</v>
      </c>
      <c r="G96" s="906" t="s">
        <v>3299</v>
      </c>
      <c r="H96" s="852"/>
      <c r="I96" s="853">
        <f t="shared" si="13"/>
        <v>0</v>
      </c>
      <c r="J96" s="871"/>
      <c r="K96" s="853">
        <f t="shared" si="14"/>
        <v>0</v>
      </c>
      <c r="M96" s="852"/>
      <c r="N96" s="907"/>
      <c r="O96" s="907"/>
      <c r="P96" s="907"/>
      <c r="Q96" s="907"/>
      <c r="R96" s="907"/>
    </row>
    <row r="97" spans="1:39" s="39" customFormat="1" ht="12">
      <c r="A97" s="891"/>
      <c r="B97" s="865"/>
      <c r="C97" s="865">
        <v>145</v>
      </c>
      <c r="D97" s="865" t="s">
        <v>389</v>
      </c>
      <c r="E97" s="865" t="s">
        <v>3608</v>
      </c>
      <c r="F97" s="904" t="s">
        <v>3440</v>
      </c>
      <c r="G97" s="906" t="s">
        <v>3299</v>
      </c>
      <c r="H97" s="852"/>
      <c r="I97" s="853">
        <f t="shared" si="13"/>
        <v>0</v>
      </c>
      <c r="J97" s="871"/>
      <c r="K97" s="853">
        <f t="shared" si="14"/>
        <v>0</v>
      </c>
      <c r="M97" s="852"/>
      <c r="N97" s="907"/>
      <c r="O97" s="907"/>
      <c r="P97" s="907"/>
      <c r="Q97" s="907"/>
      <c r="R97" s="907"/>
    </row>
    <row r="98" spans="1:39" s="39" customFormat="1" ht="12">
      <c r="A98" s="891"/>
      <c r="B98" s="865"/>
      <c r="C98" s="865">
        <v>347</v>
      </c>
      <c r="D98" s="865" t="s">
        <v>389</v>
      </c>
      <c r="E98" s="865" t="s">
        <v>3302</v>
      </c>
      <c r="F98" s="906" t="s">
        <v>3303</v>
      </c>
      <c r="G98" s="906" t="s">
        <v>3299</v>
      </c>
      <c r="H98" s="852"/>
      <c r="I98" s="853">
        <f t="shared" si="13"/>
        <v>0</v>
      </c>
      <c r="J98" s="871"/>
      <c r="K98" s="853">
        <f t="shared" si="14"/>
        <v>0</v>
      </c>
      <c r="M98" s="852"/>
      <c r="N98" s="907"/>
      <c r="O98" s="907"/>
      <c r="P98" s="907"/>
      <c r="Q98" s="907"/>
      <c r="R98" s="907"/>
    </row>
    <row r="99" spans="1:39" s="39" customFormat="1" ht="12">
      <c r="A99" s="891"/>
      <c r="B99" s="865"/>
      <c r="C99" s="865">
        <v>105</v>
      </c>
      <c r="D99" s="865" t="s">
        <v>389</v>
      </c>
      <c r="E99" s="865" t="s">
        <v>3514</v>
      </c>
      <c r="F99" s="906" t="s">
        <v>3303</v>
      </c>
      <c r="G99" s="906" t="s">
        <v>3299</v>
      </c>
      <c r="H99" s="852"/>
      <c r="I99" s="853">
        <f t="shared" si="13"/>
        <v>0</v>
      </c>
      <c r="J99" s="871"/>
      <c r="K99" s="853">
        <f t="shared" si="14"/>
        <v>0</v>
      </c>
      <c r="M99" s="852"/>
      <c r="N99" s="907"/>
      <c r="O99" s="907"/>
      <c r="P99" s="907"/>
      <c r="Q99" s="907"/>
      <c r="R99" s="907"/>
    </row>
    <row r="100" spans="1:39" s="39" customFormat="1" ht="12">
      <c r="A100" s="891"/>
      <c r="B100" s="865"/>
      <c r="C100" s="865">
        <v>20</v>
      </c>
      <c r="D100" s="865" t="s">
        <v>389</v>
      </c>
      <c r="E100" s="865" t="s">
        <v>3304</v>
      </c>
      <c r="F100" s="906" t="s">
        <v>3303</v>
      </c>
      <c r="G100" s="906" t="s">
        <v>3299</v>
      </c>
      <c r="H100" s="852"/>
      <c r="I100" s="853">
        <f t="shared" si="13"/>
        <v>0</v>
      </c>
      <c r="J100" s="871"/>
      <c r="K100" s="853">
        <f t="shared" si="14"/>
        <v>0</v>
      </c>
      <c r="M100" s="852"/>
      <c r="N100" s="907"/>
      <c r="O100" s="907"/>
      <c r="P100" s="907"/>
      <c r="Q100" s="907"/>
      <c r="R100" s="907"/>
    </row>
    <row r="101" spans="1:39" s="39" customFormat="1" ht="12">
      <c r="A101" s="891"/>
      <c r="B101" s="865"/>
      <c r="C101" s="865">
        <v>84</v>
      </c>
      <c r="D101" s="865" t="s">
        <v>389</v>
      </c>
      <c r="E101" s="865" t="s">
        <v>3609</v>
      </c>
      <c r="F101" s="906" t="s">
        <v>3303</v>
      </c>
      <c r="G101" s="906" t="s">
        <v>3299</v>
      </c>
      <c r="H101" s="852"/>
      <c r="I101" s="853">
        <f t="shared" si="13"/>
        <v>0</v>
      </c>
      <c r="J101" s="871"/>
      <c r="K101" s="853">
        <f t="shared" si="14"/>
        <v>0</v>
      </c>
      <c r="M101" s="852"/>
      <c r="N101" s="907"/>
      <c r="O101" s="907"/>
      <c r="P101" s="907"/>
      <c r="Q101" s="907"/>
      <c r="R101" s="907"/>
    </row>
    <row r="102" spans="1:39" s="39" customFormat="1" ht="12">
      <c r="A102" s="891"/>
      <c r="B102" s="865"/>
      <c r="C102" s="865">
        <v>128</v>
      </c>
      <c r="D102" s="865" t="s">
        <v>389</v>
      </c>
      <c r="E102" s="865" t="s">
        <v>3445</v>
      </c>
      <c r="F102" s="906" t="s">
        <v>3303</v>
      </c>
      <c r="G102" s="906" t="s">
        <v>3299</v>
      </c>
      <c r="H102" s="852"/>
      <c r="I102" s="853">
        <f t="shared" si="13"/>
        <v>0</v>
      </c>
      <c r="J102" s="871"/>
      <c r="K102" s="853">
        <f t="shared" si="14"/>
        <v>0</v>
      </c>
      <c r="M102" s="852"/>
      <c r="N102" s="907"/>
      <c r="O102" s="907"/>
      <c r="P102" s="907"/>
      <c r="Q102" s="907"/>
      <c r="R102" s="907"/>
    </row>
    <row r="103" spans="1:39" s="39" customFormat="1" ht="12">
      <c r="A103" s="891"/>
      <c r="B103" s="865"/>
      <c r="C103" s="865">
        <v>103</v>
      </c>
      <c r="D103" s="865" t="s">
        <v>389</v>
      </c>
      <c r="E103" s="865" t="s">
        <v>3515</v>
      </c>
      <c r="F103" s="906" t="s">
        <v>3303</v>
      </c>
      <c r="G103" s="906" t="s">
        <v>3299</v>
      </c>
      <c r="H103" s="852"/>
      <c r="I103" s="853">
        <f t="shared" si="13"/>
        <v>0</v>
      </c>
      <c r="J103" s="871"/>
      <c r="K103" s="853">
        <f t="shared" si="14"/>
        <v>0</v>
      </c>
      <c r="M103" s="852"/>
      <c r="N103" s="907"/>
      <c r="O103" s="907"/>
      <c r="P103" s="907"/>
      <c r="Q103" s="907"/>
      <c r="R103" s="907"/>
    </row>
    <row r="104" spans="1:39" s="38" customFormat="1" ht="12">
      <c r="A104" s="891"/>
      <c r="B104" s="39"/>
      <c r="C104" s="892">
        <v>77</v>
      </c>
      <c r="D104" s="865" t="s">
        <v>389</v>
      </c>
      <c r="E104" s="865" t="s">
        <v>3446</v>
      </c>
      <c r="F104" s="904" t="s">
        <v>3447</v>
      </c>
      <c r="G104" s="906" t="s">
        <v>3299</v>
      </c>
      <c r="H104" s="852"/>
      <c r="I104" s="853">
        <f t="shared" si="13"/>
        <v>0</v>
      </c>
      <c r="J104" s="871"/>
      <c r="K104" s="853">
        <f t="shared" si="14"/>
        <v>0</v>
      </c>
      <c r="L104" s="871"/>
      <c r="M104" s="852"/>
    </row>
    <row r="105" spans="1:39" s="38" customFormat="1" ht="12">
      <c r="A105" s="891"/>
      <c r="B105" s="39"/>
      <c r="C105" s="892">
        <v>60</v>
      </c>
      <c r="D105" s="905" t="s">
        <v>389</v>
      </c>
      <c r="E105" s="865" t="s">
        <v>3439</v>
      </c>
      <c r="F105" s="904" t="s">
        <v>3610</v>
      </c>
      <c r="G105" s="906" t="s">
        <v>3299</v>
      </c>
      <c r="H105" s="852"/>
      <c r="I105" s="853">
        <f t="shared" si="13"/>
        <v>0</v>
      </c>
      <c r="J105" s="871"/>
      <c r="K105" s="853">
        <f t="shared" si="14"/>
        <v>0</v>
      </c>
      <c r="M105" s="852"/>
      <c r="N105" s="909"/>
      <c r="O105" s="909"/>
      <c r="P105" s="909"/>
      <c r="Q105" s="909"/>
      <c r="R105" s="909"/>
      <c r="S105" s="909"/>
      <c r="T105" s="909"/>
      <c r="U105" s="909"/>
      <c r="V105" s="909"/>
      <c r="W105" s="909"/>
      <c r="X105" s="909"/>
      <c r="Y105" s="909"/>
      <c r="Z105" s="909"/>
      <c r="AA105" s="909"/>
      <c r="AB105" s="909"/>
      <c r="AC105" s="909"/>
      <c r="AD105" s="909"/>
      <c r="AE105" s="909"/>
      <c r="AF105" s="909"/>
      <c r="AG105" s="909"/>
      <c r="AH105" s="909"/>
      <c r="AI105" s="909"/>
    </row>
    <row r="106" spans="1:39" s="40" customFormat="1" ht="36">
      <c r="A106" s="891"/>
      <c r="B106" s="39"/>
      <c r="C106" s="892">
        <v>45</v>
      </c>
      <c r="D106" s="865" t="s">
        <v>389</v>
      </c>
      <c r="E106" s="865" t="s">
        <v>3449</v>
      </c>
      <c r="F106" s="904" t="s">
        <v>3307</v>
      </c>
      <c r="G106" s="905" t="s">
        <v>3299</v>
      </c>
      <c r="H106" s="852"/>
      <c r="I106" s="853">
        <f t="shared" si="13"/>
        <v>0</v>
      </c>
      <c r="J106" s="871"/>
      <c r="K106" s="853">
        <f t="shared" si="14"/>
        <v>0</v>
      </c>
      <c r="L106" s="907"/>
      <c r="M106" s="852"/>
      <c r="N106" s="908"/>
      <c r="O106" s="907"/>
      <c r="P106" s="907"/>
      <c r="Q106" s="909"/>
      <c r="R106" s="909"/>
      <c r="S106" s="909"/>
      <c r="T106" s="909"/>
      <c r="U106" s="909"/>
      <c r="V106" s="909"/>
      <c r="W106" s="909"/>
      <c r="X106" s="909"/>
      <c r="Y106" s="909"/>
      <c r="Z106" s="909"/>
      <c r="AA106" s="909"/>
      <c r="AB106" s="909"/>
      <c r="AC106" s="909"/>
      <c r="AD106" s="909"/>
      <c r="AE106" s="909"/>
      <c r="AF106" s="909"/>
      <c r="AG106" s="909"/>
      <c r="AH106" s="909"/>
      <c r="AI106" s="909"/>
      <c r="AJ106" s="909"/>
      <c r="AK106" s="909"/>
      <c r="AL106" s="909"/>
      <c r="AM106" s="909"/>
    </row>
    <row r="107" spans="1:39" s="40" customFormat="1" ht="36">
      <c r="A107" s="891"/>
      <c r="B107" s="39"/>
      <c r="C107" s="892">
        <v>27</v>
      </c>
      <c r="D107" s="865" t="s">
        <v>389</v>
      </c>
      <c r="E107" s="865" t="s">
        <v>3306</v>
      </c>
      <c r="F107" s="904" t="s">
        <v>3307</v>
      </c>
      <c r="G107" s="905" t="s">
        <v>3299</v>
      </c>
      <c r="H107" s="852"/>
      <c r="I107" s="853">
        <f t="shared" si="13"/>
        <v>0</v>
      </c>
      <c r="J107" s="871"/>
      <c r="K107" s="853">
        <f t="shared" si="14"/>
        <v>0</v>
      </c>
      <c r="L107" s="907"/>
      <c r="M107" s="852"/>
      <c r="N107" s="908"/>
      <c r="O107" s="907"/>
      <c r="P107" s="907"/>
      <c r="Q107" s="909"/>
      <c r="R107" s="909"/>
      <c r="S107" s="909"/>
      <c r="T107" s="909"/>
      <c r="U107" s="909"/>
      <c r="V107" s="909"/>
      <c r="W107" s="909"/>
      <c r="X107" s="909"/>
      <c r="Y107" s="909"/>
      <c r="Z107" s="909"/>
      <c r="AA107" s="909"/>
      <c r="AB107" s="909"/>
      <c r="AC107" s="909"/>
      <c r="AD107" s="909"/>
      <c r="AE107" s="909"/>
      <c r="AF107" s="909"/>
      <c r="AG107" s="909"/>
      <c r="AH107" s="909"/>
      <c r="AI107" s="909"/>
      <c r="AJ107" s="909"/>
      <c r="AK107" s="909"/>
      <c r="AL107" s="909"/>
      <c r="AM107" s="909"/>
    </row>
    <row r="108" spans="1:39" s="40" customFormat="1" ht="36">
      <c r="A108" s="891"/>
      <c r="B108" s="39"/>
      <c r="C108" s="892">
        <v>3</v>
      </c>
      <c r="D108" s="865" t="s">
        <v>389</v>
      </c>
      <c r="E108" s="865" t="s">
        <v>3611</v>
      </c>
      <c r="F108" s="904" t="s">
        <v>3307</v>
      </c>
      <c r="G108" s="905" t="s">
        <v>3299</v>
      </c>
      <c r="H108" s="852"/>
      <c r="I108" s="853">
        <f t="shared" si="13"/>
        <v>0</v>
      </c>
      <c r="J108" s="871"/>
      <c r="K108" s="853">
        <f t="shared" si="14"/>
        <v>0</v>
      </c>
      <c r="L108" s="907"/>
      <c r="M108" s="852"/>
      <c r="N108" s="908"/>
      <c r="O108" s="907"/>
      <c r="P108" s="907"/>
      <c r="Q108" s="909"/>
      <c r="R108" s="909"/>
      <c r="S108" s="909"/>
      <c r="T108" s="909"/>
      <c r="U108" s="909"/>
      <c r="V108" s="909"/>
      <c r="W108" s="909"/>
      <c r="X108" s="909"/>
      <c r="Y108" s="909"/>
      <c r="Z108" s="909"/>
      <c r="AA108" s="909"/>
      <c r="AB108" s="909"/>
      <c r="AC108" s="909"/>
      <c r="AD108" s="909"/>
      <c r="AE108" s="909"/>
      <c r="AF108" s="909"/>
      <c r="AG108" s="909"/>
      <c r="AH108" s="909"/>
      <c r="AI108" s="909"/>
      <c r="AJ108" s="909"/>
      <c r="AK108" s="909"/>
      <c r="AL108" s="909"/>
      <c r="AM108" s="909"/>
    </row>
    <row r="109" spans="1:39" s="40" customFormat="1" ht="36">
      <c r="A109" s="891"/>
      <c r="B109" s="39"/>
      <c r="C109" s="892">
        <v>9</v>
      </c>
      <c r="D109" s="865" t="s">
        <v>389</v>
      </c>
      <c r="E109" s="865" t="s">
        <v>3612</v>
      </c>
      <c r="F109" s="904" t="s">
        <v>3307</v>
      </c>
      <c r="G109" s="905" t="s">
        <v>3299</v>
      </c>
      <c r="H109" s="852"/>
      <c r="I109" s="853">
        <f t="shared" si="13"/>
        <v>0</v>
      </c>
      <c r="J109" s="871"/>
      <c r="K109" s="853">
        <f t="shared" si="14"/>
        <v>0</v>
      </c>
      <c r="L109" s="907"/>
      <c r="M109" s="852"/>
      <c r="N109" s="908"/>
      <c r="O109" s="907"/>
      <c r="P109" s="907"/>
      <c r="Q109" s="909"/>
      <c r="R109" s="909"/>
      <c r="S109" s="909"/>
      <c r="T109" s="909"/>
      <c r="U109" s="909"/>
      <c r="V109" s="909"/>
      <c r="W109" s="909"/>
      <c r="X109" s="909"/>
      <c r="Y109" s="909"/>
      <c r="Z109" s="909"/>
      <c r="AA109" s="909"/>
      <c r="AB109" s="909"/>
      <c r="AC109" s="909"/>
      <c r="AD109" s="909"/>
      <c r="AE109" s="909"/>
      <c r="AF109" s="909"/>
      <c r="AG109" s="909"/>
      <c r="AH109" s="909"/>
      <c r="AI109" s="909"/>
      <c r="AJ109" s="909"/>
      <c r="AK109" s="909"/>
      <c r="AL109" s="909"/>
      <c r="AM109" s="909"/>
    </row>
    <row r="110" spans="1:39" s="40" customFormat="1" ht="36">
      <c r="A110" s="891"/>
      <c r="B110" s="39"/>
      <c r="C110" s="892">
        <v>9</v>
      </c>
      <c r="D110" s="865" t="s">
        <v>389</v>
      </c>
      <c r="E110" s="865" t="s">
        <v>3613</v>
      </c>
      <c r="F110" s="904" t="s">
        <v>3307</v>
      </c>
      <c r="G110" s="905" t="s">
        <v>3299</v>
      </c>
      <c r="H110" s="852"/>
      <c r="I110" s="853">
        <f t="shared" si="13"/>
        <v>0</v>
      </c>
      <c r="J110" s="871"/>
      <c r="K110" s="853">
        <f t="shared" si="14"/>
        <v>0</v>
      </c>
      <c r="L110" s="907"/>
      <c r="M110" s="852"/>
      <c r="N110" s="908"/>
      <c r="O110" s="907"/>
      <c r="P110" s="907"/>
      <c r="Q110" s="909"/>
      <c r="R110" s="909"/>
      <c r="S110" s="909"/>
      <c r="T110" s="909"/>
      <c r="U110" s="909"/>
      <c r="V110" s="909"/>
      <c r="W110" s="909"/>
      <c r="X110" s="909"/>
      <c r="Y110" s="909"/>
      <c r="Z110" s="909"/>
      <c r="AA110" s="909"/>
      <c r="AB110" s="909"/>
      <c r="AC110" s="909"/>
      <c r="AD110" s="909"/>
      <c r="AE110" s="909"/>
      <c r="AF110" s="909"/>
      <c r="AG110" s="909"/>
      <c r="AH110" s="909"/>
      <c r="AI110" s="909"/>
      <c r="AJ110" s="909"/>
      <c r="AK110" s="909"/>
      <c r="AL110" s="909"/>
      <c r="AM110" s="909"/>
    </row>
    <row r="111" spans="1:39" s="40" customFormat="1" ht="36">
      <c r="A111" s="891"/>
      <c r="B111" s="39"/>
      <c r="C111" s="892">
        <v>18</v>
      </c>
      <c r="D111" s="865" t="s">
        <v>389</v>
      </c>
      <c r="E111" s="865" t="s">
        <v>3518</v>
      </c>
      <c r="F111" s="904" t="s">
        <v>3519</v>
      </c>
      <c r="G111" s="905" t="s">
        <v>3299</v>
      </c>
      <c r="H111" s="852"/>
      <c r="I111" s="853">
        <f>H111*C111</f>
        <v>0</v>
      </c>
      <c r="J111" s="871"/>
      <c r="K111" s="853">
        <f>J111*C111</f>
        <v>0</v>
      </c>
      <c r="L111" s="907"/>
      <c r="M111" s="852"/>
      <c r="N111" s="908"/>
      <c r="O111" s="907"/>
      <c r="P111" s="907"/>
      <c r="Q111" s="909"/>
      <c r="R111" s="909"/>
      <c r="S111" s="909"/>
      <c r="T111" s="909"/>
      <c r="U111" s="909"/>
      <c r="V111" s="909"/>
      <c r="W111" s="909"/>
      <c r="X111" s="909"/>
      <c r="Y111" s="909"/>
      <c r="Z111" s="909"/>
      <c r="AA111" s="909"/>
      <c r="AB111" s="909"/>
      <c r="AC111" s="909"/>
      <c r="AD111" s="909"/>
      <c r="AE111" s="909"/>
      <c r="AF111" s="909"/>
      <c r="AG111" s="909"/>
      <c r="AH111" s="909"/>
      <c r="AI111" s="909"/>
      <c r="AJ111" s="909"/>
      <c r="AK111" s="909"/>
      <c r="AL111" s="909"/>
      <c r="AM111" s="909"/>
    </row>
    <row r="112" spans="1:39" s="38" customFormat="1" ht="12">
      <c r="A112" s="891"/>
      <c r="B112" s="39"/>
      <c r="C112" s="892">
        <v>326</v>
      </c>
      <c r="D112" s="39" t="s">
        <v>250</v>
      </c>
      <c r="E112" s="865" t="s">
        <v>3308</v>
      </c>
      <c r="F112" s="904" t="s">
        <v>3309</v>
      </c>
      <c r="G112" s="906" t="s">
        <v>3299</v>
      </c>
      <c r="H112" s="852"/>
      <c r="I112" s="853">
        <f>H112*C112</f>
        <v>0</v>
      </c>
      <c r="J112" s="871"/>
      <c r="K112" s="853">
        <f>J112*C112</f>
        <v>0</v>
      </c>
      <c r="M112" s="852"/>
    </row>
    <row r="113" spans="1:39" s="36" customFormat="1" ht="24">
      <c r="B113" s="39"/>
      <c r="C113" s="892">
        <v>1076</v>
      </c>
      <c r="D113" s="39" t="s">
        <v>250</v>
      </c>
      <c r="E113" s="910"/>
      <c r="F113" s="904" t="s">
        <v>3310</v>
      </c>
      <c r="G113" s="911" t="s">
        <v>240</v>
      </c>
      <c r="H113" s="852"/>
      <c r="I113" s="912"/>
      <c r="J113" s="871"/>
      <c r="K113" s="853">
        <f>J113*C113</f>
        <v>0</v>
      </c>
      <c r="M113" s="852"/>
    </row>
    <row r="114" spans="1:39" s="38" customFormat="1" ht="12">
      <c r="A114" s="891"/>
      <c r="B114" s="865"/>
      <c r="C114" s="880">
        <v>825</v>
      </c>
      <c r="D114" s="865" t="s">
        <v>250</v>
      </c>
      <c r="E114" s="913" t="s">
        <v>3311</v>
      </c>
      <c r="F114" s="911" t="s">
        <v>3312</v>
      </c>
      <c r="G114" s="914" t="s">
        <v>3299</v>
      </c>
      <c r="H114" s="852"/>
      <c r="I114" s="853">
        <f>H114*C114</f>
        <v>0</v>
      </c>
      <c r="J114" s="915"/>
      <c r="K114" s="853">
        <f>J114*C114</f>
        <v>0</v>
      </c>
      <c r="M114" s="852"/>
    </row>
    <row r="115" spans="1:39" s="38" customFormat="1" ht="12">
      <c r="A115" s="891"/>
      <c r="B115" s="865"/>
      <c r="C115" s="880">
        <v>825</v>
      </c>
      <c r="D115" s="865" t="s">
        <v>250</v>
      </c>
      <c r="E115" s="913" t="s">
        <v>3313</v>
      </c>
      <c r="F115" s="911" t="s">
        <v>3314</v>
      </c>
      <c r="G115" s="914" t="s">
        <v>3299</v>
      </c>
      <c r="H115" s="852"/>
      <c r="I115" s="853">
        <f>H115*C115</f>
        <v>0</v>
      </c>
      <c r="J115" s="915"/>
      <c r="K115" s="853">
        <f>J115*C115</f>
        <v>0</v>
      </c>
      <c r="M115" s="852"/>
    </row>
    <row r="116" spans="1:39" s="38" customFormat="1" ht="36">
      <c r="A116" s="891"/>
      <c r="B116" s="865"/>
      <c r="C116" s="880">
        <v>300</v>
      </c>
      <c r="D116" s="865" t="s">
        <v>389</v>
      </c>
      <c r="E116" s="913" t="s">
        <v>3450</v>
      </c>
      <c r="F116" s="911" t="s">
        <v>3451</v>
      </c>
      <c r="G116" s="914" t="s">
        <v>3299</v>
      </c>
      <c r="H116" s="852"/>
      <c r="I116" s="853">
        <f t="shared" ref="I116:I135" si="15">H116*C116</f>
        <v>0</v>
      </c>
      <c r="J116" s="915"/>
      <c r="K116" s="853">
        <f t="shared" ref="K116:K128" si="16">J116*C116</f>
        <v>0</v>
      </c>
      <c r="M116" s="852"/>
    </row>
    <row r="117" spans="1:39" s="38" customFormat="1" ht="36">
      <c r="A117" s="891"/>
      <c r="B117" s="865"/>
      <c r="C117" s="880">
        <v>195</v>
      </c>
      <c r="D117" s="865" t="s">
        <v>389</v>
      </c>
      <c r="E117" s="913" t="s">
        <v>3452</v>
      </c>
      <c r="F117" s="911" t="s">
        <v>3451</v>
      </c>
      <c r="G117" s="914" t="s">
        <v>3299</v>
      </c>
      <c r="H117" s="852"/>
      <c r="I117" s="853">
        <f t="shared" si="15"/>
        <v>0</v>
      </c>
      <c r="J117" s="915"/>
      <c r="K117" s="853">
        <f t="shared" si="16"/>
        <v>0</v>
      </c>
      <c r="M117" s="852"/>
    </row>
    <row r="118" spans="1:39" s="38" customFormat="1" ht="24">
      <c r="A118" s="891"/>
      <c r="B118" s="865"/>
      <c r="C118" s="880">
        <v>300</v>
      </c>
      <c r="D118" s="865" t="s">
        <v>389</v>
      </c>
      <c r="E118" s="913" t="s">
        <v>3454</v>
      </c>
      <c r="F118" s="911" t="s">
        <v>3455</v>
      </c>
      <c r="G118" s="914" t="s">
        <v>3299</v>
      </c>
      <c r="H118" s="852"/>
      <c r="I118" s="853">
        <f t="shared" si="15"/>
        <v>0</v>
      </c>
      <c r="J118" s="915"/>
      <c r="K118" s="853">
        <f t="shared" si="16"/>
        <v>0</v>
      </c>
      <c r="M118" s="852"/>
    </row>
    <row r="119" spans="1:39" s="38" customFormat="1" ht="24">
      <c r="A119" s="891"/>
      <c r="B119" s="865"/>
      <c r="C119" s="880">
        <v>195</v>
      </c>
      <c r="D119" s="865" t="s">
        <v>389</v>
      </c>
      <c r="E119" s="913" t="s">
        <v>3456</v>
      </c>
      <c r="F119" s="911" t="s">
        <v>3455</v>
      </c>
      <c r="G119" s="914" t="s">
        <v>3299</v>
      </c>
      <c r="H119" s="852"/>
      <c r="I119" s="853">
        <f t="shared" si="15"/>
        <v>0</v>
      </c>
      <c r="J119" s="915"/>
      <c r="K119" s="853">
        <f t="shared" si="16"/>
        <v>0</v>
      </c>
      <c r="M119" s="852"/>
    </row>
    <row r="120" spans="1:39" s="38" customFormat="1" ht="36">
      <c r="A120" s="891"/>
      <c r="B120" s="865"/>
      <c r="C120" s="880">
        <v>600</v>
      </c>
      <c r="D120" s="865" t="s">
        <v>250</v>
      </c>
      <c r="E120" s="913" t="s">
        <v>3458</v>
      </c>
      <c r="F120" s="914" t="s">
        <v>3320</v>
      </c>
      <c r="G120" s="914" t="s">
        <v>3299</v>
      </c>
      <c r="H120" s="852"/>
      <c r="I120" s="853">
        <f t="shared" si="15"/>
        <v>0</v>
      </c>
      <c r="J120" s="915"/>
      <c r="K120" s="853">
        <f t="shared" si="16"/>
        <v>0</v>
      </c>
      <c r="M120" s="852"/>
    </row>
    <row r="121" spans="1:39" s="38" customFormat="1" ht="36">
      <c r="A121" s="891"/>
      <c r="B121" s="865"/>
      <c r="C121" s="880">
        <v>390</v>
      </c>
      <c r="D121" s="865" t="s">
        <v>250</v>
      </c>
      <c r="E121" s="913" t="s">
        <v>3319</v>
      </c>
      <c r="F121" s="914" t="s">
        <v>3320</v>
      </c>
      <c r="G121" s="914" t="s">
        <v>3299</v>
      </c>
      <c r="H121" s="852"/>
      <c r="I121" s="853">
        <f t="shared" si="15"/>
        <v>0</v>
      </c>
      <c r="J121" s="915"/>
      <c r="K121" s="853">
        <f t="shared" si="16"/>
        <v>0</v>
      </c>
      <c r="M121" s="852"/>
    </row>
    <row r="122" spans="1:39" s="38" customFormat="1" ht="12">
      <c r="A122" s="891"/>
      <c r="B122" s="39"/>
      <c r="C122" s="892">
        <v>1</v>
      </c>
      <c r="D122" s="39" t="s">
        <v>250</v>
      </c>
      <c r="E122" s="916" t="s">
        <v>3321</v>
      </c>
      <c r="F122" s="906" t="s">
        <v>3322</v>
      </c>
      <c r="G122" s="906" t="s">
        <v>3299</v>
      </c>
      <c r="H122" s="852"/>
      <c r="I122" s="853">
        <f t="shared" si="15"/>
        <v>0</v>
      </c>
      <c r="J122" s="871"/>
      <c r="K122" s="853">
        <f t="shared" si="16"/>
        <v>0</v>
      </c>
      <c r="M122" s="852"/>
    </row>
    <row r="123" spans="1:39" s="38" customFormat="1" ht="24">
      <c r="A123" s="891"/>
      <c r="B123" s="865"/>
      <c r="C123" s="880">
        <v>1</v>
      </c>
      <c r="D123" s="865" t="s">
        <v>250</v>
      </c>
      <c r="E123" s="910">
        <v>5015650</v>
      </c>
      <c r="F123" s="914" t="s">
        <v>3323</v>
      </c>
      <c r="G123" s="905" t="s">
        <v>3299</v>
      </c>
      <c r="H123" s="852"/>
      <c r="I123" s="853">
        <f t="shared" si="15"/>
        <v>0</v>
      </c>
      <c r="J123" s="871"/>
      <c r="K123" s="853">
        <f t="shared" si="16"/>
        <v>0</v>
      </c>
      <c r="M123" s="852"/>
    </row>
    <row r="124" spans="1:39" s="38" customFormat="1" ht="12">
      <c r="A124" s="891"/>
      <c r="B124" s="865"/>
      <c r="C124" s="880">
        <v>25</v>
      </c>
      <c r="D124" s="865" t="s">
        <v>389</v>
      </c>
      <c r="E124" s="906" t="s">
        <v>3324</v>
      </c>
      <c r="F124" s="904" t="s">
        <v>3325</v>
      </c>
      <c r="G124" s="906" t="s">
        <v>3299</v>
      </c>
      <c r="H124" s="852"/>
      <c r="I124" s="853">
        <f t="shared" si="15"/>
        <v>0</v>
      </c>
      <c r="J124" s="871"/>
      <c r="K124" s="853">
        <f t="shared" si="16"/>
        <v>0</v>
      </c>
      <c r="L124" s="907"/>
      <c r="M124" s="852"/>
      <c r="N124" s="908"/>
      <c r="O124" s="907"/>
      <c r="P124" s="907"/>
      <c r="Q124" s="909"/>
      <c r="R124" s="909"/>
      <c r="S124" s="909"/>
      <c r="T124" s="909"/>
      <c r="U124" s="909"/>
      <c r="V124" s="909"/>
      <c r="W124" s="909"/>
      <c r="X124" s="909"/>
      <c r="Y124" s="909"/>
      <c r="Z124" s="909"/>
      <c r="AA124" s="909"/>
      <c r="AB124" s="909"/>
      <c r="AC124" s="909"/>
      <c r="AD124" s="909"/>
      <c r="AE124" s="909"/>
      <c r="AF124" s="909"/>
      <c r="AG124" s="909"/>
      <c r="AH124" s="909"/>
      <c r="AI124" s="909"/>
      <c r="AJ124" s="909"/>
      <c r="AK124" s="909"/>
      <c r="AL124" s="909"/>
      <c r="AM124" s="909"/>
    </row>
    <row r="125" spans="1:39" s="38" customFormat="1" ht="12">
      <c r="A125" s="891"/>
      <c r="B125" s="865"/>
      <c r="C125" s="880">
        <v>150</v>
      </c>
      <c r="D125" s="865" t="s">
        <v>389</v>
      </c>
      <c r="E125" s="865" t="s">
        <v>3326</v>
      </c>
      <c r="F125" s="904" t="s">
        <v>3327</v>
      </c>
      <c r="G125" s="906" t="s">
        <v>3299</v>
      </c>
      <c r="H125" s="852"/>
      <c r="I125" s="853">
        <f t="shared" si="15"/>
        <v>0</v>
      </c>
      <c r="J125" s="871"/>
      <c r="K125" s="853">
        <f t="shared" si="16"/>
        <v>0</v>
      </c>
      <c r="M125" s="852"/>
    </row>
    <row r="126" spans="1:39" s="38" customFormat="1" ht="12">
      <c r="A126" s="891"/>
      <c r="B126" s="865"/>
      <c r="C126" s="880">
        <v>40</v>
      </c>
      <c r="D126" s="865" t="s">
        <v>250</v>
      </c>
      <c r="E126" s="906" t="s">
        <v>3328</v>
      </c>
      <c r="F126" s="906" t="s">
        <v>3329</v>
      </c>
      <c r="G126" s="906" t="s">
        <v>3299</v>
      </c>
      <c r="H126" s="852"/>
      <c r="I126" s="853">
        <f t="shared" si="15"/>
        <v>0</v>
      </c>
      <c r="J126" s="871"/>
      <c r="K126" s="853">
        <f t="shared" si="16"/>
        <v>0</v>
      </c>
      <c r="M126" s="852"/>
    </row>
    <row r="127" spans="1:39" s="38" customFormat="1" ht="12">
      <c r="A127" s="891"/>
      <c r="B127" s="865"/>
      <c r="C127" s="880">
        <v>37</v>
      </c>
      <c r="D127" s="865" t="s">
        <v>250</v>
      </c>
      <c r="E127" s="906" t="s">
        <v>3330</v>
      </c>
      <c r="F127" s="906" t="s">
        <v>3331</v>
      </c>
      <c r="G127" s="906" t="s">
        <v>3299</v>
      </c>
      <c r="H127" s="852"/>
      <c r="I127" s="853">
        <f t="shared" si="15"/>
        <v>0</v>
      </c>
      <c r="J127" s="871"/>
      <c r="K127" s="853">
        <f t="shared" si="16"/>
        <v>0</v>
      </c>
      <c r="M127" s="852"/>
    </row>
    <row r="128" spans="1:39" s="38" customFormat="1" ht="12">
      <c r="A128" s="891"/>
      <c r="B128" s="865"/>
      <c r="C128" s="880">
        <v>2</v>
      </c>
      <c r="D128" s="865" t="s">
        <v>250</v>
      </c>
      <c r="E128" s="906" t="s">
        <v>3332</v>
      </c>
      <c r="F128" s="906" t="s">
        <v>3333</v>
      </c>
      <c r="G128" s="906" t="s">
        <v>3299</v>
      </c>
      <c r="H128" s="852"/>
      <c r="I128" s="853">
        <f t="shared" si="15"/>
        <v>0</v>
      </c>
      <c r="J128" s="871"/>
      <c r="K128" s="853">
        <f t="shared" si="16"/>
        <v>0</v>
      </c>
      <c r="M128" s="852"/>
    </row>
    <row r="129" spans="1:35" s="38" customFormat="1" ht="12">
      <c r="A129" s="891"/>
      <c r="B129" s="865"/>
      <c r="C129" s="880">
        <v>2</v>
      </c>
      <c r="D129" s="865" t="s">
        <v>250</v>
      </c>
      <c r="E129" s="906" t="s">
        <v>3334</v>
      </c>
      <c r="F129" s="906" t="s">
        <v>3335</v>
      </c>
      <c r="G129" s="906" t="s">
        <v>3299</v>
      </c>
      <c r="H129" s="852"/>
      <c r="I129" s="853">
        <f t="shared" si="15"/>
        <v>0</v>
      </c>
      <c r="J129" s="871"/>
      <c r="K129" s="853"/>
      <c r="M129" s="852"/>
    </row>
    <row r="130" spans="1:35" s="38" customFormat="1" ht="12">
      <c r="A130" s="879"/>
      <c r="B130" s="39"/>
      <c r="C130" s="892">
        <v>11</v>
      </c>
      <c r="D130" s="917" t="s">
        <v>430</v>
      </c>
      <c r="E130" s="918" t="s">
        <v>3336</v>
      </c>
      <c r="F130" s="906" t="s">
        <v>3337</v>
      </c>
      <c r="G130" s="906" t="s">
        <v>3299</v>
      </c>
      <c r="H130" s="852"/>
      <c r="I130" s="853">
        <f t="shared" si="15"/>
        <v>0</v>
      </c>
      <c r="J130" s="871"/>
      <c r="K130" s="853">
        <f t="shared" ref="K130:K133" si="17">J130*C130</f>
        <v>0</v>
      </c>
      <c r="M130" s="852"/>
    </row>
    <row r="131" spans="1:35" s="38" customFormat="1" ht="12">
      <c r="A131" s="879"/>
      <c r="B131" s="39"/>
      <c r="C131" s="892">
        <v>9</v>
      </c>
      <c r="D131" s="917" t="s">
        <v>430</v>
      </c>
      <c r="E131" s="919" t="s">
        <v>3338</v>
      </c>
      <c r="F131" s="906" t="s">
        <v>3339</v>
      </c>
      <c r="G131" s="906" t="s">
        <v>3299</v>
      </c>
      <c r="H131" s="852"/>
      <c r="I131" s="853">
        <f t="shared" si="15"/>
        <v>0</v>
      </c>
      <c r="J131" s="871"/>
      <c r="K131" s="853">
        <f t="shared" si="17"/>
        <v>0</v>
      </c>
      <c r="M131" s="852"/>
    </row>
    <row r="132" spans="1:35" s="38" customFormat="1" ht="12">
      <c r="A132" s="879"/>
      <c r="B132" s="39"/>
      <c r="C132" s="920">
        <v>1</v>
      </c>
      <c r="D132" s="917" t="s">
        <v>430</v>
      </c>
      <c r="E132" s="919" t="s">
        <v>3340</v>
      </c>
      <c r="F132" s="904" t="s">
        <v>3341</v>
      </c>
      <c r="G132" s="906" t="s">
        <v>3299</v>
      </c>
      <c r="H132" s="852"/>
      <c r="I132" s="853">
        <f t="shared" si="15"/>
        <v>0</v>
      </c>
      <c r="J132" s="871"/>
      <c r="K132" s="853">
        <f t="shared" si="17"/>
        <v>0</v>
      </c>
      <c r="M132" s="852"/>
    </row>
    <row r="133" spans="1:35" s="38" customFormat="1" ht="12">
      <c r="A133" s="879"/>
      <c r="B133" s="39"/>
      <c r="C133" s="920">
        <v>1</v>
      </c>
      <c r="D133" s="917" t="s">
        <v>430</v>
      </c>
      <c r="E133" s="919" t="s">
        <v>3342</v>
      </c>
      <c r="F133" s="904" t="s">
        <v>3343</v>
      </c>
      <c r="G133" s="906" t="s">
        <v>3299</v>
      </c>
      <c r="H133" s="852"/>
      <c r="I133" s="853">
        <f t="shared" si="15"/>
        <v>0</v>
      </c>
      <c r="J133" s="871"/>
      <c r="K133" s="853">
        <f t="shared" si="17"/>
        <v>0</v>
      </c>
      <c r="M133" s="852"/>
    </row>
    <row r="134" spans="1:35" s="38" customFormat="1" ht="12">
      <c r="A134" s="879"/>
      <c r="B134" s="39"/>
      <c r="C134" s="920">
        <v>1</v>
      </c>
      <c r="D134" s="917" t="s">
        <v>3344</v>
      </c>
      <c r="E134" s="919" t="s">
        <v>3345</v>
      </c>
      <c r="F134" s="904" t="s">
        <v>3345</v>
      </c>
      <c r="G134" s="906" t="s">
        <v>3299</v>
      </c>
      <c r="H134" s="852"/>
      <c r="I134" s="853">
        <f t="shared" si="15"/>
        <v>0</v>
      </c>
      <c r="J134" s="871"/>
      <c r="K134" s="853"/>
      <c r="M134" s="852"/>
    </row>
    <row r="135" spans="1:35" s="38" customFormat="1" ht="12">
      <c r="A135" s="891"/>
      <c r="B135" s="39"/>
      <c r="C135" s="892">
        <v>3</v>
      </c>
      <c r="D135" s="905" t="s">
        <v>389</v>
      </c>
      <c r="E135" s="865"/>
      <c r="F135" s="904" t="s">
        <v>3346</v>
      </c>
      <c r="G135" s="906" t="s">
        <v>3299</v>
      </c>
      <c r="H135" s="852"/>
      <c r="I135" s="853">
        <f t="shared" si="15"/>
        <v>0</v>
      </c>
      <c r="J135" s="871"/>
      <c r="K135" s="853">
        <f>J135*C135</f>
        <v>0</v>
      </c>
      <c r="L135" s="871"/>
      <c r="M135" s="852"/>
      <c r="N135" s="909"/>
      <c r="O135" s="909"/>
      <c r="P135" s="909"/>
      <c r="Q135" s="909"/>
      <c r="R135" s="909"/>
      <c r="S135" s="909"/>
      <c r="T135" s="909"/>
      <c r="U135" s="909"/>
      <c r="V135" s="909"/>
      <c r="W135" s="909"/>
      <c r="X135" s="909"/>
      <c r="Y135" s="909"/>
      <c r="Z135" s="909"/>
      <c r="AA135" s="909"/>
      <c r="AB135" s="909"/>
      <c r="AC135" s="909"/>
      <c r="AD135" s="909"/>
      <c r="AE135" s="909"/>
      <c r="AF135" s="909"/>
      <c r="AG135" s="909"/>
      <c r="AH135" s="909"/>
      <c r="AI135" s="909"/>
    </row>
    <row r="136" spans="1:35" s="38" customFormat="1" ht="12">
      <c r="A136" s="891"/>
      <c r="B136" s="865"/>
      <c r="C136" s="880"/>
      <c r="D136" s="865"/>
      <c r="E136" s="913"/>
      <c r="F136" s="914"/>
      <c r="G136" s="914"/>
      <c r="H136" s="915"/>
      <c r="I136" s="853"/>
      <c r="J136" s="915"/>
      <c r="K136" s="853"/>
    </row>
    <row r="137" spans="1:35" s="38" customFormat="1" ht="12">
      <c r="A137" s="879"/>
      <c r="B137" s="39"/>
      <c r="C137" s="892"/>
      <c r="D137" s="921">
        <v>0.1</v>
      </c>
      <c r="E137" s="906"/>
      <c r="F137" s="906" t="s">
        <v>3347</v>
      </c>
      <c r="G137" s="906" t="s">
        <v>3299</v>
      </c>
      <c r="H137" s="871"/>
      <c r="I137" s="853">
        <f>SUM(I93:I136)*0.1</f>
        <v>0</v>
      </c>
      <c r="J137" s="871"/>
      <c r="K137" s="853"/>
    </row>
    <row r="138" spans="1:35" s="36" customFormat="1">
      <c r="A138" s="922"/>
      <c r="B138" s="861"/>
      <c r="C138" s="862"/>
      <c r="D138" s="861"/>
      <c r="E138" s="860"/>
      <c r="F138" s="923"/>
      <c r="G138" s="861"/>
      <c r="H138" s="924"/>
      <c r="I138" s="925">
        <f>SUM(I93:I137)</f>
        <v>0</v>
      </c>
      <c r="J138" s="926"/>
      <c r="K138" s="925">
        <f>SUM(K93:K137)</f>
        <v>0</v>
      </c>
    </row>
    <row r="139" spans="1:35" s="36" customFormat="1">
      <c r="A139" s="879"/>
      <c r="B139" s="866"/>
      <c r="C139" s="867"/>
      <c r="D139" s="865"/>
      <c r="E139" s="865"/>
      <c r="F139" s="927" t="s">
        <v>3348</v>
      </c>
      <c r="G139" s="865"/>
      <c r="H139" s="928"/>
      <c r="I139" s="929"/>
      <c r="J139" s="930"/>
      <c r="K139" s="872">
        <f>SUM(I138+K138)</f>
        <v>0</v>
      </c>
    </row>
    <row r="140" spans="1:35">
      <c r="A140" s="931"/>
      <c r="B140" s="39"/>
      <c r="C140" s="892"/>
      <c r="D140" s="884"/>
      <c r="E140" s="932"/>
      <c r="F140" s="40"/>
      <c r="G140" s="894"/>
    </row>
    <row r="141" spans="1:35" ht="26.25" customHeight="1">
      <c r="A141" s="933"/>
      <c r="B141" s="1485" t="s">
        <v>3349</v>
      </c>
      <c r="C141" s="1485"/>
      <c r="D141" s="1485"/>
      <c r="E141" s="1485"/>
      <c r="F141" s="1485"/>
      <c r="G141" s="1485"/>
      <c r="H141" s="846"/>
      <c r="I141" s="846"/>
      <c r="J141" s="846"/>
      <c r="K141" s="846"/>
    </row>
    <row r="142" spans="1:35" ht="15">
      <c r="A142" s="865"/>
      <c r="B142" s="866"/>
      <c r="C142" s="867"/>
      <c r="D142" s="865"/>
      <c r="E142" s="865"/>
      <c r="F142" s="934" t="s">
        <v>3239</v>
      </c>
      <c r="G142" s="865"/>
      <c r="H142" s="1483">
        <f>SUM(K60)</f>
        <v>0</v>
      </c>
      <c r="I142" s="1483"/>
    </row>
    <row r="143" spans="1:35" ht="15">
      <c r="A143" s="865"/>
      <c r="B143" s="904"/>
      <c r="C143" s="880"/>
      <c r="D143" s="865"/>
      <c r="E143" s="865"/>
      <c r="F143" s="934" t="s">
        <v>3271</v>
      </c>
      <c r="G143" s="884"/>
      <c r="H143" s="1483">
        <f>SUMIF(F:F,"Spolu - riadiaci systém:",K:K)</f>
        <v>0</v>
      </c>
      <c r="I143" s="1483"/>
    </row>
    <row r="144" spans="1:35" ht="15">
      <c r="A144" s="865"/>
      <c r="B144" s="904"/>
      <c r="C144" s="880"/>
      <c r="D144" s="865"/>
      <c r="E144" s="865"/>
      <c r="F144" s="934" t="s">
        <v>3286</v>
      </c>
      <c r="G144" s="884"/>
      <c r="H144" s="1483">
        <f>SUMIF(F:F,"SPOLU - rozvádzač*",K:K)</f>
        <v>0</v>
      </c>
      <c r="I144" s="1483"/>
    </row>
    <row r="145" spans="1:11" ht="15">
      <c r="A145" s="865"/>
      <c r="B145" s="904"/>
      <c r="C145" s="880"/>
      <c r="D145" s="865"/>
      <c r="E145" s="865"/>
      <c r="F145" s="934" t="s">
        <v>3350</v>
      </c>
      <c r="G145" s="884"/>
      <c r="H145" s="1483">
        <f>SUMIF(F:F,"SPOLU - montážny materiál:",K:K)</f>
        <v>0</v>
      </c>
      <c r="I145" s="1483"/>
    </row>
    <row r="146" spans="1:11" ht="15">
      <c r="A146" s="865"/>
      <c r="B146" s="904"/>
      <c r="C146" s="880"/>
      <c r="D146" s="865"/>
      <c r="E146" s="865"/>
      <c r="F146" s="934" t="s">
        <v>3351</v>
      </c>
      <c r="G146" s="884"/>
      <c r="H146" s="1483"/>
      <c r="I146" s="1483"/>
    </row>
    <row r="147" spans="1:11" ht="15">
      <c r="A147" s="865"/>
      <c r="B147" s="904"/>
      <c r="C147" s="880"/>
      <c r="D147" s="865"/>
      <c r="E147" s="865"/>
      <c r="F147" s="934" t="s">
        <v>3352</v>
      </c>
      <c r="G147" s="884"/>
      <c r="H147" s="1483"/>
      <c r="I147" s="1483"/>
    </row>
    <row r="148" spans="1:11" ht="15">
      <c r="A148" s="865"/>
      <c r="B148" s="904"/>
      <c r="C148" s="880"/>
      <c r="D148" s="865"/>
      <c r="E148" s="865"/>
      <c r="F148" s="934" t="s">
        <v>3353</v>
      </c>
      <c r="G148" s="884"/>
      <c r="H148" s="1483"/>
      <c r="I148" s="1483"/>
    </row>
    <row r="149" spans="1:11" ht="15">
      <c r="A149" s="865"/>
      <c r="B149" s="904"/>
      <c r="C149" s="880"/>
      <c r="D149" s="865"/>
      <c r="E149" s="865"/>
      <c r="F149" s="934" t="s">
        <v>2998</v>
      </c>
      <c r="G149" s="884"/>
      <c r="H149" s="1483"/>
      <c r="I149" s="1483"/>
    </row>
    <row r="150" spans="1:11" ht="15.75">
      <c r="A150" s="865"/>
      <c r="B150" s="904"/>
      <c r="C150" s="880"/>
      <c r="D150" s="865"/>
      <c r="E150" s="865"/>
      <c r="F150" s="935" t="s">
        <v>3354</v>
      </c>
      <c r="G150" s="884"/>
      <c r="I150" s="936">
        <f>SUM(H141:I149)</f>
        <v>0</v>
      </c>
    </row>
    <row r="151" spans="1:11" ht="14.25">
      <c r="A151" s="865"/>
      <c r="B151" s="904"/>
      <c r="C151" s="880"/>
      <c r="D151" s="865"/>
      <c r="E151" s="865"/>
      <c r="F151" s="883"/>
      <c r="G151" s="884"/>
      <c r="H151" s="1484"/>
      <c r="I151" s="1484"/>
    </row>
    <row r="152" spans="1:11" ht="164.45" customHeight="1">
      <c r="A152" s="1449" t="s">
        <v>30</v>
      </c>
      <c r="B152" s="1449"/>
      <c r="C152" s="1449"/>
      <c r="D152" s="1449"/>
      <c r="E152" s="1449"/>
      <c r="F152" s="1449"/>
      <c r="G152" s="1449"/>
      <c r="H152" s="1449"/>
      <c r="I152" s="1449"/>
      <c r="J152" s="1449"/>
      <c r="K152" s="1449"/>
    </row>
  </sheetData>
  <mergeCells count="15">
    <mergeCell ref="H142:I142"/>
    <mergeCell ref="B2:G2"/>
    <mergeCell ref="B62:G62"/>
    <mergeCell ref="B79:G79"/>
    <mergeCell ref="B93:G93"/>
    <mergeCell ref="B141:G141"/>
    <mergeCell ref="A152:K152"/>
    <mergeCell ref="H149:I149"/>
    <mergeCell ref="H151:I151"/>
    <mergeCell ref="H143:I143"/>
    <mergeCell ref="H144:I144"/>
    <mergeCell ref="H145:I145"/>
    <mergeCell ref="H146:I146"/>
    <mergeCell ref="H147:I147"/>
    <mergeCell ref="H148:I148"/>
  </mergeCells>
  <conditionalFormatting sqref="A59:K60">
    <cfRule type="expression" dxfId="325" priority="824" stopIfTrue="1">
      <formula>AND($G59="d+m",$H59=0)</formula>
    </cfRule>
  </conditionalFormatting>
  <conditionalFormatting sqref="A76:K77">
    <cfRule type="expression" dxfId="324" priority="830" stopIfTrue="1">
      <formula>AND($G76="d+m",$H76=0)</formula>
    </cfRule>
  </conditionalFormatting>
  <conditionalFormatting sqref="B138:K139">
    <cfRule type="expression" dxfId="323" priority="828" stopIfTrue="1">
      <formula>AND($G138="d+m",$H138=0)</formula>
    </cfRule>
  </conditionalFormatting>
  <conditionalFormatting sqref="E4:E21">
    <cfRule type="expression" dxfId="322" priority="496" stopIfTrue="1">
      <formula>FIND("   ",F4)&gt;0</formula>
    </cfRule>
  </conditionalFormatting>
  <conditionalFormatting sqref="E23:E45">
    <cfRule type="expression" dxfId="321" priority="443" stopIfTrue="1">
      <formula>FIND("   ",F23)&gt;0</formula>
    </cfRule>
  </conditionalFormatting>
  <conditionalFormatting sqref="E47:E58">
    <cfRule type="expression" dxfId="320" priority="201" stopIfTrue="1">
      <formula>FIND("   ",F47)&gt;0</formula>
    </cfRule>
  </conditionalFormatting>
  <conditionalFormatting sqref="E65">
    <cfRule type="expression" dxfId="319" priority="188" stopIfTrue="1">
      <formula>FIND("   ",#REF!)&gt;0</formula>
    </cfRule>
  </conditionalFormatting>
  <conditionalFormatting sqref="E67:E72">
    <cfRule type="expression" dxfId="318" priority="155" stopIfTrue="1">
      <formula>FIND("   ",F67)&gt;0</formula>
    </cfRule>
  </conditionalFormatting>
  <conditionalFormatting sqref="G4:G21">
    <cfRule type="expression" dxfId="317" priority="490" stopIfTrue="1">
      <formula>OR(IF(NOT(ISERR(FIND("STROJNÁ DODÁVKA",F4))),AND(FIND("STROJNÁ DODÁVKA",F4)&gt;0,G4="D+M")),AND(ISERR(FIND("STROJNÁ DODÁVKA",F4)),AND(G4&lt;&gt;"D+M",G4&lt;&gt;"-"),D4="ks"))</formula>
    </cfRule>
  </conditionalFormatting>
  <conditionalFormatting sqref="G23:G45">
    <cfRule type="expression" dxfId="316" priority="434" stopIfTrue="1">
      <formula>OR(IF(NOT(ISERR(FIND("STROJNÁ DODÁVKA",F23))),AND(FIND("STROJNÁ DODÁVKA",F23)&gt;0,G23="D+M")),AND(ISERR(FIND("STROJNÁ DODÁVKA",F23)),AND(G23&lt;&gt;"D+M",G23&lt;&gt;"-"),D23="ks"))</formula>
    </cfRule>
  </conditionalFormatting>
  <conditionalFormatting sqref="G47:G58">
    <cfRule type="expression" dxfId="315" priority="194" stopIfTrue="1">
      <formula>OR(IF(NOT(ISERR(FIND("STROJNÁ DODÁVKA",F47))),AND(FIND("STROJNÁ DODÁVKA",F47)&gt;0,G47="D+M")),AND(ISERR(FIND("STROJNÁ DODÁVKA",F47)),AND(G47&lt;&gt;"D+M",G47&lt;&gt;"-"),D47="ks"))</formula>
    </cfRule>
  </conditionalFormatting>
  <conditionalFormatting sqref="G65">
    <cfRule type="expression" dxfId="314" priority="180" stopIfTrue="1">
      <formula>OR(IF(NOT(ISERR(FIND("STROJNÁ DODÁVKA",F65))),AND(FIND("STROJNÁ DODÁVKA",F65)&gt;0,G65="D+M")),AND(ISERR(FIND("STROJNÁ DODÁVKA",F65)),AND(G65&lt;&gt;"D+M",G65&lt;&gt;"-"),D65="ks"))</formula>
    </cfRule>
  </conditionalFormatting>
  <conditionalFormatting sqref="G67:G72">
    <cfRule type="expression" dxfId="313" priority="150" stopIfTrue="1">
      <formula>OR(IF(NOT(ISERR(FIND("STROJNÁ DODÁVKA",F67))),AND(FIND("STROJNÁ DODÁVKA",F67)&gt;0,G67="D+M")),AND(ISERR(FIND("STROJNÁ DODÁVKA",F67)),AND(G67&lt;&gt;"D+M",G67&lt;&gt;"-"),D67="ks"))</formula>
    </cfRule>
  </conditionalFormatting>
  <conditionalFormatting sqref="H4:H7">
    <cfRule type="expression" dxfId="312" priority="688" stopIfTrue="1">
      <formula>AND($G4="d+m",$H4=0)</formula>
    </cfRule>
    <cfRule type="expression" dxfId="311" priority="694" stopIfTrue="1">
      <formula>OR($G4="",$G4="-")</formula>
    </cfRule>
  </conditionalFormatting>
  <conditionalFormatting sqref="H9:H14">
    <cfRule type="expression" dxfId="310" priority="640" stopIfTrue="1">
      <formula>AND($G9="d+m",$H9=0)</formula>
    </cfRule>
  </conditionalFormatting>
  <conditionalFormatting sqref="H13:H14">
    <cfRule type="expression" dxfId="309" priority="646" stopIfTrue="1">
      <formula>OR($G13="",$G13="-")</formula>
    </cfRule>
  </conditionalFormatting>
  <conditionalFormatting sqref="H21">
    <cfRule type="expression" dxfId="308" priority="744" stopIfTrue="1">
      <formula>AND($G21="m+m",$H21=0)</formula>
    </cfRule>
    <cfRule type="expression" dxfId="307" priority="751" stopIfTrue="1">
      <formula>OR($G21="",$G21="-")</formula>
    </cfRule>
  </conditionalFormatting>
  <conditionalFormatting sqref="H23:H29">
    <cfRule type="expression" dxfId="306" priority="559" stopIfTrue="1">
      <formula>AND($G23="d+m",$H23=0)</formula>
    </cfRule>
  </conditionalFormatting>
  <conditionalFormatting sqref="H27:H29">
    <cfRule type="expression" dxfId="305" priority="562" stopIfTrue="1">
      <formula>OR($G27="",$G27="-")</formula>
    </cfRule>
  </conditionalFormatting>
  <conditionalFormatting sqref="H33:H38">
    <cfRule type="expression" dxfId="304" priority="580" stopIfTrue="1">
      <formula>AND($G33="d+m",$H33=0)</formula>
    </cfRule>
  </conditionalFormatting>
  <conditionalFormatting sqref="H37:H38">
    <cfRule type="expression" dxfId="303" priority="585" stopIfTrue="1">
      <formula>OR($G37="",$G37="-")</formula>
    </cfRule>
  </conditionalFormatting>
  <conditionalFormatting sqref="H45">
    <cfRule type="expression" dxfId="302" priority="422" stopIfTrue="1">
      <formula>AND($G45="m+m",$H45=0)</formula>
    </cfRule>
    <cfRule type="expression" dxfId="301" priority="432" stopIfTrue="1">
      <formula>OR($G45="",$G45="-")</formula>
    </cfRule>
  </conditionalFormatting>
  <conditionalFormatting sqref="H47:H48">
    <cfRule type="expression" dxfId="300" priority="318" stopIfTrue="1">
      <formula>AND($G47="d+m",$H47=0)</formula>
    </cfRule>
  </conditionalFormatting>
  <conditionalFormatting sqref="H48">
    <cfRule type="expression" dxfId="299" priority="324" stopIfTrue="1">
      <formula>OR($G48="",$G48="-")</formula>
    </cfRule>
  </conditionalFormatting>
  <conditionalFormatting sqref="H52:H54">
    <cfRule type="expression" dxfId="298" priority="236" stopIfTrue="1">
      <formula>AND($G52="d+m",$H52=0)</formula>
    </cfRule>
  </conditionalFormatting>
  <conditionalFormatting sqref="H54">
    <cfRule type="expression" dxfId="297" priority="241" stopIfTrue="1">
      <formula>OR($G54="",$G54="-")</formula>
    </cfRule>
  </conditionalFormatting>
  <conditionalFormatting sqref="H64">
    <cfRule type="expression" dxfId="296" priority="784" stopIfTrue="1">
      <formula>AND($G64="m+m",#REF!=0)</formula>
    </cfRule>
  </conditionalFormatting>
  <conditionalFormatting sqref="H106:H110 I114:I115 K114:K121 H116:I121 H122:H135 I125:K134 I135:L135">
    <cfRule type="expression" dxfId="295" priority="812" stopIfTrue="1">
      <formula>OR($G106="",$G106="-")</formula>
    </cfRule>
  </conditionalFormatting>
  <conditionalFormatting sqref="H111:H115">
    <cfRule type="expression" dxfId="294" priority="22" stopIfTrue="1">
      <formula>AND($G111="m+m",$H111=0)</formula>
    </cfRule>
    <cfRule type="expression" dxfId="293" priority="27" stopIfTrue="1">
      <formula>OR($G111="",$G111="-")</formula>
    </cfRule>
  </conditionalFormatting>
  <conditionalFormatting sqref="H3:I3">
    <cfRule type="expression" dxfId="292" priority="817" stopIfTrue="1">
      <formula>AND($G3="m+m",$H3=0)</formula>
    </cfRule>
  </conditionalFormatting>
  <conditionalFormatting sqref="H21:I21">
    <cfRule type="expression" dxfId="291" priority="737" stopIfTrue="1">
      <formula>AND($G21="m+m",$H21=0)</formula>
    </cfRule>
    <cfRule type="expression" dxfId="290" priority="742" stopIfTrue="1">
      <formula>OR($G21="",$G21="-")</formula>
    </cfRule>
  </conditionalFormatting>
  <conditionalFormatting sqref="H22:I22">
    <cfRule type="expression" dxfId="289" priority="621" stopIfTrue="1">
      <formula>AND($G22="m+m",$H22=0)</formula>
    </cfRule>
  </conditionalFormatting>
  <conditionalFormatting sqref="H45:I45">
    <cfRule type="expression" dxfId="288" priority="409" stopIfTrue="1">
      <formula>AND($G45="m+m",$H45=0)</formula>
    </cfRule>
    <cfRule type="expression" dxfId="287" priority="417" stopIfTrue="1">
      <formula>OR($G45="",$G45="-")</formula>
    </cfRule>
  </conditionalFormatting>
  <conditionalFormatting sqref="H46:I46">
    <cfRule type="expression" dxfId="286" priority="361" stopIfTrue="1">
      <formula>AND($G46="m+m",$H46=0)</formula>
    </cfRule>
  </conditionalFormatting>
  <conditionalFormatting sqref="H73:I74">
    <cfRule type="expression" dxfId="285" priority="762" stopIfTrue="1">
      <formula>AND($G73="m+m",$H73=0)</formula>
    </cfRule>
    <cfRule type="expression" dxfId="284" priority="766" stopIfTrue="1">
      <formula>OR($G73="",$G73="-")</formula>
    </cfRule>
  </conditionalFormatting>
  <conditionalFormatting sqref="H95:I100">
    <cfRule type="expression" dxfId="283" priority="125" stopIfTrue="1">
      <formula>AND($G95="m+m",$H95=0)</formula>
    </cfRule>
  </conditionalFormatting>
  <conditionalFormatting sqref="H101:I103">
    <cfRule type="expression" dxfId="282" priority="79" stopIfTrue="1">
      <formula>AND($G101="m+m",$H101=0)</formula>
    </cfRule>
    <cfRule type="expression" dxfId="281" priority="82" stopIfTrue="1">
      <formula>OR($G101="",$G101="-")</formula>
    </cfRule>
  </conditionalFormatting>
  <conditionalFormatting sqref="H105:I105">
    <cfRule type="expression" dxfId="280" priority="52" stopIfTrue="1">
      <formula>AND($G105="m+m",$H105=0)</formula>
    </cfRule>
  </conditionalFormatting>
  <conditionalFormatting sqref="H142:I149">
    <cfRule type="cellIs" dxfId="279" priority="823" stopIfTrue="1" operator="equal">
      <formula>0</formula>
    </cfRule>
  </conditionalFormatting>
  <conditionalFormatting sqref="H3:K3 H75:K75">
    <cfRule type="expression" dxfId="278" priority="798" stopIfTrue="1">
      <formula>OR($G3="",$G3="-")</formula>
    </cfRule>
  </conditionalFormatting>
  <conditionalFormatting sqref="H8:K8">
    <cfRule type="expression" dxfId="277" priority="664" stopIfTrue="1">
      <formula>AND($G8="d+m",$H8=0)</formula>
    </cfRule>
    <cfRule type="expression" dxfId="276" priority="670" stopIfTrue="1">
      <formula>OR($G8="",$G8="-")</formula>
    </cfRule>
  </conditionalFormatting>
  <conditionalFormatting sqref="H9:K12">
    <cfRule type="expression" dxfId="275" priority="650" stopIfTrue="1">
      <formula>OR($G9="",$G9="-")</formula>
    </cfRule>
  </conditionalFormatting>
  <conditionalFormatting sqref="H15:K17">
    <cfRule type="expression" dxfId="274" priority="475" stopIfTrue="1">
      <formula>AND($G15="d+m",$H15=0)</formula>
    </cfRule>
    <cfRule type="expression" dxfId="273" priority="482" stopIfTrue="1">
      <formula>OR($G15="",$G15="-")</formula>
    </cfRule>
  </conditionalFormatting>
  <conditionalFormatting sqref="H21:K21">
    <cfRule type="expression" dxfId="272" priority="818" stopIfTrue="1">
      <formula>OR($G21="",$G21="-")</formula>
    </cfRule>
  </conditionalFormatting>
  <conditionalFormatting sqref="H22:K26">
    <cfRule type="expression" dxfId="271" priority="605" stopIfTrue="1">
      <formula>OR($G22="",$G22="-")</formula>
    </cfRule>
  </conditionalFormatting>
  <conditionalFormatting sqref="H30:K32">
    <cfRule type="expression" dxfId="270" priority="518" stopIfTrue="1">
      <formula>AND($G30="d+m",$H30=0)</formula>
    </cfRule>
    <cfRule type="expression" dxfId="269" priority="525" stopIfTrue="1">
      <formula>OR($G30="",$G30="-")</formula>
    </cfRule>
  </conditionalFormatting>
  <conditionalFormatting sqref="H33:K36">
    <cfRule type="expression" dxfId="268" priority="591" stopIfTrue="1">
      <formula>OR($G33="",$G33="-")</formula>
    </cfRule>
  </conditionalFormatting>
  <conditionalFormatting sqref="H39:K41">
    <cfRule type="expression" dxfId="267" priority="506" stopIfTrue="1">
      <formula>AND($G39="d+m",$H39=0)</formula>
    </cfRule>
    <cfRule type="expression" dxfId="266" priority="516" stopIfTrue="1">
      <formula>OR($G39="",$G39="-")</formula>
    </cfRule>
  </conditionalFormatting>
  <conditionalFormatting sqref="H45:K45">
    <cfRule type="expression" dxfId="265" priority="456" stopIfTrue="1">
      <formula>OR($G45="",$G45="-")</formula>
    </cfRule>
  </conditionalFormatting>
  <conditionalFormatting sqref="H46:K47">
    <cfRule type="expression" dxfId="264" priority="335" stopIfTrue="1">
      <formula>OR($G46="",$G46="-")</formula>
    </cfRule>
  </conditionalFormatting>
  <conditionalFormatting sqref="H49:K51">
    <cfRule type="expression" dxfId="263" priority="275" stopIfTrue="1">
      <formula>AND($G49="d+m",$H49=0)</formula>
    </cfRule>
    <cfRule type="expression" dxfId="262" priority="286" stopIfTrue="1">
      <formula>OR($G49="",$G49="-")</formula>
    </cfRule>
  </conditionalFormatting>
  <conditionalFormatting sqref="H52:K53">
    <cfRule type="expression" dxfId="261" priority="248" stopIfTrue="1">
      <formula>OR($G52="",$G52="-")</formula>
    </cfRule>
  </conditionalFormatting>
  <conditionalFormatting sqref="H58:K58">
    <cfRule type="expression" dxfId="260" priority="706" stopIfTrue="1">
      <formula>AND($G58="d+m",$H58=0)</formula>
    </cfRule>
    <cfRule type="expression" dxfId="259" priority="710" stopIfTrue="1">
      <formula>OR($G58="",$G58="-")</formula>
    </cfRule>
  </conditionalFormatting>
  <conditionalFormatting sqref="H63:K63">
    <cfRule type="expression" dxfId="258" priority="815" stopIfTrue="1">
      <formula>OR($G63="",$G63="-")</formula>
    </cfRule>
  </conditionalFormatting>
  <conditionalFormatting sqref="H64:K64">
    <cfRule type="expression" dxfId="257" priority="787" stopIfTrue="1">
      <formula>OR($G64="",$G64="-")</formula>
    </cfRule>
  </conditionalFormatting>
  <conditionalFormatting sqref="H65:K65">
    <cfRule type="expression" dxfId="256" priority="173" stopIfTrue="1">
      <formula>OR($G65="",$G65="-")</formula>
    </cfRule>
  </conditionalFormatting>
  <conditionalFormatting sqref="H65:K66">
    <cfRule type="expression" dxfId="255" priority="167" stopIfTrue="1">
      <formula>AND($G65="d+m",$H65=0)</formula>
    </cfRule>
  </conditionalFormatting>
  <conditionalFormatting sqref="H66:K72">
    <cfRule type="expression" dxfId="254" priority="144" stopIfTrue="1">
      <formula>OR($G66="",$G66="-")</formula>
    </cfRule>
  </conditionalFormatting>
  <conditionalFormatting sqref="H67:K72">
    <cfRule type="expression" dxfId="253" priority="137" stopIfTrue="1">
      <formula>AND($G67="d+m",$H67=0)</formula>
    </cfRule>
  </conditionalFormatting>
  <conditionalFormatting sqref="H75:K75 H63:K63">
    <cfRule type="expression" dxfId="252" priority="813" stopIfTrue="1">
      <formula>AND($G63="d+m",$H63=0)</formula>
    </cfRule>
  </conditionalFormatting>
  <conditionalFormatting sqref="H94:K94">
    <cfRule type="expression" dxfId="251" priority="790" stopIfTrue="1">
      <formula>AND($G94="d+m",$H94=0)</formula>
    </cfRule>
    <cfRule type="expression" dxfId="250" priority="793" stopIfTrue="1">
      <formula>OR($G94="",$G94="-")</formula>
    </cfRule>
  </conditionalFormatting>
  <conditionalFormatting sqref="H95:K97">
    <cfRule type="expression" dxfId="249" priority="133" stopIfTrue="1">
      <formula>OR($G95="",$G95="-")</formula>
    </cfRule>
  </conditionalFormatting>
  <conditionalFormatting sqref="H98:K100">
    <cfRule type="expression" dxfId="248" priority="108" stopIfTrue="1">
      <formula>OR($G98="",$G98="-")</formula>
    </cfRule>
  </conditionalFormatting>
  <conditionalFormatting sqref="H105:K105">
    <cfRule type="expression" dxfId="247" priority="71" stopIfTrue="1">
      <formula>OR($G105="",$G105="-")</formula>
    </cfRule>
  </conditionalFormatting>
  <conditionalFormatting sqref="H106:K110 I114:I115 K114:K121 H116:I121 H122:H135 I125:K134 I135:L135">
    <cfRule type="expression" dxfId="246" priority="810" stopIfTrue="1">
      <formula>AND($G106="m+m",$H106=0)</formula>
    </cfRule>
  </conditionalFormatting>
  <conditionalFormatting sqref="H104:L104">
    <cfRule type="expression" dxfId="245" priority="696" stopIfTrue="1">
      <formula>AND($G104="m+m",$H104=0)</formula>
    </cfRule>
    <cfRule type="expression" dxfId="244" priority="702" stopIfTrue="1">
      <formula>OR($G104="",$G104="-")</formula>
    </cfRule>
  </conditionalFormatting>
  <conditionalFormatting sqref="I4:I7">
    <cfRule type="expression" dxfId="243" priority="677" stopIfTrue="1">
      <formula>AND($G4="m+m",$H4=0)</formula>
    </cfRule>
  </conditionalFormatting>
  <conditionalFormatting sqref="I9:I12">
    <cfRule type="expression" dxfId="242" priority="654" stopIfTrue="1">
      <formula>AND($G9="m+m",$H9=0)</formula>
    </cfRule>
  </conditionalFormatting>
  <conditionalFormatting sqref="I13:I14">
    <cfRule type="expression" dxfId="241" priority="630" stopIfTrue="1">
      <formula>AND($G13="m+m",$H13=0)</formula>
    </cfRule>
  </conditionalFormatting>
  <conditionalFormatting sqref="I23:I26">
    <cfRule type="expression" dxfId="240" priority="610" stopIfTrue="1">
      <formula>AND($G23="m+m",$H23=0)</formula>
    </cfRule>
  </conditionalFormatting>
  <conditionalFormatting sqref="I27:I29">
    <cfRule type="expression" dxfId="239" priority="540" stopIfTrue="1">
      <formula>AND($G27="m+m",$H27=0)</formula>
    </cfRule>
  </conditionalFormatting>
  <conditionalFormatting sqref="I33:I36">
    <cfRule type="expression" dxfId="238" priority="593" stopIfTrue="1">
      <formula>AND($G33="m+m",$H33=0)</formula>
    </cfRule>
  </conditionalFormatting>
  <conditionalFormatting sqref="I37:I38">
    <cfRule type="expression" dxfId="237" priority="569" stopIfTrue="1">
      <formula>AND($G37="m+m",$H37=0)</formula>
    </cfRule>
  </conditionalFormatting>
  <conditionalFormatting sqref="I47">
    <cfRule type="expression" dxfId="236" priority="338" stopIfTrue="1">
      <formula>AND($G47="m+m",$H47=0)</formula>
    </cfRule>
  </conditionalFormatting>
  <conditionalFormatting sqref="I48">
    <cfRule type="expression" dxfId="235" priority="296" stopIfTrue="1">
      <formula>AND($G48="m+m",$H48=0)</formula>
    </cfRule>
  </conditionalFormatting>
  <conditionalFormatting sqref="I52:I53">
    <cfRule type="expression" dxfId="234" priority="254" stopIfTrue="1">
      <formula>AND($G52="m+m",$H52=0)</formula>
    </cfRule>
  </conditionalFormatting>
  <conditionalFormatting sqref="I54">
    <cfRule type="expression" dxfId="233" priority="213" stopIfTrue="1">
      <formula>AND($G54="m+m",$H54=0)</formula>
    </cfRule>
  </conditionalFormatting>
  <conditionalFormatting sqref="I64">
    <cfRule type="expression" dxfId="232" priority="780" stopIfTrue="1">
      <formula>AND($G64="m+m",$H64=0)</formula>
    </cfRule>
  </conditionalFormatting>
  <conditionalFormatting sqref="I112 J112:K113">
    <cfRule type="expression" dxfId="231" priority="821" stopIfTrue="1">
      <formula>AND($G112="m+m",$H112=0)</formula>
    </cfRule>
    <cfRule type="expression" dxfId="230" priority="822" stopIfTrue="1">
      <formula>OR($G112="",$G112="-")</formula>
    </cfRule>
  </conditionalFormatting>
  <conditionalFormatting sqref="I136 K136">
    <cfRule type="expression" dxfId="229" priority="826" stopIfTrue="1">
      <formula>AND($G136="m+m",$H136=0)</formula>
    </cfRule>
    <cfRule type="expression" dxfId="228" priority="827" stopIfTrue="1">
      <formula>OR($G136="",$G136="-")</formula>
    </cfRule>
  </conditionalFormatting>
  <conditionalFormatting sqref="I21:J21">
    <cfRule type="expression" dxfId="227" priority="730" stopIfTrue="1">
      <formula>AND($G21="m+m",$H21=0)</formula>
    </cfRule>
    <cfRule type="expression" dxfId="226" priority="734" stopIfTrue="1">
      <formula>OR($G21="",$G21="-")</formula>
    </cfRule>
  </conditionalFormatting>
  <conditionalFormatting sqref="I45:J45">
    <cfRule type="expression" dxfId="225" priority="398" stopIfTrue="1">
      <formula>AND($G45="m+m",$H45=0)</formula>
    </cfRule>
    <cfRule type="expression" dxfId="224" priority="404" stopIfTrue="1">
      <formula>OR($G45="",$G45="-")</formula>
    </cfRule>
  </conditionalFormatting>
  <conditionalFormatting sqref="I4:K7">
    <cfRule type="expression" dxfId="223" priority="675" stopIfTrue="1">
      <formula>OR($G4="",$G4="-")</formula>
    </cfRule>
  </conditionalFormatting>
  <conditionalFormatting sqref="I13:K14">
    <cfRule type="expression" dxfId="222" priority="627" stopIfTrue="1">
      <formula>OR($G13="",$G13="-")</formula>
    </cfRule>
  </conditionalFormatting>
  <conditionalFormatting sqref="I27:K29">
    <cfRule type="expression" dxfId="221" priority="532" stopIfTrue="1">
      <formula>OR($G27="",$G27="-")</formula>
    </cfRule>
  </conditionalFormatting>
  <conditionalFormatting sqref="I37:K38">
    <cfRule type="expression" dxfId="220" priority="566" stopIfTrue="1">
      <formula>OR($G37="",$G37="-")</formula>
    </cfRule>
  </conditionalFormatting>
  <conditionalFormatting sqref="I48:K48">
    <cfRule type="expression" dxfId="219" priority="290" stopIfTrue="1">
      <formula>OR($G48="",$G48="-")</formula>
    </cfRule>
  </conditionalFormatting>
  <conditionalFormatting sqref="I54:K54">
    <cfRule type="expression" dxfId="218" priority="208" stopIfTrue="1">
      <formula>OR($G54="",$G54="-")</formula>
    </cfRule>
  </conditionalFormatting>
  <conditionalFormatting sqref="I90:K92">
    <cfRule type="expression" dxfId="217" priority="806" stopIfTrue="1">
      <formula>AND($G90="d+m",$H90=0)</formula>
    </cfRule>
  </conditionalFormatting>
  <conditionalFormatting sqref="I106:K111">
    <cfRule type="expression" dxfId="216" priority="42" stopIfTrue="1">
      <formula>OR($G106="",$G106="-")</formula>
    </cfRule>
  </conditionalFormatting>
  <conditionalFormatting sqref="I111:K111">
    <cfRule type="expression" dxfId="215" priority="35" stopIfTrue="1">
      <formula>AND($G111="m+m",$H111=0)</formula>
    </cfRule>
  </conditionalFormatting>
  <conditionalFormatting sqref="I122:K123">
    <cfRule type="expression" dxfId="214" priority="819" stopIfTrue="1">
      <formula>AND($G122="m+m",$H122=0)</formula>
    </cfRule>
    <cfRule type="expression" dxfId="213" priority="820" stopIfTrue="1">
      <formula>OR($G122="",$G122="-")</formula>
    </cfRule>
  </conditionalFormatting>
  <conditionalFormatting sqref="J3">
    <cfRule type="expression" dxfId="212" priority="816" stopIfTrue="1">
      <formula>AND($G3="d+m",$H3=0)</formula>
    </cfRule>
  </conditionalFormatting>
  <conditionalFormatting sqref="J4:J7">
    <cfRule type="expression" dxfId="211" priority="680" stopIfTrue="1">
      <formula>AND($G4="d+m",$H4=0)</formula>
    </cfRule>
  </conditionalFormatting>
  <conditionalFormatting sqref="J9:J12">
    <cfRule type="expression" dxfId="210" priority="656" stopIfTrue="1">
      <formula>AND($G9="d+m",$H9=0)</formula>
    </cfRule>
  </conditionalFormatting>
  <conditionalFormatting sqref="J13:J14">
    <cfRule type="expression" dxfId="209" priority="633" stopIfTrue="1">
      <formula>AND($G13="d+m",$H13=0)</formula>
    </cfRule>
  </conditionalFormatting>
  <conditionalFormatting sqref="J21 A90:G90">
    <cfRule type="expression" dxfId="208" priority="829" stopIfTrue="1">
      <formula>AND($G21="d+m",$H21=0)</formula>
    </cfRule>
  </conditionalFormatting>
  <conditionalFormatting sqref="J22:J26">
    <cfRule type="expression" dxfId="207" priority="612" stopIfTrue="1">
      <formula>AND($G22="d+m",$H22=0)</formula>
    </cfRule>
  </conditionalFormatting>
  <conditionalFormatting sqref="J27:J29">
    <cfRule type="expression" dxfId="206" priority="551" stopIfTrue="1">
      <formula>AND($G27="d+m",$H27=0)</formula>
    </cfRule>
  </conditionalFormatting>
  <conditionalFormatting sqref="J33:J36">
    <cfRule type="expression" dxfId="205" priority="596" stopIfTrue="1">
      <formula>AND($G33="d+m",$H33=0)</formula>
    </cfRule>
  </conditionalFormatting>
  <conditionalFormatting sqref="J37:J38">
    <cfRule type="expression" dxfId="204" priority="575" stopIfTrue="1">
      <formula>AND($G37="d+m",$H37=0)</formula>
    </cfRule>
  </conditionalFormatting>
  <conditionalFormatting sqref="J45">
    <cfRule type="expression" dxfId="203" priority="474" stopIfTrue="1">
      <formula>AND($G45="d+m",$H45=0)</formula>
    </cfRule>
  </conditionalFormatting>
  <conditionalFormatting sqref="J46:J47">
    <cfRule type="expression" dxfId="202" priority="350" stopIfTrue="1">
      <formula>AND($G46="d+m",$H46=0)</formula>
    </cfRule>
  </conditionalFormatting>
  <conditionalFormatting sqref="J48">
    <cfRule type="expression" dxfId="201" priority="306" stopIfTrue="1">
      <formula>AND($G48="d+m",$H48=0)</formula>
    </cfRule>
  </conditionalFormatting>
  <conditionalFormatting sqref="J52:J53">
    <cfRule type="expression" dxfId="200" priority="266" stopIfTrue="1">
      <formula>AND($G52="d+m",$H52=0)</formula>
    </cfRule>
  </conditionalFormatting>
  <conditionalFormatting sqref="J54">
    <cfRule type="expression" dxfId="199" priority="223" stopIfTrue="1">
      <formula>AND($G54="d+m",$H54=0)</formula>
    </cfRule>
  </conditionalFormatting>
  <conditionalFormatting sqref="J59:J60">
    <cfRule type="expression" dxfId="198" priority="825" stopIfTrue="1">
      <formula>OR($G59="",$G59="-")</formula>
    </cfRule>
  </conditionalFormatting>
  <conditionalFormatting sqref="J64">
    <cfRule type="expression" dxfId="197" priority="782" stopIfTrue="1">
      <formula>AND($G64="m+m",#REF!=0)</formula>
    </cfRule>
  </conditionalFormatting>
  <conditionalFormatting sqref="J76:J77">
    <cfRule type="expression" dxfId="196" priority="831" stopIfTrue="1">
      <formula>OR($G76="",$G76="-")</formula>
    </cfRule>
  </conditionalFormatting>
  <conditionalFormatting sqref="J90:J92">
    <cfRule type="expression" dxfId="195" priority="808" stopIfTrue="1">
      <formula>OR($G90="",$G90="-")</formula>
    </cfRule>
  </conditionalFormatting>
  <conditionalFormatting sqref="J21:K21">
    <cfRule type="expression" dxfId="194" priority="715" stopIfTrue="1">
      <formula>AND($G21="m+m",#REF!=0)</formula>
    </cfRule>
    <cfRule type="expression" dxfId="193" priority="726" stopIfTrue="1">
      <formula>OR($G21="",$G21="-")</formula>
    </cfRule>
  </conditionalFormatting>
  <conditionalFormatting sqref="J45:K45">
    <cfRule type="expression" dxfId="192" priority="365" stopIfTrue="1">
      <formula>AND($G45="m+m",#REF!=0)</formula>
    </cfRule>
    <cfRule type="expression" dxfId="191" priority="391" stopIfTrue="1">
      <formula>OR($G45="",$G45="-")</formula>
    </cfRule>
  </conditionalFormatting>
  <conditionalFormatting sqref="J73:K74">
    <cfRule type="expression" dxfId="190" priority="768" stopIfTrue="1">
      <formula>AND($G73="m+m",#REF!=0)</formula>
    </cfRule>
    <cfRule type="expression" dxfId="189" priority="773" stopIfTrue="1">
      <formula>OR($G73="",$G73="-")</formula>
    </cfRule>
  </conditionalFormatting>
  <conditionalFormatting sqref="J81:K81">
    <cfRule type="expression" dxfId="188" priority="752" stopIfTrue="1">
      <formula>AND($G81="m+m",#REF!=0)</formula>
    </cfRule>
    <cfRule type="expression" dxfId="187" priority="759" stopIfTrue="1">
      <formula>OR($G81="",$G81="-")</formula>
    </cfRule>
  </conditionalFormatting>
  <conditionalFormatting sqref="J95:K100">
    <cfRule type="expression" dxfId="186" priority="114" stopIfTrue="1">
      <formula>AND($G95="m+m",#REF!=0)</formula>
    </cfRule>
  </conditionalFormatting>
  <conditionalFormatting sqref="J101:K103">
    <cfRule type="expression" dxfId="185" priority="91" stopIfTrue="1">
      <formula>AND($G101="m+m",#REF!=0)</formula>
    </cfRule>
    <cfRule type="expression" dxfId="184" priority="98" stopIfTrue="1">
      <formula>OR($G101="",$G101="-")</formula>
    </cfRule>
  </conditionalFormatting>
  <conditionalFormatting sqref="J105:K105">
    <cfRule type="expression" dxfId="183" priority="59" stopIfTrue="1">
      <formula>AND($G105="m+m",#REF!=0)</formula>
    </cfRule>
  </conditionalFormatting>
  <conditionalFormatting sqref="K3">
    <cfRule type="expression" dxfId="182" priority="804" stopIfTrue="1">
      <formula>AND($G3="m+m",#REF!=0)</formula>
    </cfRule>
  </conditionalFormatting>
  <conditionalFormatting sqref="K4:K7">
    <cfRule type="expression" dxfId="181" priority="687" stopIfTrue="1">
      <formula>AND($G4="m+m",#REF!=0)</formula>
    </cfRule>
  </conditionalFormatting>
  <conditionalFormatting sqref="K9:K12">
    <cfRule type="expression" dxfId="180" priority="663" stopIfTrue="1">
      <formula>AND($G9="m+m",#REF!=0)</formula>
    </cfRule>
  </conditionalFormatting>
  <conditionalFormatting sqref="K13:K14">
    <cfRule type="expression" dxfId="179" priority="639" stopIfTrue="1">
      <formula>AND($G13="m+m",#REF!=0)</formula>
    </cfRule>
  </conditionalFormatting>
  <conditionalFormatting sqref="K21">
    <cfRule type="expression" dxfId="178" priority="717" stopIfTrue="1">
      <formula>OR($G21="",$G21="-")</formula>
    </cfRule>
    <cfRule type="expression" dxfId="177" priority="721" stopIfTrue="1">
      <formula>AND($G21="m+m",$H21=0)</formula>
    </cfRule>
    <cfRule type="expression" dxfId="176" priority="800" stopIfTrue="1">
      <formula>AND($G21="m+m",#REF!=0)</formula>
    </cfRule>
  </conditionalFormatting>
  <conditionalFormatting sqref="K22:K26">
    <cfRule type="expression" dxfId="175" priority="618" stopIfTrue="1">
      <formula>AND($G22="m+m",#REF!=0)</formula>
    </cfRule>
  </conditionalFormatting>
  <conditionalFormatting sqref="K27:K29">
    <cfRule type="expression" dxfId="174" priority="554" stopIfTrue="1">
      <formula>AND($G27="m+m",#REF!=0)</formula>
    </cfRule>
  </conditionalFormatting>
  <conditionalFormatting sqref="K33:K36">
    <cfRule type="expression" dxfId="173" priority="600" stopIfTrue="1">
      <formula>AND($G33="m+m",#REF!=0)</formula>
    </cfRule>
  </conditionalFormatting>
  <conditionalFormatting sqref="K37:K38">
    <cfRule type="expression" dxfId="172" priority="576" stopIfTrue="1">
      <formula>AND($G37="m+m",#REF!=0)</formula>
    </cfRule>
  </conditionalFormatting>
  <conditionalFormatting sqref="K45">
    <cfRule type="expression" dxfId="171" priority="378" stopIfTrue="1">
      <formula>OR($G45="",$G45="-")</formula>
    </cfRule>
    <cfRule type="expression" dxfId="170" priority="381" stopIfTrue="1">
      <formula>AND($G45="m+m",$H45=0)</formula>
    </cfRule>
    <cfRule type="expression" dxfId="169" priority="450" stopIfTrue="1">
      <formula>AND($G45="m+m",#REF!=0)</formula>
    </cfRule>
  </conditionalFormatting>
  <conditionalFormatting sqref="K46:K47">
    <cfRule type="expression" dxfId="168" priority="353" stopIfTrue="1">
      <formula>AND($G46="m+m",#REF!=0)</formula>
    </cfRule>
  </conditionalFormatting>
  <conditionalFormatting sqref="K48">
    <cfRule type="expression" dxfId="167" priority="311" stopIfTrue="1">
      <formula>AND($G48="m+m",#REF!=0)</formula>
    </cfRule>
  </conditionalFormatting>
  <conditionalFormatting sqref="K52:K53">
    <cfRule type="expression" dxfId="166" priority="273" stopIfTrue="1">
      <formula>AND($G52="m+m",#REF!=0)</formula>
    </cfRule>
  </conditionalFormatting>
  <conditionalFormatting sqref="K54">
    <cfRule type="expression" dxfId="165" priority="226" stopIfTrue="1">
      <formula>AND($G54="m+m",#REF!=0)</formula>
    </cfRule>
  </conditionalFormatting>
  <conditionalFormatting sqref="K64">
    <cfRule type="expression" dxfId="164" priority="777" stopIfTrue="1">
      <formula>AND($G64="m+m",$H64=0)</formula>
    </cfRule>
  </conditionalFormatting>
  <conditionalFormatting sqref="M95:M135">
    <cfRule type="expression" dxfId="163" priority="6" stopIfTrue="1">
      <formula>AND($G95="m+m",$H95=0)</formula>
    </cfRule>
    <cfRule type="expression" dxfId="162" priority="12" stopIfTrue="1">
      <formula>OR($G95="",$G95="-")</formula>
    </cfRule>
  </conditionalFormatting>
  <pageMargins left="0.39374999999999999" right="0.39374999999999999" top="0.39374999999999999" bottom="0.39374999999999999" header="0" footer="0"/>
  <pageSetup paperSize="9" scale="94" firstPageNumber="23"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pageSetUpPr fitToPage="1"/>
  </sheetPr>
  <dimension ref="A1:AI9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3" ht="24">
      <c r="A1" s="840"/>
      <c r="B1" s="841" t="s">
        <v>3231</v>
      </c>
      <c r="C1" s="842" t="s">
        <v>3232</v>
      </c>
      <c r="D1" s="840" t="s">
        <v>3233</v>
      </c>
      <c r="E1" s="840" t="s">
        <v>55</v>
      </c>
      <c r="F1" s="843" t="s">
        <v>53</v>
      </c>
      <c r="G1" s="841" t="s">
        <v>3234</v>
      </c>
      <c r="H1" s="844" t="s">
        <v>3235</v>
      </c>
      <c r="I1" s="845" t="s">
        <v>3236</v>
      </c>
      <c r="J1" s="845" t="s">
        <v>3237</v>
      </c>
      <c r="K1" s="845" t="s">
        <v>3238</v>
      </c>
    </row>
    <row r="2" spans="1:13" ht="26.25">
      <c r="A2" s="846"/>
      <c r="B2" s="1485" t="s">
        <v>3239</v>
      </c>
      <c r="C2" s="1485"/>
      <c r="D2" s="1485"/>
      <c r="E2" s="1485"/>
      <c r="F2" s="1485"/>
      <c r="G2" s="1485"/>
      <c r="H2" s="846"/>
      <c r="I2" s="846"/>
      <c r="J2" s="846"/>
      <c r="K2" s="846"/>
    </row>
    <row r="3" spans="1:13" s="36" customFormat="1">
      <c r="A3" s="847"/>
      <c r="B3" s="848"/>
      <c r="C3" s="849"/>
      <c r="D3" s="847"/>
      <c r="E3" s="850"/>
      <c r="F3" s="851" t="s">
        <v>3614</v>
      </c>
      <c r="G3" s="848"/>
      <c r="H3" s="852"/>
      <c r="I3" s="853"/>
      <c r="J3" s="854"/>
      <c r="K3" s="853"/>
    </row>
    <row r="4" spans="1:13" ht="24">
      <c r="A4" s="855"/>
      <c r="B4" s="856" t="s">
        <v>3615</v>
      </c>
      <c r="C4" s="849">
        <v>1</v>
      </c>
      <c r="D4" s="855" t="s">
        <v>250</v>
      </c>
      <c r="E4" s="855" t="s">
        <v>3616</v>
      </c>
      <c r="F4" s="857" t="s">
        <v>3617</v>
      </c>
      <c r="G4" s="856" t="s">
        <v>3244</v>
      </c>
      <c r="H4" s="854"/>
      <c r="I4" s="853">
        <f t="shared" ref="I4" si="0">H4*C4</f>
        <v>0</v>
      </c>
      <c r="J4" s="854"/>
      <c r="K4" s="853">
        <f t="shared" ref="K4" si="1">J4*C4</f>
        <v>0</v>
      </c>
      <c r="L4" s="885"/>
      <c r="M4" s="885"/>
    </row>
    <row r="5" spans="1:13">
      <c r="A5" s="855"/>
      <c r="B5" s="856"/>
      <c r="C5" s="880"/>
      <c r="D5" s="881"/>
      <c r="E5" s="855"/>
      <c r="F5" s="857"/>
      <c r="G5" s="856"/>
      <c r="H5" s="854"/>
      <c r="I5" s="853"/>
      <c r="J5" s="854"/>
      <c r="K5" s="853"/>
      <c r="L5" s="858"/>
    </row>
    <row r="6" spans="1:13" s="36" customFormat="1">
      <c r="A6" s="847"/>
      <c r="B6" s="848"/>
      <c r="C6" s="849"/>
      <c r="D6" s="847"/>
      <c r="E6" s="850"/>
      <c r="F6" s="851" t="s">
        <v>3618</v>
      </c>
      <c r="G6" s="848"/>
      <c r="H6" s="852"/>
      <c r="I6" s="853"/>
      <c r="J6" s="854"/>
      <c r="K6" s="853"/>
    </row>
    <row r="7" spans="1:13" ht="24">
      <c r="A7" s="855"/>
      <c r="B7" s="856" t="s">
        <v>3619</v>
      </c>
      <c r="C7" s="849">
        <v>1</v>
      </c>
      <c r="D7" s="855" t="s">
        <v>250</v>
      </c>
      <c r="E7" s="855" t="s">
        <v>3616</v>
      </c>
      <c r="F7" s="857" t="s">
        <v>3617</v>
      </c>
      <c r="G7" s="856" t="s">
        <v>3244</v>
      </c>
      <c r="H7" s="854"/>
      <c r="I7" s="853">
        <f t="shared" ref="I7" si="2">H7*C7</f>
        <v>0</v>
      </c>
      <c r="J7" s="854"/>
      <c r="K7" s="853">
        <f t="shared" ref="K7" si="3">J7*C7</f>
        <v>0</v>
      </c>
      <c r="L7" s="885"/>
      <c r="M7" s="885"/>
    </row>
    <row r="8" spans="1:13">
      <c r="A8" s="855"/>
      <c r="B8" s="856"/>
      <c r="C8" s="880"/>
      <c r="D8" s="881"/>
      <c r="E8" s="855"/>
      <c r="F8" s="857"/>
      <c r="G8" s="856"/>
      <c r="H8" s="854"/>
      <c r="I8" s="853"/>
      <c r="J8" s="854"/>
      <c r="K8" s="853"/>
      <c r="L8" s="858"/>
    </row>
    <row r="9" spans="1:13" s="36" customFormat="1">
      <c r="A9" s="847"/>
      <c r="B9" s="848"/>
      <c r="C9" s="849"/>
      <c r="D9" s="847"/>
      <c r="E9" s="850"/>
      <c r="F9" s="851" t="s">
        <v>3620</v>
      </c>
      <c r="G9" s="848"/>
      <c r="H9" s="852"/>
      <c r="I9" s="853"/>
      <c r="J9" s="854"/>
      <c r="K9" s="853"/>
    </row>
    <row r="10" spans="1:13">
      <c r="A10" s="855"/>
      <c r="B10" s="856" t="s">
        <v>3621</v>
      </c>
      <c r="C10" s="849">
        <v>1</v>
      </c>
      <c r="D10" s="855" t="s">
        <v>250</v>
      </c>
      <c r="E10" s="855" t="s">
        <v>3405</v>
      </c>
      <c r="F10" s="857" t="s">
        <v>3406</v>
      </c>
      <c r="G10" s="856" t="s">
        <v>3244</v>
      </c>
      <c r="H10" s="854"/>
      <c r="I10" s="853">
        <f>H10*C10</f>
        <v>0</v>
      </c>
      <c r="J10" s="854"/>
      <c r="K10" s="853">
        <f>J10*C10</f>
        <v>0</v>
      </c>
      <c r="L10" s="885"/>
      <c r="M10" s="885"/>
    </row>
    <row r="11" spans="1:13">
      <c r="A11" s="855"/>
      <c r="B11" s="856"/>
      <c r="C11" s="880"/>
      <c r="D11" s="881"/>
      <c r="E11" s="855"/>
      <c r="F11" s="857"/>
      <c r="G11" s="856"/>
      <c r="H11" s="854"/>
      <c r="I11" s="853"/>
      <c r="J11" s="854"/>
      <c r="K11" s="853"/>
      <c r="L11" s="858"/>
    </row>
    <row r="12" spans="1:13" s="36" customFormat="1">
      <c r="A12" s="847"/>
      <c r="B12" s="848"/>
      <c r="C12" s="849"/>
      <c r="D12" s="847"/>
      <c r="E12" s="850"/>
      <c r="F12" s="851" t="s">
        <v>3622</v>
      </c>
      <c r="G12" s="848"/>
      <c r="H12" s="852"/>
      <c r="I12" s="853"/>
      <c r="J12" s="854"/>
      <c r="K12" s="853"/>
    </row>
    <row r="13" spans="1:13">
      <c r="A13" s="855"/>
      <c r="B13" s="856" t="s">
        <v>3623</v>
      </c>
      <c r="C13" s="849">
        <v>1</v>
      </c>
      <c r="D13" s="855" t="s">
        <v>250</v>
      </c>
      <c r="E13" s="855" t="s">
        <v>3405</v>
      </c>
      <c r="F13" s="857" t="s">
        <v>3406</v>
      </c>
      <c r="G13" s="856" t="s">
        <v>3244</v>
      </c>
      <c r="H13" s="854"/>
      <c r="I13" s="853">
        <f>H13*C13</f>
        <v>0</v>
      </c>
      <c r="J13" s="854"/>
      <c r="K13" s="853">
        <f>J13*C13</f>
        <v>0</v>
      </c>
      <c r="L13" s="885"/>
      <c r="M13" s="885"/>
    </row>
    <row r="14" spans="1:13">
      <c r="A14" s="855"/>
      <c r="B14" s="856" t="s">
        <v>3624</v>
      </c>
      <c r="C14" s="849">
        <v>1</v>
      </c>
      <c r="D14" s="855" t="s">
        <v>250</v>
      </c>
      <c r="E14" s="855" t="s">
        <v>3405</v>
      </c>
      <c r="F14" s="857" t="s">
        <v>3406</v>
      </c>
      <c r="G14" s="856" t="s">
        <v>3244</v>
      </c>
      <c r="H14" s="854"/>
      <c r="I14" s="853">
        <f>H14*C14</f>
        <v>0</v>
      </c>
      <c r="J14" s="854"/>
      <c r="K14" s="853">
        <f>J14*C14</f>
        <v>0</v>
      </c>
      <c r="L14" s="885"/>
      <c r="M14" s="885"/>
    </row>
    <row r="15" spans="1:13">
      <c r="A15" s="855"/>
      <c r="B15" s="856"/>
      <c r="C15" s="880"/>
      <c r="D15" s="881"/>
      <c r="E15" s="855"/>
      <c r="F15" s="857"/>
      <c r="G15" s="856"/>
      <c r="H15" s="854"/>
      <c r="I15" s="853"/>
      <c r="J15" s="854"/>
      <c r="K15" s="853"/>
      <c r="L15" s="858"/>
    </row>
    <row r="16" spans="1:13" s="36" customFormat="1">
      <c r="A16" s="847"/>
      <c r="B16" s="848"/>
      <c r="C16" s="849"/>
      <c r="D16" s="847"/>
      <c r="E16" s="850"/>
      <c r="F16" s="851" t="s">
        <v>3625</v>
      </c>
      <c r="G16" s="848"/>
      <c r="H16" s="852"/>
      <c r="I16" s="853"/>
      <c r="J16" s="854"/>
      <c r="K16" s="853"/>
    </row>
    <row r="18" spans="1:13" ht="24">
      <c r="A18" s="855"/>
      <c r="B18" s="856" t="s">
        <v>3626</v>
      </c>
      <c r="C18" s="849">
        <v>1</v>
      </c>
      <c r="D18" s="855" t="s">
        <v>250</v>
      </c>
      <c r="E18" s="855" t="s">
        <v>3616</v>
      </c>
      <c r="F18" s="857" t="s">
        <v>3617</v>
      </c>
      <c r="G18" s="856" t="s">
        <v>3244</v>
      </c>
      <c r="H18" s="854"/>
      <c r="I18" s="853">
        <f t="shared" ref="I18" si="4">H18*C18</f>
        <v>0</v>
      </c>
      <c r="J18" s="854"/>
      <c r="K18" s="853">
        <f t="shared" ref="K18" si="5">J18*C18</f>
        <v>0</v>
      </c>
      <c r="L18" s="885"/>
      <c r="M18" s="885"/>
    </row>
    <row r="19" spans="1:13">
      <c r="A19" s="855"/>
      <c r="B19" s="856"/>
      <c r="C19" s="880"/>
      <c r="D19" s="881"/>
      <c r="E19" s="855"/>
      <c r="F19" s="857"/>
      <c r="G19" s="856"/>
      <c r="H19" s="854"/>
      <c r="I19" s="853"/>
      <c r="J19" s="854"/>
      <c r="K19" s="853"/>
      <c r="L19" s="858"/>
    </row>
    <row r="20" spans="1:13" s="36" customFormat="1">
      <c r="A20" s="847"/>
      <c r="B20" s="848"/>
      <c r="C20" s="849"/>
      <c r="D20" s="847"/>
      <c r="E20" s="850"/>
      <c r="F20" s="851" t="s">
        <v>3627</v>
      </c>
      <c r="G20" s="848"/>
      <c r="H20" s="852"/>
      <c r="I20" s="853"/>
      <c r="J20" s="854"/>
      <c r="K20" s="853"/>
    </row>
    <row r="21" spans="1:13">
      <c r="A21" s="855"/>
      <c r="B21" s="856" t="s">
        <v>3628</v>
      </c>
      <c r="C21" s="849">
        <v>1</v>
      </c>
      <c r="D21" s="855" t="s">
        <v>250</v>
      </c>
      <c r="E21" s="855" t="s">
        <v>3405</v>
      </c>
      <c r="F21" s="857" t="s">
        <v>3406</v>
      </c>
      <c r="G21" s="856" t="s">
        <v>3244</v>
      </c>
      <c r="H21" s="854"/>
      <c r="I21" s="853">
        <f>H21*C21</f>
        <v>0</v>
      </c>
      <c r="J21" s="854"/>
      <c r="K21" s="853">
        <f>J21*C21</f>
        <v>0</v>
      </c>
      <c r="L21" s="885"/>
      <c r="M21" s="885"/>
    </row>
    <row r="22" spans="1:13">
      <c r="A22" s="855"/>
      <c r="B22" s="856" t="s">
        <v>3629</v>
      </c>
      <c r="C22" s="849">
        <v>1</v>
      </c>
      <c r="D22" s="855" t="s">
        <v>250</v>
      </c>
      <c r="E22" s="855" t="s">
        <v>3405</v>
      </c>
      <c r="F22" s="857" t="s">
        <v>3406</v>
      </c>
      <c r="G22" s="856" t="s">
        <v>3244</v>
      </c>
      <c r="H22" s="854"/>
      <c r="I22" s="853">
        <f>H22*C22</f>
        <v>0</v>
      </c>
      <c r="J22" s="854"/>
      <c r="K22" s="853">
        <f>J22*C22</f>
        <v>0</v>
      </c>
      <c r="L22" s="885"/>
      <c r="M22" s="885"/>
    </row>
    <row r="23" spans="1:13">
      <c r="A23" s="855"/>
      <c r="B23" s="856"/>
      <c r="C23" s="880"/>
      <c r="D23" s="881"/>
      <c r="E23" s="855"/>
      <c r="F23" s="857"/>
      <c r="G23" s="856"/>
      <c r="H23" s="854"/>
      <c r="I23" s="853"/>
      <c r="J23" s="854"/>
      <c r="K23" s="853"/>
      <c r="L23" s="858"/>
    </row>
    <row r="24" spans="1:13" s="36" customFormat="1">
      <c r="A24" s="847"/>
      <c r="B24" s="856"/>
      <c r="C24" s="849"/>
      <c r="D24" s="847"/>
      <c r="E24" s="850"/>
      <c r="F24" s="851" t="s">
        <v>3630</v>
      </c>
      <c r="G24" s="848"/>
      <c r="H24" s="852"/>
      <c r="I24" s="853"/>
      <c r="J24" s="854"/>
      <c r="K24" s="853"/>
    </row>
    <row r="26" spans="1:13" ht="24">
      <c r="A26" s="855"/>
      <c r="B26" s="856" t="s">
        <v>3631</v>
      </c>
      <c r="C26" s="849">
        <v>1</v>
      </c>
      <c r="D26" s="855" t="s">
        <v>250</v>
      </c>
      <c r="E26" s="855" t="s">
        <v>3616</v>
      </c>
      <c r="F26" s="857" t="s">
        <v>3617</v>
      </c>
      <c r="G26" s="856" t="s">
        <v>3244</v>
      </c>
      <c r="H26" s="854"/>
      <c r="I26" s="853">
        <f t="shared" ref="I26" si="6">H26*C26</f>
        <v>0</v>
      </c>
      <c r="J26" s="854"/>
      <c r="K26" s="853">
        <f t="shared" ref="K26" si="7">J26*C26</f>
        <v>0</v>
      </c>
      <c r="L26" s="885"/>
      <c r="M26" s="885"/>
    </row>
    <row r="27" spans="1:13">
      <c r="A27" s="855"/>
      <c r="B27" s="856"/>
      <c r="C27" s="880"/>
      <c r="D27" s="881"/>
      <c r="E27" s="855"/>
      <c r="F27" s="857"/>
      <c r="G27" s="856"/>
      <c r="H27" s="854"/>
      <c r="I27" s="853"/>
      <c r="J27" s="854"/>
      <c r="K27" s="853"/>
      <c r="L27" s="858"/>
    </row>
    <row r="28" spans="1:13" s="36" customFormat="1">
      <c r="A28" s="847"/>
      <c r="B28" s="856"/>
      <c r="C28" s="849"/>
      <c r="D28" s="847"/>
      <c r="E28" s="850"/>
      <c r="F28" s="851" t="s">
        <v>3632</v>
      </c>
      <c r="G28" s="848"/>
      <c r="H28" s="852"/>
      <c r="I28" s="853"/>
      <c r="J28" s="854"/>
      <c r="K28" s="853"/>
    </row>
    <row r="30" spans="1:13" ht="24">
      <c r="A30" s="855"/>
      <c r="B30" s="856" t="s">
        <v>3633</v>
      </c>
      <c r="C30" s="849">
        <v>1</v>
      </c>
      <c r="D30" s="855" t="s">
        <v>250</v>
      </c>
      <c r="E30" s="855" t="s">
        <v>3616</v>
      </c>
      <c r="F30" s="857" t="s">
        <v>3617</v>
      </c>
      <c r="G30" s="856" t="s">
        <v>3244</v>
      </c>
      <c r="H30" s="854"/>
      <c r="I30" s="853">
        <f t="shared" ref="I30" si="8">H30*C30</f>
        <v>0</v>
      </c>
      <c r="J30" s="854"/>
      <c r="K30" s="853">
        <f t="shared" ref="K30" si="9">J30*C30</f>
        <v>0</v>
      </c>
      <c r="L30" s="885"/>
      <c r="M30" s="885"/>
    </row>
    <row r="31" spans="1:13">
      <c r="A31" s="855"/>
      <c r="B31" s="856"/>
      <c r="C31" s="880"/>
      <c r="D31" s="881"/>
      <c r="E31" s="855"/>
      <c r="F31" s="857"/>
      <c r="G31" s="856"/>
      <c r="H31" s="854"/>
      <c r="I31" s="853"/>
      <c r="J31" s="854"/>
      <c r="K31" s="853"/>
      <c r="L31" s="858"/>
    </row>
    <row r="32" spans="1:13" s="36" customFormat="1">
      <c r="A32" s="847"/>
      <c r="B32" s="856"/>
      <c r="C32" s="849"/>
      <c r="D32" s="847"/>
      <c r="E32" s="850"/>
      <c r="F32" s="851" t="s">
        <v>3634</v>
      </c>
      <c r="G32" s="848"/>
      <c r="H32" s="852"/>
      <c r="I32" s="853"/>
      <c r="J32" s="854"/>
      <c r="K32" s="853"/>
    </row>
    <row r="34" spans="1:13" ht="24">
      <c r="A34" s="855"/>
      <c r="B34" s="856" t="s">
        <v>3635</v>
      </c>
      <c r="C34" s="849">
        <v>1</v>
      </c>
      <c r="D34" s="855" t="s">
        <v>250</v>
      </c>
      <c r="E34" s="855" t="s">
        <v>3616</v>
      </c>
      <c r="F34" s="857" t="s">
        <v>3617</v>
      </c>
      <c r="G34" s="856" t="s">
        <v>3244</v>
      </c>
      <c r="H34" s="854"/>
      <c r="I34" s="853">
        <f t="shared" ref="I34" si="10">H34*C34</f>
        <v>0</v>
      </c>
      <c r="J34" s="854"/>
      <c r="K34" s="853">
        <f t="shared" ref="K34" si="11">J34*C34</f>
        <v>0</v>
      </c>
      <c r="L34" s="885"/>
      <c r="M34" s="885"/>
    </row>
    <row r="35" spans="1:13">
      <c r="A35" s="855"/>
      <c r="B35" s="856"/>
      <c r="C35" s="849"/>
      <c r="D35" s="855"/>
      <c r="E35" s="855"/>
      <c r="F35" s="857"/>
      <c r="G35" s="856"/>
      <c r="H35" s="871"/>
      <c r="I35" s="853"/>
      <c r="J35" s="871"/>
      <c r="K35" s="853"/>
    </row>
    <row r="36" spans="1:13" s="36" customFormat="1">
      <c r="A36" s="860"/>
      <c r="B36" s="861"/>
      <c r="C36" s="862"/>
      <c r="D36" s="861"/>
      <c r="E36" s="860"/>
      <c r="F36" s="860"/>
      <c r="G36" s="861"/>
      <c r="H36" s="863"/>
      <c r="I36" s="864">
        <f>SUM(I3:I35)</f>
        <v>0</v>
      </c>
      <c r="J36" s="864"/>
      <c r="K36" s="864">
        <f>SUM(K3:K35)</f>
        <v>0</v>
      </c>
    </row>
    <row r="37" spans="1:13" s="36" customFormat="1">
      <c r="A37" s="865"/>
      <c r="B37" s="866"/>
      <c r="C37" s="867"/>
      <c r="D37" s="865"/>
      <c r="E37" s="865"/>
      <c r="F37" s="868" t="s">
        <v>3270</v>
      </c>
      <c r="G37" s="865"/>
      <c r="H37" s="869"/>
      <c r="I37" s="870"/>
      <c r="J37" s="871"/>
      <c r="K37" s="872">
        <f>SUM(I36+K36)</f>
        <v>0</v>
      </c>
    </row>
    <row r="38" spans="1:13">
      <c r="A38" s="855"/>
      <c r="B38" s="856"/>
      <c r="C38" s="849"/>
      <c r="D38" s="855"/>
      <c r="E38" s="856"/>
      <c r="F38" s="857"/>
      <c r="G38" s="856"/>
    </row>
    <row r="39" spans="1:13" ht="26.25">
      <c r="A39" s="846"/>
      <c r="B39" s="1485" t="s">
        <v>3271</v>
      </c>
      <c r="C39" s="1485"/>
      <c r="D39" s="1485"/>
      <c r="E39" s="1485"/>
      <c r="F39" s="1485"/>
      <c r="G39" s="1485"/>
      <c r="H39" s="846"/>
      <c r="I39" s="846"/>
      <c r="J39" s="846"/>
      <c r="K39" s="846"/>
    </row>
    <row r="40" spans="1:13">
      <c r="A40" s="855"/>
      <c r="B40" s="856" t="s">
        <v>3636</v>
      </c>
      <c r="C40" s="849">
        <v>1</v>
      </c>
      <c r="D40" s="855" t="s">
        <v>250</v>
      </c>
      <c r="E40" s="855" t="s">
        <v>3637</v>
      </c>
      <c r="F40" s="857" t="s">
        <v>3638</v>
      </c>
      <c r="G40" s="856" t="s">
        <v>3244</v>
      </c>
      <c r="H40" s="854"/>
      <c r="I40" s="859">
        <f t="shared" ref="I40:I41" si="12">H40*C40</f>
        <v>0</v>
      </c>
      <c r="J40" s="854"/>
      <c r="K40" s="859">
        <f t="shared" ref="K40:K41" si="13">J40*C40</f>
        <v>0</v>
      </c>
      <c r="L40" s="858"/>
    </row>
    <row r="41" spans="1:13">
      <c r="A41" s="855"/>
      <c r="B41" s="856" t="s">
        <v>3636</v>
      </c>
      <c r="C41" s="849">
        <v>1</v>
      </c>
      <c r="D41" s="855" t="s">
        <v>250</v>
      </c>
      <c r="E41" s="855" t="s">
        <v>3639</v>
      </c>
      <c r="F41" s="857" t="s">
        <v>3640</v>
      </c>
      <c r="G41" s="856" t="s">
        <v>3244</v>
      </c>
      <c r="H41" s="854"/>
      <c r="I41" s="859">
        <f t="shared" si="12"/>
        <v>0</v>
      </c>
      <c r="J41" s="854"/>
      <c r="K41" s="859">
        <f t="shared" si="13"/>
        <v>0</v>
      </c>
      <c r="L41" s="858"/>
    </row>
    <row r="42" spans="1:13">
      <c r="A42" s="855"/>
      <c r="B42" s="856" t="s">
        <v>3641</v>
      </c>
      <c r="C42" s="849">
        <v>1</v>
      </c>
      <c r="D42" s="855" t="s">
        <v>250</v>
      </c>
      <c r="E42" s="855" t="s">
        <v>3637</v>
      </c>
      <c r="F42" s="857" t="s">
        <v>3638</v>
      </c>
      <c r="G42" s="856" t="s">
        <v>3244</v>
      </c>
      <c r="H42" s="854"/>
      <c r="I42" s="859">
        <f>H42*C42</f>
        <v>0</v>
      </c>
      <c r="J42" s="854"/>
      <c r="K42" s="859">
        <f>J42*C42</f>
        <v>0</v>
      </c>
      <c r="L42" s="858"/>
    </row>
    <row r="43" spans="1:13">
      <c r="A43" s="855"/>
      <c r="B43" s="856" t="s">
        <v>3641</v>
      </c>
      <c r="C43" s="849">
        <v>1</v>
      </c>
      <c r="D43" s="855" t="s">
        <v>250</v>
      </c>
      <c r="E43" s="855" t="s">
        <v>3639</v>
      </c>
      <c r="F43" s="857" t="s">
        <v>3640</v>
      </c>
      <c r="G43" s="856" t="s">
        <v>3244</v>
      </c>
      <c r="H43" s="854"/>
      <c r="I43" s="859">
        <f t="shared" ref="I43" si="14">H43*C43</f>
        <v>0</v>
      </c>
      <c r="J43" s="854"/>
      <c r="K43" s="859">
        <f t="shared" ref="K43" si="15">J43*C43</f>
        <v>0</v>
      </c>
      <c r="L43" s="858"/>
    </row>
    <row r="44" spans="1:13">
      <c r="A44" s="855"/>
      <c r="B44" s="856" t="s">
        <v>3642</v>
      </c>
      <c r="C44" s="849">
        <v>1</v>
      </c>
      <c r="D44" s="855" t="s">
        <v>250</v>
      </c>
      <c r="E44" s="855" t="s">
        <v>3637</v>
      </c>
      <c r="F44" s="857" t="s">
        <v>3638</v>
      </c>
      <c r="G44" s="856" t="s">
        <v>3244</v>
      </c>
      <c r="H44" s="854"/>
      <c r="I44" s="859">
        <f>H44*C44</f>
        <v>0</v>
      </c>
      <c r="J44" s="854"/>
      <c r="K44" s="859">
        <f>J44*C44</f>
        <v>0</v>
      </c>
      <c r="L44" s="858"/>
    </row>
    <row r="45" spans="1:13">
      <c r="A45" s="855"/>
      <c r="B45" s="856" t="s">
        <v>3642</v>
      </c>
      <c r="C45" s="849">
        <v>1</v>
      </c>
      <c r="D45" s="855" t="s">
        <v>250</v>
      </c>
      <c r="E45" s="855" t="s">
        <v>3639</v>
      </c>
      <c r="F45" s="857" t="s">
        <v>3640</v>
      </c>
      <c r="G45" s="856" t="s">
        <v>3244</v>
      </c>
      <c r="H45" s="854"/>
      <c r="I45" s="859">
        <f t="shared" ref="I45" si="16">H45*C45</f>
        <v>0</v>
      </c>
      <c r="J45" s="854"/>
      <c r="K45" s="859">
        <f t="shared" ref="K45" si="17">J45*C45</f>
        <v>0</v>
      </c>
      <c r="L45" s="858"/>
    </row>
    <row r="46" spans="1:13">
      <c r="A46" s="855"/>
      <c r="B46" s="856" t="s">
        <v>3643</v>
      </c>
      <c r="C46" s="849">
        <v>1</v>
      </c>
      <c r="D46" s="855" t="s">
        <v>250</v>
      </c>
      <c r="E46" s="855" t="s">
        <v>3637</v>
      </c>
      <c r="F46" s="857" t="s">
        <v>3638</v>
      </c>
      <c r="G46" s="856" t="s">
        <v>3244</v>
      </c>
      <c r="H46" s="854"/>
      <c r="I46" s="859">
        <f>H46*C46</f>
        <v>0</v>
      </c>
      <c r="J46" s="854"/>
      <c r="K46" s="859">
        <f>J46*C46</f>
        <v>0</v>
      </c>
      <c r="L46" s="858"/>
    </row>
    <row r="47" spans="1:13">
      <c r="A47" s="855"/>
      <c r="B47" s="856" t="s">
        <v>3643</v>
      </c>
      <c r="C47" s="849">
        <v>1</v>
      </c>
      <c r="D47" s="855" t="s">
        <v>250</v>
      </c>
      <c r="E47" s="855" t="s">
        <v>3639</v>
      </c>
      <c r="F47" s="857" t="s">
        <v>3640</v>
      </c>
      <c r="G47" s="856" t="s">
        <v>3244</v>
      </c>
      <c r="H47" s="854"/>
      <c r="I47" s="859">
        <f t="shared" ref="I47:I48" si="18">H47*C47</f>
        <v>0</v>
      </c>
      <c r="J47" s="854"/>
      <c r="K47" s="859">
        <f t="shared" ref="K47:K48" si="19">J47*C47</f>
        <v>0</v>
      </c>
      <c r="L47" s="858"/>
    </row>
    <row r="48" spans="1:13">
      <c r="A48" s="855"/>
      <c r="B48" s="856"/>
      <c r="C48" s="849">
        <v>4</v>
      </c>
      <c r="D48" s="855" t="s">
        <v>250</v>
      </c>
      <c r="E48" s="855" t="s">
        <v>3644</v>
      </c>
      <c r="F48" s="857" t="s">
        <v>3645</v>
      </c>
      <c r="G48" s="856" t="s">
        <v>3244</v>
      </c>
      <c r="H48" s="854"/>
      <c r="I48" s="859">
        <f t="shared" si="18"/>
        <v>0</v>
      </c>
      <c r="J48" s="854"/>
      <c r="K48" s="859">
        <f t="shared" si="19"/>
        <v>0</v>
      </c>
      <c r="L48" s="858"/>
    </row>
    <row r="49" spans="1:35">
      <c r="A49" s="855"/>
      <c r="B49" s="856"/>
      <c r="C49" s="849"/>
      <c r="D49" s="855"/>
      <c r="E49" s="855"/>
      <c r="F49" s="855"/>
      <c r="G49" s="856"/>
      <c r="H49" s="871"/>
      <c r="I49" s="853"/>
      <c r="J49" s="871"/>
      <c r="K49" s="853"/>
    </row>
    <row r="50" spans="1:35" s="36" customFormat="1">
      <c r="A50" s="860"/>
      <c r="B50" s="861"/>
      <c r="C50" s="862"/>
      <c r="D50" s="861"/>
      <c r="E50" s="860"/>
      <c r="F50" s="860"/>
      <c r="G50" s="861"/>
      <c r="H50" s="863"/>
      <c r="I50" s="864">
        <f>SUM(I40:I49)</f>
        <v>0</v>
      </c>
      <c r="J50" s="864"/>
      <c r="K50" s="864">
        <f>SUM(K40:K49)</f>
        <v>0</v>
      </c>
    </row>
    <row r="51" spans="1:35" s="36" customFormat="1">
      <c r="A51" s="865"/>
      <c r="B51" s="866"/>
      <c r="C51" s="867"/>
      <c r="D51" s="865"/>
      <c r="E51" s="865"/>
      <c r="F51" s="868" t="s">
        <v>3285</v>
      </c>
      <c r="G51" s="865"/>
      <c r="H51" s="869"/>
      <c r="I51" s="870"/>
      <c r="J51" s="871"/>
      <c r="K51" s="872">
        <f>SUM(I50+K50)</f>
        <v>0</v>
      </c>
    </row>
    <row r="52" spans="1:35">
      <c r="A52" s="855"/>
      <c r="B52" s="856"/>
      <c r="C52" s="849"/>
      <c r="D52" s="855"/>
      <c r="E52" s="856"/>
      <c r="F52" s="857"/>
      <c r="G52" s="856"/>
    </row>
    <row r="53" spans="1:35" ht="26.25">
      <c r="A53" s="846"/>
      <c r="B53" s="1485" t="s">
        <v>3646</v>
      </c>
      <c r="C53" s="1485"/>
      <c r="D53" s="1485"/>
      <c r="E53" s="1485"/>
      <c r="F53" s="1485"/>
      <c r="G53" s="1485"/>
      <c r="H53" s="846"/>
      <c r="I53" s="846"/>
      <c r="J53" s="846"/>
      <c r="K53" s="846"/>
    </row>
    <row r="54" spans="1:35" ht="15">
      <c r="A54" s="886"/>
      <c r="B54" s="887"/>
      <c r="C54" s="888"/>
      <c r="D54" s="886"/>
      <c r="E54" s="886"/>
      <c r="F54" s="889" t="s">
        <v>3604</v>
      </c>
      <c r="G54" s="890"/>
    </row>
    <row r="55" spans="1:35" s="36" customFormat="1" ht="24">
      <c r="A55" s="891"/>
      <c r="B55" s="39"/>
      <c r="C55" s="892">
        <v>4</v>
      </c>
      <c r="D55" s="39" t="s">
        <v>250</v>
      </c>
      <c r="E55" s="39"/>
      <c r="F55" s="893" t="s">
        <v>3647</v>
      </c>
      <c r="G55" s="894" t="s">
        <v>3244</v>
      </c>
      <c r="J55" s="871"/>
      <c r="K55" s="853">
        <f t="shared" ref="K55" si="20">J55*C55</f>
        <v>0</v>
      </c>
    </row>
    <row r="56" spans="1:35" s="36" customFormat="1">
      <c r="A56" s="891"/>
      <c r="B56" s="39"/>
      <c r="C56" s="892"/>
      <c r="D56" s="39"/>
      <c r="E56" s="39"/>
      <c r="F56" s="898"/>
      <c r="G56" s="896"/>
    </row>
    <row r="57" spans="1:35" s="38" customFormat="1" ht="36">
      <c r="A57" s="891"/>
      <c r="B57" s="39"/>
      <c r="C57" s="892"/>
      <c r="D57" s="891"/>
      <c r="E57" s="39"/>
      <c r="F57" s="898" t="s">
        <v>3648</v>
      </c>
      <c r="G57" s="896"/>
    </row>
    <row r="58" spans="1:35" s="38" customFormat="1" ht="12">
      <c r="A58" s="891"/>
      <c r="B58" s="39"/>
      <c r="C58" s="892"/>
      <c r="D58" s="891"/>
      <c r="E58" s="39"/>
      <c r="F58" s="898"/>
      <c r="G58" s="896"/>
    </row>
    <row r="59" spans="1:35" s="36" customFormat="1">
      <c r="A59" s="860"/>
      <c r="B59" s="899"/>
      <c r="C59" s="900"/>
      <c r="D59" s="860"/>
      <c r="E59" s="860"/>
      <c r="F59" s="901"/>
      <c r="G59" s="860"/>
      <c r="H59" s="863"/>
      <c r="I59" s="864"/>
      <c r="J59" s="864"/>
      <c r="K59" s="864">
        <f>SUM(K54:K58)</f>
        <v>0</v>
      </c>
    </row>
    <row r="60" spans="1:35">
      <c r="A60" s="894"/>
      <c r="B60" s="902"/>
      <c r="C60" s="903"/>
      <c r="D60" s="884"/>
      <c r="E60" s="39"/>
      <c r="F60" s="868" t="s">
        <v>3649</v>
      </c>
      <c r="G60" s="39"/>
      <c r="I60" s="870"/>
      <c r="J60" s="871"/>
      <c r="K60" s="872">
        <f>SUM(I59+K59)</f>
        <v>0</v>
      </c>
    </row>
    <row r="61" spans="1:35">
      <c r="A61" s="894"/>
      <c r="B61" s="902"/>
      <c r="C61" s="903"/>
      <c r="D61" s="884"/>
      <c r="E61" s="39"/>
      <c r="F61" s="883"/>
      <c r="G61" s="39"/>
      <c r="I61" s="870"/>
      <c r="J61" s="871"/>
      <c r="K61" s="872"/>
    </row>
    <row r="62" spans="1:35" ht="26.25">
      <c r="A62" s="846"/>
      <c r="B62" s="1485" t="s">
        <v>2474</v>
      </c>
      <c r="C62" s="1485"/>
      <c r="D62" s="1485"/>
      <c r="E62" s="1485"/>
      <c r="F62" s="1485"/>
      <c r="G62" s="1485"/>
      <c r="H62" s="846"/>
      <c r="I62" s="846"/>
      <c r="J62" s="846"/>
      <c r="K62" s="846"/>
    </row>
    <row r="63" spans="1:35" s="38" customFormat="1" ht="12">
      <c r="A63" s="891"/>
      <c r="B63" s="39"/>
      <c r="C63" s="892">
        <v>1231</v>
      </c>
      <c r="D63" s="905" t="s">
        <v>389</v>
      </c>
      <c r="E63" s="865" t="s">
        <v>3439</v>
      </c>
      <c r="F63" s="904" t="s">
        <v>3440</v>
      </c>
      <c r="G63" s="906" t="s">
        <v>3299</v>
      </c>
      <c r="H63" s="852"/>
      <c r="I63" s="853">
        <f t="shared" ref="I63:I65" si="21">H63*C63</f>
        <v>0</v>
      </c>
      <c r="J63" s="871"/>
      <c r="K63" s="853">
        <f t="shared" ref="K63:K65" si="22">J63*C63</f>
        <v>0</v>
      </c>
      <c r="M63" s="852"/>
      <c r="N63" s="909"/>
      <c r="O63" s="909"/>
      <c r="P63" s="909"/>
      <c r="Q63" s="909"/>
      <c r="R63" s="909"/>
      <c r="S63" s="909"/>
      <c r="T63" s="909"/>
      <c r="U63" s="909"/>
      <c r="V63" s="909"/>
      <c r="W63" s="909"/>
      <c r="X63" s="909"/>
      <c r="Y63" s="909"/>
      <c r="Z63" s="909"/>
      <c r="AA63" s="909"/>
      <c r="AB63" s="909"/>
      <c r="AC63" s="909"/>
      <c r="AD63" s="909"/>
      <c r="AE63" s="909"/>
      <c r="AF63" s="909"/>
      <c r="AG63" s="909"/>
      <c r="AH63" s="909"/>
      <c r="AI63" s="909"/>
    </row>
    <row r="64" spans="1:35" s="38" customFormat="1" ht="12">
      <c r="A64" s="891"/>
      <c r="B64" s="39"/>
      <c r="C64" s="892">
        <v>207</v>
      </c>
      <c r="D64" s="865" t="s">
        <v>389</v>
      </c>
      <c r="E64" s="865" t="s">
        <v>3650</v>
      </c>
      <c r="F64" s="904" t="s">
        <v>3651</v>
      </c>
      <c r="G64" s="906" t="s">
        <v>3299</v>
      </c>
      <c r="H64" s="852"/>
      <c r="I64" s="853">
        <f t="shared" si="21"/>
        <v>0</v>
      </c>
      <c r="J64" s="871"/>
      <c r="K64" s="853">
        <f t="shared" si="22"/>
        <v>0</v>
      </c>
      <c r="L64" s="871"/>
      <c r="M64" s="852"/>
    </row>
    <row r="65" spans="1:18" s="39" customFormat="1" ht="12">
      <c r="A65" s="891"/>
      <c r="B65" s="865"/>
      <c r="C65" s="865">
        <v>93</v>
      </c>
      <c r="D65" s="865" t="s">
        <v>250</v>
      </c>
      <c r="E65" s="865"/>
      <c r="F65" s="906" t="s">
        <v>3652</v>
      </c>
      <c r="G65" s="906" t="s">
        <v>3299</v>
      </c>
      <c r="H65" s="852"/>
      <c r="I65" s="853">
        <f t="shared" si="21"/>
        <v>0</v>
      </c>
      <c r="J65" s="871"/>
      <c r="K65" s="853">
        <f t="shared" si="22"/>
        <v>0</v>
      </c>
      <c r="M65" s="852"/>
      <c r="N65" s="907"/>
      <c r="O65" s="907"/>
      <c r="P65" s="907"/>
      <c r="Q65" s="907"/>
      <c r="R65" s="907"/>
    </row>
    <row r="66" spans="1:18" s="38" customFormat="1" ht="12">
      <c r="A66" s="891"/>
      <c r="B66" s="39"/>
      <c r="C66" s="892">
        <v>412</v>
      </c>
      <c r="D66" s="39" t="s">
        <v>250</v>
      </c>
      <c r="E66" s="865" t="s">
        <v>3308</v>
      </c>
      <c r="F66" s="904" t="s">
        <v>3309</v>
      </c>
      <c r="G66" s="906" t="s">
        <v>3299</v>
      </c>
      <c r="H66" s="852"/>
      <c r="I66" s="853">
        <f>H66*C66</f>
        <v>0</v>
      </c>
      <c r="J66" s="871"/>
      <c r="K66" s="853">
        <f>J66*C66</f>
        <v>0</v>
      </c>
      <c r="M66" s="852"/>
    </row>
    <row r="67" spans="1:18" s="36" customFormat="1" ht="24">
      <c r="B67" s="39"/>
      <c r="C67" s="892">
        <v>500</v>
      </c>
      <c r="D67" s="39" t="s">
        <v>250</v>
      </c>
      <c r="E67" s="910"/>
      <c r="F67" s="904" t="s">
        <v>3310</v>
      </c>
      <c r="G67" s="911" t="s">
        <v>240</v>
      </c>
      <c r="H67" s="852"/>
      <c r="I67" s="912"/>
      <c r="J67" s="871"/>
      <c r="K67" s="853">
        <f>J67*C67</f>
        <v>0</v>
      </c>
      <c r="M67" s="852"/>
    </row>
    <row r="68" spans="1:18" s="38" customFormat="1" ht="12">
      <c r="A68" s="891"/>
      <c r="B68" s="865"/>
      <c r="C68" s="880">
        <v>290</v>
      </c>
      <c r="D68" s="865" t="s">
        <v>250</v>
      </c>
      <c r="E68" s="913" t="s">
        <v>3311</v>
      </c>
      <c r="F68" s="911" t="s">
        <v>3312</v>
      </c>
      <c r="G68" s="914" t="s">
        <v>3299</v>
      </c>
      <c r="H68" s="852"/>
      <c r="I68" s="853">
        <f>H68*C68</f>
        <v>0</v>
      </c>
      <c r="J68" s="915"/>
      <c r="K68" s="853">
        <f>J68*C68</f>
        <v>0</v>
      </c>
      <c r="M68" s="852"/>
    </row>
    <row r="69" spans="1:18" s="38" customFormat="1" ht="12">
      <c r="A69" s="891"/>
      <c r="B69" s="865"/>
      <c r="C69" s="880">
        <v>290</v>
      </c>
      <c r="D69" s="865" t="s">
        <v>250</v>
      </c>
      <c r="E69" s="913" t="s">
        <v>3313</v>
      </c>
      <c r="F69" s="911" t="s">
        <v>3314</v>
      </c>
      <c r="G69" s="914" t="s">
        <v>3299</v>
      </c>
      <c r="H69" s="852"/>
      <c r="I69" s="853">
        <f>H69*C69</f>
        <v>0</v>
      </c>
      <c r="J69" s="915"/>
      <c r="K69" s="853">
        <f>J69*C69</f>
        <v>0</v>
      </c>
      <c r="M69" s="852"/>
    </row>
    <row r="70" spans="1:18" s="38" customFormat="1" ht="36">
      <c r="A70" s="891"/>
      <c r="B70" s="865"/>
      <c r="C70" s="880">
        <v>340</v>
      </c>
      <c r="D70" s="865" t="s">
        <v>389</v>
      </c>
      <c r="E70" s="913" t="s">
        <v>3450</v>
      </c>
      <c r="F70" s="911" t="s">
        <v>3451</v>
      </c>
      <c r="G70" s="914" t="s">
        <v>3299</v>
      </c>
      <c r="H70" s="852"/>
      <c r="I70" s="853">
        <f t="shared" ref="I70:I73" si="23">H70*C70</f>
        <v>0</v>
      </c>
      <c r="J70" s="915"/>
      <c r="K70" s="853">
        <f t="shared" ref="K70:K73" si="24">J70*C70</f>
        <v>0</v>
      </c>
      <c r="M70" s="852"/>
    </row>
    <row r="71" spans="1:18" s="38" customFormat="1" ht="24">
      <c r="A71" s="891"/>
      <c r="B71" s="865"/>
      <c r="C71" s="880">
        <v>340</v>
      </c>
      <c r="D71" s="865" t="s">
        <v>389</v>
      </c>
      <c r="E71" s="913" t="s">
        <v>3454</v>
      </c>
      <c r="F71" s="911" t="s">
        <v>3455</v>
      </c>
      <c r="G71" s="914" t="s">
        <v>3299</v>
      </c>
      <c r="H71" s="852"/>
      <c r="I71" s="853">
        <f t="shared" si="23"/>
        <v>0</v>
      </c>
      <c r="J71" s="915"/>
      <c r="K71" s="853">
        <f t="shared" si="24"/>
        <v>0</v>
      </c>
      <c r="M71" s="852"/>
    </row>
    <row r="72" spans="1:18" s="38" customFormat="1" ht="36">
      <c r="A72" s="891"/>
      <c r="B72" s="865"/>
      <c r="C72" s="880">
        <v>680</v>
      </c>
      <c r="D72" s="865" t="s">
        <v>250</v>
      </c>
      <c r="E72" s="913" t="s">
        <v>3458</v>
      </c>
      <c r="F72" s="914" t="s">
        <v>3320</v>
      </c>
      <c r="G72" s="914" t="s">
        <v>3299</v>
      </c>
      <c r="H72" s="852"/>
      <c r="I72" s="853">
        <f t="shared" si="23"/>
        <v>0</v>
      </c>
      <c r="J72" s="915"/>
      <c r="K72" s="853">
        <f t="shared" si="24"/>
        <v>0</v>
      </c>
      <c r="M72" s="852"/>
    </row>
    <row r="73" spans="1:18" s="38" customFormat="1" ht="12">
      <c r="A73" s="891"/>
      <c r="B73" s="39"/>
      <c r="C73" s="892">
        <v>4</v>
      </c>
      <c r="D73" s="39" t="s">
        <v>250</v>
      </c>
      <c r="E73" s="916" t="s">
        <v>3321</v>
      </c>
      <c r="F73" s="906" t="s">
        <v>3322</v>
      </c>
      <c r="G73" s="906" t="s">
        <v>3299</v>
      </c>
      <c r="H73" s="852"/>
      <c r="I73" s="853">
        <f t="shared" si="23"/>
        <v>0</v>
      </c>
      <c r="J73" s="871"/>
      <c r="K73" s="853">
        <f t="shared" si="24"/>
        <v>0</v>
      </c>
      <c r="M73" s="852"/>
    </row>
    <row r="74" spans="1:18" s="38" customFormat="1" ht="12">
      <c r="A74" s="891"/>
      <c r="B74" s="865"/>
      <c r="C74" s="880"/>
      <c r="D74" s="865"/>
      <c r="E74" s="913"/>
      <c r="F74" s="914"/>
      <c r="G74" s="914"/>
      <c r="H74" s="915"/>
      <c r="I74" s="853"/>
      <c r="J74" s="915"/>
      <c r="K74" s="853"/>
    </row>
    <row r="75" spans="1:18" s="38" customFormat="1" ht="12">
      <c r="A75" s="879"/>
      <c r="B75" s="39"/>
      <c r="C75" s="892"/>
      <c r="D75" s="921">
        <v>0.1</v>
      </c>
      <c r="E75" s="906"/>
      <c r="F75" s="906" t="s">
        <v>3347</v>
      </c>
      <c r="G75" s="906" t="s">
        <v>3299</v>
      </c>
      <c r="H75" s="871"/>
      <c r="I75" s="853">
        <f>SUM(I62:I74)*0.1</f>
        <v>0</v>
      </c>
      <c r="J75" s="871"/>
      <c r="K75" s="853"/>
    </row>
    <row r="76" spans="1:18" s="36" customFormat="1">
      <c r="A76" s="922"/>
      <c r="B76" s="861"/>
      <c r="C76" s="862"/>
      <c r="D76" s="861"/>
      <c r="E76" s="860"/>
      <c r="F76" s="923"/>
      <c r="G76" s="861"/>
      <c r="H76" s="924"/>
      <c r="I76" s="925">
        <f>SUM(I62:I75)</f>
        <v>0</v>
      </c>
      <c r="J76" s="926"/>
      <c r="K76" s="925">
        <f>SUM(K62:K75)</f>
        <v>0</v>
      </c>
    </row>
    <row r="77" spans="1:18" s="36" customFormat="1">
      <c r="A77" s="879"/>
      <c r="B77" s="866"/>
      <c r="C77" s="867"/>
      <c r="D77" s="865"/>
      <c r="E77" s="865"/>
      <c r="F77" s="927" t="s">
        <v>3348</v>
      </c>
      <c r="G77" s="865"/>
      <c r="H77" s="928"/>
      <c r="I77" s="929"/>
      <c r="J77" s="930"/>
      <c r="K77" s="872">
        <f>SUM(I76+K76)</f>
        <v>0</v>
      </c>
    </row>
    <row r="78" spans="1:18">
      <c r="A78" s="931"/>
      <c r="B78" s="39"/>
      <c r="C78" s="892"/>
      <c r="D78" s="884"/>
      <c r="E78" s="932"/>
      <c r="F78" s="40"/>
      <c r="G78" s="894"/>
    </row>
    <row r="79" spans="1:18" ht="26.25" customHeight="1">
      <c r="A79" s="933"/>
      <c r="B79" s="1485" t="s">
        <v>3349</v>
      </c>
      <c r="C79" s="1485"/>
      <c r="D79" s="1485"/>
      <c r="E79" s="1485"/>
      <c r="F79" s="1485"/>
      <c r="G79" s="1485"/>
      <c r="H79" s="846"/>
      <c r="I79" s="846"/>
      <c r="J79" s="846"/>
      <c r="K79" s="846"/>
    </row>
    <row r="80" spans="1:18" ht="15">
      <c r="A80" s="865"/>
      <c r="B80" s="866"/>
      <c r="C80" s="867"/>
      <c r="D80" s="865"/>
      <c r="E80" s="865"/>
      <c r="F80" s="934" t="s">
        <v>3239</v>
      </c>
      <c r="G80" s="865"/>
      <c r="H80" s="1483">
        <f>SUM(K37)</f>
        <v>0</v>
      </c>
      <c r="I80" s="1483"/>
    </row>
    <row r="81" spans="1:11" ht="15">
      <c r="A81" s="865"/>
      <c r="B81" s="904"/>
      <c r="C81" s="880"/>
      <c r="D81" s="865"/>
      <c r="E81" s="865"/>
      <c r="F81" s="934" t="s">
        <v>3271</v>
      </c>
      <c r="G81" s="884"/>
      <c r="H81" s="1483">
        <f>SUMIF(F:F,"Spolu - riadiaci systém:",K:K)</f>
        <v>0</v>
      </c>
      <c r="I81" s="1483"/>
    </row>
    <row r="82" spans="1:11" ht="15">
      <c r="A82" s="865"/>
      <c r="B82" s="904"/>
      <c r="C82" s="880"/>
      <c r="D82" s="865"/>
      <c r="E82" s="865"/>
      <c r="F82" s="934" t="s">
        <v>3646</v>
      </c>
      <c r="G82" s="884"/>
      <c r="H82" s="1483">
        <f>SUMIF(F:F,"SPOLU - miestne skrinky*",K:K)</f>
        <v>0</v>
      </c>
      <c r="I82" s="1483"/>
    </row>
    <row r="83" spans="1:11" ht="15">
      <c r="A83" s="865"/>
      <c r="B83" s="904"/>
      <c r="C83" s="880"/>
      <c r="D83" s="865"/>
      <c r="E83" s="865"/>
      <c r="F83" s="934" t="s">
        <v>3350</v>
      </c>
      <c r="G83" s="884"/>
      <c r="H83" s="1483">
        <f>SUMIF(F:F,"SPOLU - montážny materiál:",K:K)</f>
        <v>0</v>
      </c>
      <c r="I83" s="1483"/>
    </row>
    <row r="84" spans="1:11" ht="15">
      <c r="A84" s="865"/>
      <c r="B84" s="904"/>
      <c r="C84" s="880"/>
      <c r="D84" s="865"/>
      <c r="E84" s="865"/>
      <c r="F84" s="934" t="s">
        <v>3351</v>
      </c>
      <c r="G84" s="884"/>
      <c r="H84" s="1483"/>
      <c r="I84" s="1483"/>
    </row>
    <row r="85" spans="1:11" ht="15">
      <c r="A85" s="865"/>
      <c r="B85" s="904"/>
      <c r="C85" s="880"/>
      <c r="D85" s="865"/>
      <c r="E85" s="865"/>
      <c r="F85" s="934" t="s">
        <v>3352</v>
      </c>
      <c r="G85" s="884"/>
      <c r="H85" s="1483"/>
      <c r="I85" s="1483"/>
    </row>
    <row r="86" spans="1:11" ht="15">
      <c r="A86" s="865"/>
      <c r="B86" s="904"/>
      <c r="C86" s="880"/>
      <c r="D86" s="865"/>
      <c r="E86" s="865"/>
      <c r="F86" s="934" t="s">
        <v>3353</v>
      </c>
      <c r="G86" s="884"/>
      <c r="H86" s="1483"/>
      <c r="I86" s="1483"/>
    </row>
    <row r="87" spans="1:11" ht="15">
      <c r="A87" s="865"/>
      <c r="B87" s="904"/>
      <c r="C87" s="880"/>
      <c r="D87" s="865"/>
      <c r="E87" s="865"/>
      <c r="F87" s="934" t="s">
        <v>2998</v>
      </c>
      <c r="G87" s="884"/>
      <c r="H87" s="1483"/>
      <c r="I87" s="1483"/>
    </row>
    <row r="88" spans="1:11" ht="15.75">
      <c r="A88" s="865"/>
      <c r="B88" s="904"/>
      <c r="C88" s="880"/>
      <c r="D88" s="865"/>
      <c r="E88" s="865"/>
      <c r="F88" s="935" t="s">
        <v>3354</v>
      </c>
      <c r="G88" s="884"/>
      <c r="I88" s="936">
        <f>SUM(H79:I87)</f>
        <v>0</v>
      </c>
    </row>
    <row r="89" spans="1:11" ht="14.25">
      <c r="A89" s="865"/>
      <c r="B89" s="904"/>
      <c r="C89" s="880"/>
      <c r="D89" s="865"/>
      <c r="E89" s="865"/>
      <c r="F89" s="883"/>
      <c r="G89" s="884"/>
      <c r="H89" s="1484"/>
      <c r="I89" s="1484"/>
    </row>
    <row r="90" spans="1:11" ht="158.44999999999999" customHeight="1">
      <c r="A90" s="1449" t="s">
        <v>30</v>
      </c>
      <c r="B90" s="1449"/>
      <c r="C90" s="1449"/>
      <c r="D90" s="1449"/>
      <c r="E90" s="1449"/>
      <c r="F90" s="1449"/>
      <c r="G90" s="1449"/>
      <c r="H90" s="1449"/>
      <c r="I90" s="1449"/>
      <c r="J90" s="1449"/>
      <c r="K90" s="1449"/>
    </row>
  </sheetData>
  <mergeCells count="15">
    <mergeCell ref="H80:I80"/>
    <mergeCell ref="B2:G2"/>
    <mergeCell ref="B39:G39"/>
    <mergeCell ref="B53:G53"/>
    <mergeCell ref="B62:G62"/>
    <mergeCell ref="B79:G79"/>
    <mergeCell ref="A90:K90"/>
    <mergeCell ref="H87:I87"/>
    <mergeCell ref="H89:I89"/>
    <mergeCell ref="H81:I81"/>
    <mergeCell ref="H82:I82"/>
    <mergeCell ref="H83:I83"/>
    <mergeCell ref="H84:I84"/>
    <mergeCell ref="H85:I85"/>
    <mergeCell ref="H86:I86"/>
  </mergeCells>
  <conditionalFormatting sqref="A59:G59">
    <cfRule type="expression" dxfId="161" priority="809" stopIfTrue="1">
      <formula>AND($G59="d+m",$H59=0)</formula>
    </cfRule>
  </conditionalFormatting>
  <conditionalFormatting sqref="A36:K37">
    <cfRule type="expression" dxfId="160" priority="797" stopIfTrue="1">
      <formula>AND($G36="d+m",$H36=0)</formula>
    </cfRule>
  </conditionalFormatting>
  <conditionalFormatting sqref="A50:K51">
    <cfRule type="expression" dxfId="159" priority="811" stopIfTrue="1">
      <formula>AND($G50="d+m",$H50=0)</formula>
    </cfRule>
  </conditionalFormatting>
  <conditionalFormatting sqref="B76:K77">
    <cfRule type="expression" dxfId="158" priority="807" stopIfTrue="1">
      <formula>AND($G76="d+m",$H76=0)</formula>
    </cfRule>
  </conditionalFormatting>
  <conditionalFormatting sqref="E4:E5">
    <cfRule type="expression" dxfId="157" priority="707" stopIfTrue="1">
      <formula>FIND("   ",F4)&gt;0</formula>
    </cfRule>
  </conditionalFormatting>
  <conditionalFormatting sqref="E7:E8">
    <cfRule type="expression" dxfId="156" priority="660" stopIfTrue="1">
      <formula>FIND("   ",F7)&gt;0</formula>
    </cfRule>
  </conditionalFormatting>
  <conditionalFormatting sqref="E10:E11">
    <cfRule type="expression" dxfId="155" priority="609" stopIfTrue="1">
      <formula>FIND("   ",F10)&gt;0</formula>
    </cfRule>
  </conditionalFormatting>
  <conditionalFormatting sqref="E13:E15">
    <cfRule type="expression" dxfId="154" priority="561" stopIfTrue="1">
      <formula>FIND("   ",F13)&gt;0</formula>
    </cfRule>
  </conditionalFormatting>
  <conditionalFormatting sqref="E18:E19">
    <cfRule type="expression" dxfId="153" priority="467" stopIfTrue="1">
      <formula>FIND("   ",F18)&gt;0</formula>
    </cfRule>
  </conditionalFormatting>
  <conditionalFormatting sqref="E21:E23">
    <cfRule type="expression" dxfId="152" priority="383" stopIfTrue="1">
      <formula>FIND("   ",F21)&gt;0</formula>
    </cfRule>
  </conditionalFormatting>
  <conditionalFormatting sqref="E26:E27">
    <cfRule type="expression" dxfId="151" priority="244" stopIfTrue="1">
      <formula>FIND("   ",F26)&gt;0</formula>
    </cfRule>
  </conditionalFormatting>
  <conditionalFormatting sqref="E30:E31">
    <cfRule type="expression" dxfId="150" priority="157" stopIfTrue="1">
      <formula>FIND("   ",F30)&gt;0</formula>
    </cfRule>
  </conditionalFormatting>
  <conditionalFormatting sqref="E34:E35">
    <cfRule type="expression" dxfId="149" priority="289" stopIfTrue="1">
      <formula>FIND("   ",F34)&gt;0</formula>
    </cfRule>
  </conditionalFormatting>
  <conditionalFormatting sqref="E40:E48">
    <cfRule type="expression" dxfId="148" priority="67" stopIfTrue="1">
      <formula>FIND("   ",F40)&gt;0</formula>
    </cfRule>
  </conditionalFormatting>
  <conditionalFormatting sqref="G4:G5">
    <cfRule type="expression" dxfId="147" priority="709" stopIfTrue="1">
      <formula>OR(IF(NOT(ISERR(FIND("STROJNÁ DODÁVKA",F4))),AND(FIND("STROJNÁ DODÁVKA",F4)&gt;0,G4="D+M")),AND(ISERR(FIND("STROJNÁ DODÁVKA",F4)),AND(G4&lt;&gt;"D+M",G4&lt;&gt;"-"),D4="ks"))</formula>
    </cfRule>
  </conditionalFormatting>
  <conditionalFormatting sqref="G7:G8">
    <cfRule type="expression" dxfId="146" priority="648" stopIfTrue="1">
      <formula>OR(IF(NOT(ISERR(FIND("STROJNÁ DODÁVKA",F7))),AND(FIND("STROJNÁ DODÁVKA",F7)&gt;0,G7="D+M")),AND(ISERR(FIND("STROJNÁ DODÁVKA",F7)),AND(G7&lt;&gt;"D+M",G7&lt;&gt;"-"),D7="ks"))</formula>
    </cfRule>
  </conditionalFormatting>
  <conditionalFormatting sqref="G10:G11">
    <cfRule type="expression" dxfId="145" priority="598" stopIfTrue="1">
      <formula>OR(IF(NOT(ISERR(FIND("STROJNÁ DODÁVKA",F10))),AND(FIND("STROJNÁ DODÁVKA",F10)&gt;0,G10="D+M")),AND(ISERR(FIND("STROJNÁ DODÁVKA",F10)),AND(G10&lt;&gt;"D+M",G10&lt;&gt;"-"),D10="ks"))</formula>
    </cfRule>
  </conditionalFormatting>
  <conditionalFormatting sqref="G13:G15">
    <cfRule type="expression" dxfId="144" priority="549" stopIfTrue="1">
      <formula>OR(IF(NOT(ISERR(FIND("STROJNÁ DODÁVKA",F13))),AND(FIND("STROJNÁ DODÁVKA",F13)&gt;0,G13="D+M")),AND(ISERR(FIND("STROJNÁ DODÁVKA",F13)),AND(G13&lt;&gt;"D+M",G13&lt;&gt;"-"),D13="ks"))</formula>
    </cfRule>
  </conditionalFormatting>
  <conditionalFormatting sqref="G18:G19">
    <cfRule type="expression" dxfId="143" priority="444" stopIfTrue="1">
      <formula>OR(IF(NOT(ISERR(FIND("STROJNÁ DODÁVKA",F18))),AND(FIND("STROJNÁ DODÁVKA",F18)&gt;0,G18="D+M")),AND(ISERR(FIND("STROJNÁ DODÁVKA",F18)),AND(G18&lt;&gt;"D+M",G18&lt;&gt;"-"),D18="ks"))</formula>
    </cfRule>
  </conditionalFormatting>
  <conditionalFormatting sqref="G21:G23">
    <cfRule type="expression" dxfId="142" priority="362" stopIfTrue="1">
      <formula>OR(IF(NOT(ISERR(FIND("STROJNÁ DODÁVKA",F21))),AND(FIND("STROJNÁ DODÁVKA",F21)&gt;0,G21="D+M")),AND(ISERR(FIND("STROJNÁ DODÁVKA",F21)),AND(G21&lt;&gt;"D+M",G21&lt;&gt;"-"),D21="ks"))</formula>
    </cfRule>
  </conditionalFormatting>
  <conditionalFormatting sqref="G26:G27">
    <cfRule type="expression" dxfId="141" priority="222" stopIfTrue="1">
      <formula>OR(IF(NOT(ISERR(FIND("STROJNÁ DODÁVKA",F26))),AND(FIND("STROJNÁ DODÁVKA",F26)&gt;0,G26="D+M")),AND(ISERR(FIND("STROJNÁ DODÁVKA",F26)),AND(G26&lt;&gt;"D+M",G26&lt;&gt;"-"),D26="ks"))</formula>
    </cfRule>
  </conditionalFormatting>
  <conditionalFormatting sqref="G30:G31">
    <cfRule type="expression" dxfId="140" priority="138" stopIfTrue="1">
      <formula>OR(IF(NOT(ISERR(FIND("STROJNÁ DODÁVKA",F30))),AND(FIND("STROJNÁ DODÁVKA",F30)&gt;0,G30="D+M")),AND(ISERR(FIND("STROJNÁ DODÁVKA",F30)),AND(G30&lt;&gt;"D+M",G30&lt;&gt;"-"),D30="ks"))</formula>
    </cfRule>
  </conditionalFormatting>
  <conditionalFormatting sqref="G34:G35">
    <cfRule type="expression" dxfId="139" priority="299" stopIfTrue="1">
      <formula>OR(IF(NOT(ISERR(FIND("STROJNÁ DODÁVKA",F34))),AND(FIND("STROJNÁ DODÁVKA",F34)&gt;0,G34="D+M")),AND(ISERR(FIND("STROJNÁ DODÁVKA",F34)),AND(G34&lt;&gt;"D+M",G34&lt;&gt;"-"),D34="ks"))</formula>
    </cfRule>
  </conditionalFormatting>
  <conditionalFormatting sqref="G40:G48">
    <cfRule type="expression" dxfId="138" priority="62" stopIfTrue="1">
      <formula>OR(IF(NOT(ISERR(FIND("STROJNÁ DODÁVKA",F40))),AND(FIND("STROJNÁ DODÁVKA",F40)&gt;0,G40="D+M")),AND(ISERR(FIND("STROJNÁ DODÁVKA",F40)),AND(G40&lt;&gt;"D+M",G40&lt;&gt;"-"),D40="ks"))</formula>
    </cfRule>
  </conditionalFormatting>
  <conditionalFormatting sqref="H4">
    <cfRule type="expression" dxfId="137" priority="684" stopIfTrue="1">
      <formula>OR($G4="",$G4="-")</formula>
    </cfRule>
  </conditionalFormatting>
  <conditionalFormatting sqref="H4:H5">
    <cfRule type="expression" dxfId="136" priority="682" stopIfTrue="1">
      <formula>AND($G4="d+m",$H4=0)</formula>
    </cfRule>
  </conditionalFormatting>
  <conditionalFormatting sqref="H7:H8">
    <cfRule type="expression" dxfId="135" priority="655" stopIfTrue="1">
      <formula>AND($G7="d+m",$H7=0)</formula>
    </cfRule>
  </conditionalFormatting>
  <conditionalFormatting sqref="H8">
    <cfRule type="expression" dxfId="134" priority="658" stopIfTrue="1">
      <formula>OR($G8="",$G8="-")</formula>
    </cfRule>
  </conditionalFormatting>
  <conditionalFormatting sqref="H10:H11">
    <cfRule type="expression" dxfId="133" priority="601" stopIfTrue="1">
      <formula>AND($G10="d+m",$H10=0)</formula>
    </cfRule>
  </conditionalFormatting>
  <conditionalFormatting sqref="H11">
    <cfRule type="expression" dxfId="132" priority="606" stopIfTrue="1">
      <formula>OR($G11="",$G11="-")</formula>
    </cfRule>
  </conditionalFormatting>
  <conditionalFormatting sqref="H13:H15">
    <cfRule type="expression" dxfId="131" priority="555" stopIfTrue="1">
      <formula>AND($G13="d+m",$H13=0)</formula>
    </cfRule>
  </conditionalFormatting>
  <conditionalFormatting sqref="H15">
    <cfRule type="expression" dxfId="130" priority="556" stopIfTrue="1">
      <formula>OR($G15="",$G15="-")</formula>
    </cfRule>
  </conditionalFormatting>
  <conditionalFormatting sqref="H18:H19">
    <cfRule type="expression" dxfId="129" priority="451" stopIfTrue="1">
      <formula>AND($G18="d+m",$H18=0)</formula>
    </cfRule>
  </conditionalFormatting>
  <conditionalFormatting sqref="H19">
    <cfRule type="expression" dxfId="128" priority="460" stopIfTrue="1">
      <formula>OR($G19="",$G19="-")</formula>
    </cfRule>
  </conditionalFormatting>
  <conditionalFormatting sqref="H21:H23">
    <cfRule type="expression" dxfId="127" priority="370" stopIfTrue="1">
      <formula>AND($G21="d+m",$H21=0)</formula>
    </cfRule>
  </conditionalFormatting>
  <conditionalFormatting sqref="H23">
    <cfRule type="expression" dxfId="126" priority="373" stopIfTrue="1">
      <formula>OR($G23="",$G23="-")</formula>
    </cfRule>
  </conditionalFormatting>
  <conditionalFormatting sqref="H26:H27">
    <cfRule type="expression" dxfId="125" priority="227" stopIfTrue="1">
      <formula>AND($G26="d+m",$H26=0)</formula>
    </cfRule>
  </conditionalFormatting>
  <conditionalFormatting sqref="H27">
    <cfRule type="expression" dxfId="124" priority="233" stopIfTrue="1">
      <formula>OR($G27="",$G27="-")</formula>
    </cfRule>
  </conditionalFormatting>
  <conditionalFormatting sqref="H30:H31">
    <cfRule type="expression" dxfId="123" priority="146" stopIfTrue="1">
      <formula>AND($G30="d+m",$H30=0)</formula>
    </cfRule>
  </conditionalFormatting>
  <conditionalFormatting sqref="H31">
    <cfRule type="expression" dxfId="122" priority="153" stopIfTrue="1">
      <formula>OR($G31="",$G31="-")</formula>
    </cfRule>
  </conditionalFormatting>
  <conditionalFormatting sqref="H34 H26:K26 H30:K30">
    <cfRule type="expression" dxfId="121" priority="256" stopIfTrue="1">
      <formula>OR($G26="",$G26="-")</formula>
    </cfRule>
  </conditionalFormatting>
  <conditionalFormatting sqref="H34">
    <cfRule type="expression" dxfId="120" priority="246" stopIfTrue="1">
      <formula>AND($G34="d+m",$H34=0)</formula>
    </cfRule>
  </conditionalFormatting>
  <conditionalFormatting sqref="H66:H69 I68:I69 K68:K72 H70:I72 H73:K73">
    <cfRule type="expression" dxfId="119" priority="774" stopIfTrue="1">
      <formula>AND($G66="m+m",$H66=0)</formula>
    </cfRule>
    <cfRule type="expression" dxfId="118" priority="776" stopIfTrue="1">
      <formula>OR($G66="",$G66="-")</formula>
    </cfRule>
  </conditionalFormatting>
  <conditionalFormatting sqref="H3:I3">
    <cfRule type="expression" dxfId="117" priority="785" stopIfTrue="1">
      <formula>AND($G3="m+m",$H3=0)</formula>
    </cfRule>
  </conditionalFormatting>
  <conditionalFormatting sqref="H6:I6">
    <cfRule type="expression" dxfId="116" priority="679" stopIfTrue="1">
      <formula>AND($G6="m+m",$H6=0)</formula>
    </cfRule>
  </conditionalFormatting>
  <conditionalFormatting sqref="H9:I9">
    <cfRule type="expression" dxfId="115" priority="629" stopIfTrue="1">
      <formula>AND($G9="m+m",$H9=0)</formula>
    </cfRule>
  </conditionalFormatting>
  <conditionalFormatting sqref="H12:I12">
    <cfRule type="expression" dxfId="114" priority="577" stopIfTrue="1">
      <formula>AND($G12="m+m",$H12=0)</formula>
    </cfRule>
  </conditionalFormatting>
  <conditionalFormatting sqref="H16:I16">
    <cfRule type="expression" dxfId="113" priority="514" stopIfTrue="1">
      <formula>AND($G16="m+m",$H16=0)</formula>
    </cfRule>
  </conditionalFormatting>
  <conditionalFormatting sqref="H20:I20">
    <cfRule type="expression" dxfId="112" priority="407" stopIfTrue="1">
      <formula>AND($G20="m+m",$H20=0)</formula>
    </cfRule>
  </conditionalFormatting>
  <conditionalFormatting sqref="H24:I24">
    <cfRule type="expression" dxfId="111" priority="329" stopIfTrue="1">
      <formula>AND($G24="m+m",$H24=0)</formula>
    </cfRule>
  </conditionalFormatting>
  <conditionalFormatting sqref="H28:I28">
    <cfRule type="expression" dxfId="110" priority="187" stopIfTrue="1">
      <formula>AND($G28="m+m",$H28=0)</formula>
    </cfRule>
  </conditionalFormatting>
  <conditionalFormatting sqref="H32:I32">
    <cfRule type="expression" dxfId="109" priority="104" stopIfTrue="1">
      <formula>AND($G32="m+m",$H32=0)</formula>
    </cfRule>
  </conditionalFormatting>
  <conditionalFormatting sqref="H63:I63">
    <cfRule type="expression" dxfId="108" priority="729" stopIfTrue="1">
      <formula>AND($G63="m+m",$H63=0)</formula>
    </cfRule>
  </conditionalFormatting>
  <conditionalFormatting sqref="H65:I65">
    <cfRule type="expression" dxfId="107" priority="34" stopIfTrue="1">
      <formula>AND($G65="m+m",$H65=0)</formula>
    </cfRule>
  </conditionalFormatting>
  <conditionalFormatting sqref="H80:I87">
    <cfRule type="cellIs" dxfId="106" priority="795" stopIfTrue="1" operator="equal">
      <formula>0</formula>
    </cfRule>
  </conditionalFormatting>
  <conditionalFormatting sqref="H3:K3 H40:K49">
    <cfRule type="expression" dxfId="105" priority="758" stopIfTrue="1">
      <formula>OR($G3="",$G3="-")</formula>
    </cfRule>
  </conditionalFormatting>
  <conditionalFormatting sqref="H5:K5">
    <cfRule type="expression" dxfId="104" priority="713" stopIfTrue="1">
      <formula>OR($G5="",$G5="-")</formula>
    </cfRule>
  </conditionalFormatting>
  <conditionalFormatting sqref="H6:K7">
    <cfRule type="expression" dxfId="103" priority="666" stopIfTrue="1">
      <formula>OR($G6="",$G6="-")</formula>
    </cfRule>
  </conditionalFormatting>
  <conditionalFormatting sqref="H9:K10">
    <cfRule type="expression" dxfId="102" priority="613" stopIfTrue="1">
      <formula>OR($G9="",$G9="-")</formula>
    </cfRule>
  </conditionalFormatting>
  <conditionalFormatting sqref="H12:K14">
    <cfRule type="expression" dxfId="101" priority="565" stopIfTrue="1">
      <formula>OR($G12="",$G12="-")</formula>
    </cfRule>
  </conditionalFormatting>
  <conditionalFormatting sqref="H16:K16">
    <cfRule type="expression" dxfId="100" priority="492" stopIfTrue="1">
      <formula>OR($G16="",$G16="-")</formula>
    </cfRule>
  </conditionalFormatting>
  <conditionalFormatting sqref="H18:K18">
    <cfRule type="expression" dxfId="99" priority="477" stopIfTrue="1">
      <formula>OR($G18="",$G18="-")</formula>
    </cfRule>
  </conditionalFormatting>
  <conditionalFormatting sqref="H20:K22">
    <cfRule type="expression" dxfId="98" priority="389" stopIfTrue="1">
      <formula>OR($G20="",$G20="-")</formula>
    </cfRule>
  </conditionalFormatting>
  <conditionalFormatting sqref="H24:K24">
    <cfRule type="expression" dxfId="97" priority="305" stopIfTrue="1">
      <formula>OR($G24="",$G24="-")</formula>
    </cfRule>
  </conditionalFormatting>
  <conditionalFormatting sqref="H28:K28">
    <cfRule type="expression" dxfId="96" priority="165" stopIfTrue="1">
      <formula>OR($G28="",$G28="-")</formula>
    </cfRule>
  </conditionalFormatting>
  <conditionalFormatting sqref="H32:K32">
    <cfRule type="expression" dxfId="95" priority="74" stopIfTrue="1">
      <formula>OR($G32="",$G32="-")</formula>
    </cfRule>
  </conditionalFormatting>
  <conditionalFormatting sqref="H35:K35">
    <cfRule type="expression" dxfId="94" priority="740" stopIfTrue="1">
      <formula>AND($G35="d+m",$H35=0)</formula>
    </cfRule>
    <cfRule type="expression" dxfId="93" priority="747" stopIfTrue="1">
      <formula>OR($G35="",$G35="-")</formula>
    </cfRule>
  </conditionalFormatting>
  <conditionalFormatting sqref="H40:K49">
    <cfRule type="expression" dxfId="92" priority="778" stopIfTrue="1">
      <formula>AND($G40="d+m",$H40=0)</formula>
    </cfRule>
  </conditionalFormatting>
  <conditionalFormatting sqref="H63:K63">
    <cfRule type="expression" dxfId="91" priority="739" stopIfTrue="1">
      <formula>OR($G63="",$G63="-")</formula>
    </cfRule>
  </conditionalFormatting>
  <conditionalFormatting sqref="H65:K65">
    <cfRule type="expression" dxfId="90" priority="55" stopIfTrue="1">
      <formula>OR($G65="",$G65="-")</formula>
    </cfRule>
  </conditionalFormatting>
  <conditionalFormatting sqref="H64:L64">
    <cfRule type="expression" dxfId="89" priority="20" stopIfTrue="1">
      <formula>AND($G64="m+m",$H64=0)</formula>
    </cfRule>
    <cfRule type="expression" dxfId="88" priority="30" stopIfTrue="1">
      <formula>OR($G64="",$G64="-")</formula>
    </cfRule>
  </conditionalFormatting>
  <conditionalFormatting sqref="I4">
    <cfRule type="expression" dxfId="87" priority="693" stopIfTrue="1">
      <formula>AND($G4="m+m",$H4=0)</formula>
    </cfRule>
  </conditionalFormatting>
  <conditionalFormatting sqref="I5">
    <cfRule type="expression" dxfId="86" priority="716" stopIfTrue="1">
      <formula>AND($G5="m+m",$H5=0)</formula>
    </cfRule>
  </conditionalFormatting>
  <conditionalFormatting sqref="I7:I8">
    <cfRule type="expression" dxfId="85" priority="637" stopIfTrue="1">
      <formula>AND($G7="m+m",$H7=0)</formula>
    </cfRule>
  </conditionalFormatting>
  <conditionalFormatting sqref="I10 I13:I14">
    <cfRule type="expression" dxfId="84" priority="616" stopIfTrue="1">
      <formula>AND($G10="m+m",$H10=0)</formula>
    </cfRule>
  </conditionalFormatting>
  <conditionalFormatting sqref="I11">
    <cfRule type="expression" dxfId="83" priority="584" stopIfTrue="1">
      <formula>AND($G11="m+m",$H11=0)</formula>
    </cfRule>
  </conditionalFormatting>
  <conditionalFormatting sqref="I15">
    <cfRule type="expression" dxfId="82" priority="528" stopIfTrue="1">
      <formula>AND($G15="m+m",$H15=0)</formula>
    </cfRule>
  </conditionalFormatting>
  <conditionalFormatting sqref="I18:I19">
    <cfRule type="expression" dxfId="81" priority="423" stopIfTrue="1">
      <formula>AND($G18="m+m",$H18=0)</formula>
    </cfRule>
  </conditionalFormatting>
  <conditionalFormatting sqref="I21:I22">
    <cfRule type="expression" dxfId="80" priority="473" stopIfTrue="1">
      <formula>AND($G21="m+m",$H21=0)</formula>
    </cfRule>
  </conditionalFormatting>
  <conditionalFormatting sqref="I23">
    <cfRule type="expression" dxfId="79" priority="342" stopIfTrue="1">
      <formula>AND($G23="m+m",$H23=0)</formula>
    </cfRule>
  </conditionalFormatting>
  <conditionalFormatting sqref="I26:I27">
    <cfRule type="expression" dxfId="78" priority="200" stopIfTrue="1">
      <formula>AND($G26="m+m",$H26=0)</formula>
    </cfRule>
  </conditionalFormatting>
  <conditionalFormatting sqref="I30:I31">
    <cfRule type="expression" dxfId="77" priority="117" stopIfTrue="1">
      <formula>AND($G30="m+m",$H30=0)</formula>
    </cfRule>
  </conditionalFormatting>
  <conditionalFormatting sqref="I34">
    <cfRule type="expression" dxfId="76" priority="271" stopIfTrue="1">
      <formula>AND($G34="m+m",$H34=0)</formula>
    </cfRule>
  </conditionalFormatting>
  <conditionalFormatting sqref="I66 J66:K67">
    <cfRule type="expression" dxfId="75" priority="789" stopIfTrue="1">
      <formula>AND($G66="m+m",$H66=0)</formula>
    </cfRule>
    <cfRule type="expression" dxfId="74" priority="792" stopIfTrue="1">
      <formula>OR($G66="",$G66="-")</formula>
    </cfRule>
  </conditionalFormatting>
  <conditionalFormatting sqref="I74 K74">
    <cfRule type="expression" dxfId="73" priority="802" stopIfTrue="1">
      <formula>AND($G74="m+m",$H74=0)</formula>
    </cfRule>
    <cfRule type="expression" dxfId="72" priority="805" stopIfTrue="1">
      <formula>OR($G74="",$G74="-")</formula>
    </cfRule>
  </conditionalFormatting>
  <conditionalFormatting sqref="I4:K4">
    <cfRule type="expression" dxfId="71" priority="699" stopIfTrue="1">
      <formula>OR($G4="",$G4="-")</formula>
    </cfRule>
  </conditionalFormatting>
  <conditionalFormatting sqref="I8:K8">
    <cfRule type="expression" dxfId="70" priority="634" stopIfTrue="1">
      <formula>OR($G8="",$G8="-")</formula>
    </cfRule>
  </conditionalFormatting>
  <conditionalFormatting sqref="I11:K11">
    <cfRule type="expression" dxfId="69" priority="581" stopIfTrue="1">
      <formula>OR($G11="",$G11="-")</formula>
    </cfRule>
  </conditionalFormatting>
  <conditionalFormatting sqref="I15:K15">
    <cfRule type="expression" dxfId="68" priority="519" stopIfTrue="1">
      <formula>OR($G15="",$G15="-")</formula>
    </cfRule>
  </conditionalFormatting>
  <conditionalFormatting sqref="I19:K19">
    <cfRule type="expression" dxfId="67" priority="414" stopIfTrue="1">
      <formula>OR($G19="",$G19="-")</formula>
    </cfRule>
  </conditionalFormatting>
  <conditionalFormatting sqref="I23:K23">
    <cfRule type="expression" dxfId="66" priority="330" stopIfTrue="1">
      <formula>OR($G23="",$G23="-")</formula>
    </cfRule>
  </conditionalFormatting>
  <conditionalFormatting sqref="I27:K27">
    <cfRule type="expression" dxfId="65" priority="195" stopIfTrue="1">
      <formula>OR($G27="",$G27="-")</formula>
    </cfRule>
  </conditionalFormatting>
  <conditionalFormatting sqref="I31:K31">
    <cfRule type="expression" dxfId="64" priority="111" stopIfTrue="1">
      <formula>OR($G31="",$G31="-")</formula>
    </cfRule>
  </conditionalFormatting>
  <conditionalFormatting sqref="I34:K34">
    <cfRule type="expression" dxfId="63" priority="278" stopIfTrue="1">
      <formula>OR($G34="",$G34="-")</formula>
    </cfRule>
  </conditionalFormatting>
  <conditionalFormatting sqref="I59:K61">
    <cfRule type="expression" dxfId="62" priority="767" stopIfTrue="1">
      <formula>AND($G59="d+m",$H59=0)</formula>
    </cfRule>
  </conditionalFormatting>
  <conditionalFormatting sqref="J3">
    <cfRule type="expression" dxfId="61" priority="783" stopIfTrue="1">
      <formula>AND($G3="d+m",$H3=0)</formula>
    </cfRule>
  </conditionalFormatting>
  <conditionalFormatting sqref="J4">
    <cfRule type="expression" dxfId="60" priority="690" stopIfTrue="1">
      <formula>AND($G4="d+m",$H4=0)</formula>
    </cfRule>
  </conditionalFormatting>
  <conditionalFormatting sqref="J5">
    <cfRule type="expression" dxfId="59" priority="723" stopIfTrue="1">
      <formula>AND($G5="d+m",$H5=0)</formula>
    </cfRule>
  </conditionalFormatting>
  <conditionalFormatting sqref="J6">
    <cfRule type="expression" dxfId="58" priority="672" stopIfTrue="1">
      <formula>AND($G6="d+m",$H6=0)</formula>
    </cfRule>
  </conditionalFormatting>
  <conditionalFormatting sqref="J7:J8">
    <cfRule type="expression" dxfId="57" priority="641" stopIfTrue="1">
      <formula>AND($G7="d+m",$H7=0)</formula>
    </cfRule>
  </conditionalFormatting>
  <conditionalFormatting sqref="J9:J10">
    <cfRule type="expression" dxfId="56" priority="623" stopIfTrue="1">
      <formula>AND($G9="d+m",$H9=0)</formula>
    </cfRule>
  </conditionalFormatting>
  <conditionalFormatting sqref="J11">
    <cfRule type="expression" dxfId="55" priority="589" stopIfTrue="1">
      <formula>AND($G11="d+m",$H11=0)</formula>
    </cfRule>
  </conditionalFormatting>
  <conditionalFormatting sqref="J12:J14">
    <cfRule type="expression" dxfId="54" priority="574" stopIfTrue="1">
      <formula>AND($G12="d+m",$H12=0)</formula>
    </cfRule>
  </conditionalFormatting>
  <conditionalFormatting sqref="J15">
    <cfRule type="expression" dxfId="53" priority="535" stopIfTrue="1">
      <formula>AND($G15="d+m",$H15=0)</formula>
    </cfRule>
  </conditionalFormatting>
  <conditionalFormatting sqref="J16">
    <cfRule type="expression" dxfId="52" priority="509" stopIfTrue="1">
      <formula>AND($G16="d+m",$H16=0)</formula>
    </cfRule>
  </conditionalFormatting>
  <conditionalFormatting sqref="J18:J19">
    <cfRule type="expression" dxfId="51" priority="433" stopIfTrue="1">
      <formula>AND($G18="d+m",$H18=0)</formula>
    </cfRule>
  </conditionalFormatting>
  <conditionalFormatting sqref="J20:J22">
    <cfRule type="expression" dxfId="50" priority="406" stopIfTrue="1">
      <formula>AND($G20="d+m",$H20=0)</formula>
    </cfRule>
  </conditionalFormatting>
  <conditionalFormatting sqref="J23">
    <cfRule type="expression" dxfId="49" priority="348" stopIfTrue="1">
      <formula>AND($G23="d+m",$H23=0)</formula>
    </cfRule>
  </conditionalFormatting>
  <conditionalFormatting sqref="J24">
    <cfRule type="expression" dxfId="48" priority="320" stopIfTrue="1">
      <formula>AND($G24="d+m",$H24=0)</formula>
    </cfRule>
  </conditionalFormatting>
  <conditionalFormatting sqref="J26:J27">
    <cfRule type="expression" dxfId="47" priority="206" stopIfTrue="1">
      <formula>AND($G26="d+m",$H26=0)</formula>
    </cfRule>
  </conditionalFormatting>
  <conditionalFormatting sqref="J28">
    <cfRule type="expression" dxfId="46" priority="177" stopIfTrue="1">
      <formula>AND($G28="d+m",$H28=0)</formula>
    </cfRule>
  </conditionalFormatting>
  <conditionalFormatting sqref="J30:J31">
    <cfRule type="expression" dxfId="45" priority="121" stopIfTrue="1">
      <formula>AND($G30="d+m",$H30=0)</formula>
    </cfRule>
  </conditionalFormatting>
  <conditionalFormatting sqref="J32">
    <cfRule type="expression" dxfId="44" priority="92" stopIfTrue="1">
      <formula>AND($G32="d+m",$H32=0)</formula>
    </cfRule>
  </conditionalFormatting>
  <conditionalFormatting sqref="J34">
    <cfRule type="expression" dxfId="43" priority="260" stopIfTrue="1">
      <formula>AND($G34="d+m",$H34=0)</formula>
    </cfRule>
  </conditionalFormatting>
  <conditionalFormatting sqref="J36:J37">
    <cfRule type="expression" dxfId="42" priority="799" stopIfTrue="1">
      <formula>OR($G36="",$G36="-")</formula>
    </cfRule>
  </conditionalFormatting>
  <conditionalFormatting sqref="J50:J51">
    <cfRule type="expression" dxfId="41" priority="814" stopIfTrue="1">
      <formula>OR($G50="",$G50="-")</formula>
    </cfRule>
  </conditionalFormatting>
  <conditionalFormatting sqref="J59:J61">
    <cfRule type="expression" dxfId="40" priority="769" stopIfTrue="1">
      <formula>OR($G59="",$G59="-")</formula>
    </cfRule>
  </conditionalFormatting>
  <conditionalFormatting sqref="J55:K55">
    <cfRule type="expression" dxfId="39" priority="748" stopIfTrue="1">
      <formula>AND($G55="m+m",#REF!=0)</formula>
    </cfRule>
    <cfRule type="expression" dxfId="38" priority="755" stopIfTrue="1">
      <formula>OR($G55="",$G55="-")</formula>
    </cfRule>
  </conditionalFormatting>
  <conditionalFormatting sqref="J63:K63">
    <cfRule type="expression" dxfId="37" priority="733" stopIfTrue="1">
      <formula>AND($G63="m+m",#REF!=0)</formula>
    </cfRule>
  </conditionalFormatting>
  <conditionalFormatting sqref="J65:K65">
    <cfRule type="expression" dxfId="36" priority="47" stopIfTrue="1">
      <formula>AND($G65="m+m",#REF!=0)</formula>
    </cfRule>
  </conditionalFormatting>
  <conditionalFormatting sqref="K3">
    <cfRule type="expression" dxfId="35" priority="763" stopIfTrue="1">
      <formula>AND($G3="m+m",#REF!=0)</formula>
    </cfRule>
  </conditionalFormatting>
  <conditionalFormatting sqref="K4">
    <cfRule type="expression" dxfId="34" priority="700" stopIfTrue="1">
      <formula>AND($G4="m+m",#REF!=0)</formula>
    </cfRule>
  </conditionalFormatting>
  <conditionalFormatting sqref="K5">
    <cfRule type="expression" dxfId="33" priority="727" stopIfTrue="1">
      <formula>AND($G5="m+m",#REF!=0)</formula>
    </cfRule>
  </conditionalFormatting>
  <conditionalFormatting sqref="K6:K7">
    <cfRule type="expression" dxfId="32" priority="668" stopIfTrue="1">
      <formula>AND($G6="m+m",#REF!=0)</formula>
    </cfRule>
  </conditionalFormatting>
  <conditionalFormatting sqref="K8">
    <cfRule type="expression" dxfId="31" priority="644" stopIfTrue="1">
      <formula>AND($G8="m+m",#REF!=0)</formula>
    </cfRule>
  </conditionalFormatting>
  <conditionalFormatting sqref="K9:K10">
    <cfRule type="expression" dxfId="30" priority="624" stopIfTrue="1">
      <formula>AND($G9="m+m",#REF!=0)</formula>
    </cfRule>
  </conditionalFormatting>
  <conditionalFormatting sqref="K11">
    <cfRule type="expression" dxfId="29" priority="592" stopIfTrue="1">
      <formula>AND($G11="m+m",#REF!=0)</formula>
    </cfRule>
  </conditionalFormatting>
  <conditionalFormatting sqref="K12:K14">
    <cfRule type="expression" dxfId="28" priority="568" stopIfTrue="1">
      <formula>AND($G12="m+m",#REF!=0)</formula>
    </cfRule>
  </conditionalFormatting>
  <conditionalFormatting sqref="K15">
    <cfRule type="expression" dxfId="27" priority="539" stopIfTrue="1">
      <formula>AND($G15="m+m",#REF!=0)</formula>
    </cfRule>
  </conditionalFormatting>
  <conditionalFormatting sqref="K16">
    <cfRule type="expression" dxfId="26" priority="497" stopIfTrue="1">
      <formula>AND($G16="m+m",#REF!=0)</formula>
    </cfRule>
  </conditionalFormatting>
  <conditionalFormatting sqref="K18">
    <cfRule type="expression" dxfId="25" priority="488" stopIfTrue="1">
      <formula>AND($G18="m+m",#REF!=0)</formula>
    </cfRule>
  </conditionalFormatting>
  <conditionalFormatting sqref="K19">
    <cfRule type="expression" dxfId="24" priority="439" stopIfTrue="1">
      <formula>AND($G19="m+m",#REF!=0)</formula>
    </cfRule>
  </conditionalFormatting>
  <conditionalFormatting sqref="K20:K22">
    <cfRule type="expression" dxfId="23" priority="397" stopIfTrue="1">
      <formula>AND($G20="m+m",#REF!=0)</formula>
    </cfRule>
  </conditionalFormatting>
  <conditionalFormatting sqref="K23">
    <cfRule type="expression" dxfId="22" priority="357" stopIfTrue="1">
      <formula>AND($G23="m+m",#REF!=0)</formula>
    </cfRule>
  </conditionalFormatting>
  <conditionalFormatting sqref="K24">
    <cfRule type="expression" dxfId="21" priority="314" stopIfTrue="1">
      <formula>AND($G24="m+m",#REF!=0)</formula>
    </cfRule>
  </conditionalFormatting>
  <conditionalFormatting sqref="K27">
    <cfRule type="expression" dxfId="20" priority="217" stopIfTrue="1">
      <formula>AND($G27="m+m",#REF!=0)</formula>
    </cfRule>
  </conditionalFormatting>
  <conditionalFormatting sqref="K28">
    <cfRule type="expression" dxfId="19" priority="169" stopIfTrue="1">
      <formula>AND($G28="m+m",#REF!=0)</formula>
    </cfRule>
  </conditionalFormatting>
  <conditionalFormatting sqref="K31">
    <cfRule type="expression" dxfId="18" priority="129" stopIfTrue="1">
      <formula>AND($G31="m+m",#REF!=0)</formula>
    </cfRule>
  </conditionalFormatting>
  <conditionalFormatting sqref="K32">
    <cfRule type="expression" dxfId="17" priority="84" stopIfTrue="1">
      <formula>AND($G32="m+m",#REF!=0)</formula>
    </cfRule>
  </conditionalFormatting>
  <conditionalFormatting sqref="K34 K26 K30">
    <cfRule type="expression" dxfId="16" priority="282" stopIfTrue="1">
      <formula>AND($G26="m+m",#REF!=0)</formula>
    </cfRule>
  </conditionalFormatting>
  <conditionalFormatting sqref="M63:M73">
    <cfRule type="expression" dxfId="15" priority="1" stopIfTrue="1">
      <formula>AND($G63="m+m",$H63=0)</formula>
    </cfRule>
    <cfRule type="expression" dxfId="14" priority="15" stopIfTrue="1">
      <formula>OR($G63="",$G63="-")</formula>
    </cfRule>
  </conditionalFormatting>
  <pageMargins left="0.39374999999999999" right="0.39374999999999999" top="0.39374999999999999" bottom="0.39374999999999999" header="0" footer="0"/>
  <pageSetup paperSize="9" scale="93" firstPageNumber="29"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99"/>
    <pageSetUpPr fitToPage="1"/>
  </sheetPr>
  <dimension ref="A1:M2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 style="727" customWidth="1"/>
    <col min="10" max="10" width="13.33203125" style="727" bestFit="1" customWidth="1"/>
    <col min="11" max="11" width="14.33203125" style="727" customWidth="1"/>
    <col min="12" max="16384" width="9.1640625" style="727"/>
  </cols>
  <sheetData>
    <row r="1" spans="1:13" ht="24">
      <c r="A1" s="840"/>
      <c r="B1" s="841" t="s">
        <v>3231</v>
      </c>
      <c r="C1" s="842" t="s">
        <v>3232</v>
      </c>
      <c r="D1" s="840" t="s">
        <v>3233</v>
      </c>
      <c r="E1" s="840" t="s">
        <v>55</v>
      </c>
      <c r="F1" s="843" t="s">
        <v>53</v>
      </c>
      <c r="G1" s="841" t="s">
        <v>3234</v>
      </c>
      <c r="H1" s="844" t="s">
        <v>3235</v>
      </c>
      <c r="I1" s="845" t="s">
        <v>3236</v>
      </c>
      <c r="J1" s="845" t="s">
        <v>3237</v>
      </c>
      <c r="K1" s="845" t="s">
        <v>3238</v>
      </c>
    </row>
    <row r="2" spans="1:13" ht="26.25">
      <c r="A2" s="846"/>
      <c r="B2" s="1485" t="s">
        <v>2474</v>
      </c>
      <c r="C2" s="1485"/>
      <c r="D2" s="1485"/>
      <c r="E2" s="1485"/>
      <c r="F2" s="1485"/>
      <c r="G2" s="1485"/>
      <c r="H2" s="846"/>
      <c r="I2" s="846"/>
      <c r="J2" s="846"/>
      <c r="K2" s="846"/>
    </row>
    <row r="3" spans="1:13" s="38" customFormat="1" ht="12">
      <c r="A3" s="891"/>
      <c r="B3" s="39"/>
      <c r="C3" s="892">
        <v>247</v>
      </c>
      <c r="D3" s="865" t="s">
        <v>389</v>
      </c>
      <c r="E3" s="865" t="s">
        <v>3650</v>
      </c>
      <c r="F3" s="904" t="s">
        <v>3653</v>
      </c>
      <c r="G3" s="906" t="s">
        <v>3299</v>
      </c>
      <c r="H3" s="852"/>
      <c r="I3" s="853">
        <f t="shared" ref="I3" si="0">H3*C3</f>
        <v>0</v>
      </c>
      <c r="J3" s="871"/>
      <c r="K3" s="853">
        <f t="shared" ref="K3" si="1">J3*C3</f>
        <v>0</v>
      </c>
      <c r="L3" s="871"/>
      <c r="M3" s="852"/>
    </row>
    <row r="4" spans="1:13" s="38" customFormat="1" ht="12">
      <c r="A4" s="891"/>
      <c r="B4" s="39"/>
      <c r="C4" s="892">
        <v>12</v>
      </c>
      <c r="D4" s="39" t="s">
        <v>250</v>
      </c>
      <c r="E4" s="865" t="s">
        <v>3308</v>
      </c>
      <c r="F4" s="904" t="s">
        <v>3309</v>
      </c>
      <c r="G4" s="906" t="s">
        <v>3299</v>
      </c>
      <c r="H4" s="852"/>
      <c r="I4" s="853">
        <f>H4*C4</f>
        <v>0</v>
      </c>
      <c r="J4" s="871"/>
      <c r="K4" s="853">
        <f>J4*C4</f>
        <v>0</v>
      </c>
      <c r="M4" s="852"/>
    </row>
    <row r="5" spans="1:13" s="36" customFormat="1" ht="24">
      <c r="B5" s="39"/>
      <c r="C5" s="892">
        <v>96</v>
      </c>
      <c r="D5" s="39" t="s">
        <v>250</v>
      </c>
      <c r="E5" s="910"/>
      <c r="F5" s="904" t="s">
        <v>3310</v>
      </c>
      <c r="G5" s="911" t="s">
        <v>240</v>
      </c>
      <c r="H5" s="852"/>
      <c r="I5" s="912"/>
      <c r="J5" s="871"/>
      <c r="K5" s="853">
        <f>J5*C5</f>
        <v>0</v>
      </c>
      <c r="M5" s="852"/>
    </row>
    <row r="6" spans="1:13" s="38" customFormat="1" ht="12">
      <c r="A6" s="891"/>
      <c r="B6" s="865"/>
      <c r="C6" s="880">
        <v>50</v>
      </c>
      <c r="D6" s="865" t="s">
        <v>250</v>
      </c>
      <c r="E6" s="913" t="s">
        <v>3311</v>
      </c>
      <c r="F6" s="911" t="s">
        <v>3312</v>
      </c>
      <c r="G6" s="914" t="s">
        <v>3299</v>
      </c>
      <c r="H6" s="852"/>
      <c r="I6" s="853">
        <f>H6*C6</f>
        <v>0</v>
      </c>
      <c r="J6" s="915"/>
      <c r="K6" s="853">
        <f>J6*C6</f>
        <v>0</v>
      </c>
      <c r="M6" s="852"/>
    </row>
    <row r="7" spans="1:13" s="38" customFormat="1" ht="12">
      <c r="A7" s="891"/>
      <c r="B7" s="865"/>
      <c r="C7" s="880">
        <v>50</v>
      </c>
      <c r="D7" s="865" t="s">
        <v>250</v>
      </c>
      <c r="E7" s="913" t="s">
        <v>3313</v>
      </c>
      <c r="F7" s="911" t="s">
        <v>3314</v>
      </c>
      <c r="G7" s="914" t="s">
        <v>3299</v>
      </c>
      <c r="H7" s="852"/>
      <c r="I7" s="853">
        <f>H7*C7</f>
        <v>0</v>
      </c>
      <c r="J7" s="915"/>
      <c r="K7" s="853">
        <f>J7*C7</f>
        <v>0</v>
      </c>
      <c r="M7" s="852"/>
    </row>
    <row r="8" spans="1:13" s="38" customFormat="1" ht="36">
      <c r="A8" s="891"/>
      <c r="B8" s="865"/>
      <c r="C8" s="880">
        <v>230</v>
      </c>
      <c r="D8" s="865" t="s">
        <v>389</v>
      </c>
      <c r="E8" s="913" t="s">
        <v>3450</v>
      </c>
      <c r="F8" s="911" t="s">
        <v>3451</v>
      </c>
      <c r="G8" s="914" t="s">
        <v>3299</v>
      </c>
      <c r="H8" s="852"/>
      <c r="I8" s="853">
        <f t="shared" ref="I8:I10" si="2">H8*C8</f>
        <v>0</v>
      </c>
      <c r="J8" s="915"/>
      <c r="K8" s="853">
        <f t="shared" ref="K8:K10" si="3">J8*C8</f>
        <v>0</v>
      </c>
      <c r="M8" s="852"/>
    </row>
    <row r="9" spans="1:13" s="38" customFormat="1" ht="24">
      <c r="A9" s="891"/>
      <c r="B9" s="865"/>
      <c r="C9" s="880">
        <v>20</v>
      </c>
      <c r="D9" s="865" t="s">
        <v>389</v>
      </c>
      <c r="E9" s="913" t="s">
        <v>3454</v>
      </c>
      <c r="F9" s="911" t="s">
        <v>3455</v>
      </c>
      <c r="G9" s="914" t="s">
        <v>3299</v>
      </c>
      <c r="H9" s="852"/>
      <c r="I9" s="853">
        <f t="shared" si="2"/>
        <v>0</v>
      </c>
      <c r="J9" s="915"/>
      <c r="K9" s="853">
        <f t="shared" si="3"/>
        <v>0</v>
      </c>
      <c r="M9" s="852"/>
    </row>
    <row r="10" spans="1:13" s="38" customFormat="1" ht="36">
      <c r="A10" s="891"/>
      <c r="B10" s="865"/>
      <c r="C10" s="880">
        <v>250</v>
      </c>
      <c r="D10" s="865" t="s">
        <v>250</v>
      </c>
      <c r="E10" s="913" t="s">
        <v>3458</v>
      </c>
      <c r="F10" s="914" t="s">
        <v>3320</v>
      </c>
      <c r="G10" s="914" t="s">
        <v>3299</v>
      </c>
      <c r="H10" s="852"/>
      <c r="I10" s="853">
        <f t="shared" si="2"/>
        <v>0</v>
      </c>
      <c r="J10" s="915"/>
      <c r="K10" s="853">
        <f t="shared" si="3"/>
        <v>0</v>
      </c>
      <c r="M10" s="852"/>
    </row>
    <row r="11" spans="1:13" s="38" customFormat="1" ht="12">
      <c r="A11" s="891"/>
      <c r="B11" s="865"/>
      <c r="C11" s="880"/>
      <c r="D11" s="865"/>
      <c r="E11" s="913"/>
      <c r="F11" s="914"/>
      <c r="G11" s="914"/>
      <c r="H11" s="915"/>
      <c r="I11" s="853"/>
      <c r="J11" s="915"/>
      <c r="K11" s="853"/>
    </row>
    <row r="12" spans="1:13" s="38" customFormat="1" ht="12">
      <c r="A12" s="879"/>
      <c r="B12" s="39"/>
      <c r="C12" s="892"/>
      <c r="D12" s="921">
        <v>0.1</v>
      </c>
      <c r="E12" s="906"/>
      <c r="F12" s="906" t="s">
        <v>3347</v>
      </c>
      <c r="G12" s="906" t="s">
        <v>3299</v>
      </c>
      <c r="H12" s="871"/>
      <c r="I12" s="853">
        <f>SUM(I2:I11)*0.1</f>
        <v>0</v>
      </c>
      <c r="J12" s="871"/>
      <c r="K12" s="853"/>
    </row>
    <row r="13" spans="1:13" s="36" customFormat="1">
      <c r="A13" s="922"/>
      <c r="B13" s="861"/>
      <c r="C13" s="862"/>
      <c r="D13" s="861"/>
      <c r="E13" s="860"/>
      <c r="F13" s="923"/>
      <c r="G13" s="861"/>
      <c r="H13" s="924"/>
      <c r="I13" s="925">
        <f>SUM(I2:I12)</f>
        <v>0</v>
      </c>
      <c r="J13" s="926"/>
      <c r="K13" s="925">
        <f>SUM(K2:K12)</f>
        <v>0</v>
      </c>
    </row>
    <row r="14" spans="1:13" s="36" customFormat="1">
      <c r="A14" s="879"/>
      <c r="B14" s="866"/>
      <c r="C14" s="867"/>
      <c r="D14" s="865"/>
      <c r="E14" s="865"/>
      <c r="F14" s="927" t="s">
        <v>3348</v>
      </c>
      <c r="G14" s="865"/>
      <c r="H14" s="928"/>
      <c r="I14" s="929"/>
      <c r="J14" s="930"/>
      <c r="K14" s="872">
        <f>SUM(I13+K13)</f>
        <v>0</v>
      </c>
    </row>
    <row r="15" spans="1:13">
      <c r="A15" s="931"/>
      <c r="B15" s="39"/>
      <c r="C15" s="892"/>
      <c r="D15" s="884"/>
      <c r="E15" s="932"/>
      <c r="F15" s="40"/>
      <c r="G15" s="894"/>
    </row>
    <row r="16" spans="1:13" ht="26.25" customHeight="1">
      <c r="A16" s="933"/>
      <c r="B16" s="1485" t="s">
        <v>3349</v>
      </c>
      <c r="C16" s="1485"/>
      <c r="D16" s="1485"/>
      <c r="E16" s="1485"/>
      <c r="F16" s="1485"/>
      <c r="G16" s="1485"/>
      <c r="H16" s="846"/>
      <c r="I16" s="846"/>
      <c r="J16" s="846"/>
      <c r="K16" s="846"/>
    </row>
    <row r="17" spans="1:11" ht="15">
      <c r="A17" s="865"/>
      <c r="B17" s="904"/>
      <c r="C17" s="880"/>
      <c r="D17" s="865"/>
      <c r="E17" s="865"/>
      <c r="F17" s="934" t="s">
        <v>3350</v>
      </c>
      <c r="G17" s="884"/>
      <c r="H17" s="1483">
        <f>SUMIF(F:F,"SPOLU - montážny materiál:",K:K)</f>
        <v>0</v>
      </c>
      <c r="I17" s="1483"/>
    </row>
    <row r="18" spans="1:11" ht="15.75">
      <c r="A18" s="865"/>
      <c r="B18" s="904"/>
      <c r="C18" s="880"/>
      <c r="D18" s="865"/>
      <c r="E18" s="865"/>
      <c r="F18" s="935" t="s">
        <v>3354</v>
      </c>
      <c r="G18" s="884"/>
      <c r="I18" s="936">
        <f>SUM(H16:I17)</f>
        <v>0</v>
      </c>
    </row>
    <row r="19" spans="1:11" ht="14.25">
      <c r="A19" s="865"/>
      <c r="B19" s="904"/>
      <c r="C19" s="880"/>
      <c r="D19" s="865"/>
      <c r="E19" s="865"/>
      <c r="F19" s="883"/>
      <c r="G19" s="884"/>
      <c r="H19" s="1484"/>
      <c r="I19" s="1484"/>
    </row>
    <row r="20" spans="1:11" ht="158.44999999999999" customHeight="1">
      <c r="A20" s="1449" t="s">
        <v>30</v>
      </c>
      <c r="B20" s="1449"/>
      <c r="C20" s="1449"/>
      <c r="D20" s="1449"/>
      <c r="E20" s="1449"/>
      <c r="F20" s="1449"/>
      <c r="G20" s="1449"/>
      <c r="H20" s="1449"/>
      <c r="I20" s="1449"/>
      <c r="J20" s="1449"/>
      <c r="K20" s="1449"/>
    </row>
  </sheetData>
  <mergeCells count="5">
    <mergeCell ref="B2:G2"/>
    <mergeCell ref="B16:G16"/>
    <mergeCell ref="H17:I17"/>
    <mergeCell ref="H19:I19"/>
    <mergeCell ref="A20:K20"/>
  </mergeCells>
  <conditionalFormatting sqref="B13:K14">
    <cfRule type="expression" dxfId="13" priority="106" stopIfTrue="1">
      <formula>AND($G13="d+m",$H13=0)</formula>
    </cfRule>
  </conditionalFormatting>
  <conditionalFormatting sqref="H3:H7">
    <cfRule type="expression" dxfId="12" priority="17" stopIfTrue="1">
      <formula>AND($G3="m+m",$H3=0)</formula>
    </cfRule>
    <cfRule type="expression" dxfId="11" priority="29" stopIfTrue="1">
      <formula>OR($G3="",$G3="-")</formula>
    </cfRule>
  </conditionalFormatting>
  <conditionalFormatting sqref="H17:I17">
    <cfRule type="cellIs" dxfId="10" priority="81" stopIfTrue="1" operator="equal">
      <formula>0</formula>
    </cfRule>
  </conditionalFormatting>
  <conditionalFormatting sqref="I4 J4:K5">
    <cfRule type="expression" dxfId="9" priority="72" stopIfTrue="1">
      <formula>AND($G4="m+m",$H4=0)</formula>
    </cfRule>
    <cfRule type="expression" dxfId="8" priority="80" stopIfTrue="1">
      <formula>OR($G4="",$G4="-")</formula>
    </cfRule>
  </conditionalFormatting>
  <conditionalFormatting sqref="I6:I7 K6:K11 H8:I10">
    <cfRule type="expression" dxfId="7" priority="53" stopIfTrue="1">
      <formula>AND($G6="m+m",$H6=0)</formula>
    </cfRule>
    <cfRule type="expression" dxfId="6" priority="63" stopIfTrue="1">
      <formula>OR($G6="",$G6="-")</formula>
    </cfRule>
  </conditionalFormatting>
  <conditionalFormatting sqref="I11">
    <cfRule type="expression" dxfId="5" priority="89" stopIfTrue="1">
      <formula>AND($G11="m+m",$H11=0)</formula>
    </cfRule>
    <cfRule type="expression" dxfId="4" priority="97" stopIfTrue="1">
      <formula>OR($G11="",$G11="-")</formula>
    </cfRule>
  </conditionalFormatting>
  <conditionalFormatting sqref="I3:L3">
    <cfRule type="expression" dxfId="3" priority="33" stopIfTrue="1">
      <formula>AND($G3="m+m",$H3=0)</formula>
    </cfRule>
    <cfRule type="expression" dxfId="2" priority="48" stopIfTrue="1">
      <formula>OR($G3="",$G3="-")</formula>
    </cfRule>
  </conditionalFormatting>
  <conditionalFormatting sqref="M3:M10">
    <cfRule type="expression" dxfId="1" priority="4" stopIfTrue="1">
      <formula>AND($G3="m+m",$H3=0)</formula>
    </cfRule>
    <cfRule type="expression" dxfId="0" priority="11" stopIfTrue="1">
      <formula>OR($G3="",$G3="-")</formula>
    </cfRule>
  </conditionalFormatting>
  <pageMargins left="0.39374999999999999" right="0.39374999999999999" top="0.39374999999999999" bottom="0.39374999999999999" header="0" footer="0"/>
  <pageSetup paperSize="9" scale="94" firstPageNumber="32"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B90D-BD4B-486F-B14A-E1F51378A706}">
  <sheetPr>
    <tabColor rgb="FFFF0000"/>
    <pageSetUpPr fitToPage="1"/>
  </sheetPr>
  <dimension ref="B2:BM523"/>
  <sheetViews>
    <sheetView showGridLines="0" topLeftCell="A283" workbookViewId="0">
      <selection activeCell="F296" sqref="F296"/>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hidden="1" customWidth="1"/>
    <col min="24" max="24" width="13.83203125" style="1142" hidden="1" customWidth="1"/>
    <col min="25" max="25" width="16.83203125" style="1142" hidden="1" customWidth="1"/>
    <col min="26" max="26" width="12.33203125" style="1142" hidden="1" customWidth="1"/>
    <col min="27" max="27" width="16.83203125" style="1142" hidden="1" customWidth="1"/>
    <col min="28" max="28" width="18.33203125" style="1142" hidden="1" customWidth="1"/>
    <col min="29" max="29" width="12.33203125" style="1142" hidden="1" customWidth="1"/>
    <col min="30" max="30" width="16.83203125" style="1142" hidden="1" customWidth="1"/>
    <col min="31" max="31" width="18.33203125" style="1142" hidden="1" customWidth="1"/>
    <col min="32" max="65" width="0" style="1142" hidden="1" customWidth="1"/>
    <col min="66" max="16384" width="9" style="1142"/>
  </cols>
  <sheetData>
    <row r="2" spans="2:46" ht="36.950000000000003" customHeight="1">
      <c r="L2" s="1376" t="s">
        <v>160</v>
      </c>
      <c r="M2" s="1377"/>
      <c r="N2" s="1377"/>
      <c r="O2" s="1377"/>
      <c r="P2" s="1377"/>
      <c r="Q2" s="1377"/>
      <c r="R2" s="1377"/>
      <c r="S2" s="1377"/>
      <c r="T2" s="1377"/>
      <c r="U2" s="1377"/>
      <c r="V2" s="1377"/>
      <c r="AT2" s="1143" t="s">
        <v>5628</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78" t="str">
        <f>'[1]Rekapitulácia stavby'!K6</f>
        <v>Dobudovanie univerzitného campusu TnUAD</v>
      </c>
      <c r="F7" s="1379"/>
      <c r="G7" s="1379"/>
      <c r="H7" s="1379"/>
      <c r="L7" s="1146"/>
    </row>
    <row r="8" spans="2:46" ht="12" customHeight="1">
      <c r="B8" s="1146"/>
      <c r="D8" s="1149" t="s">
        <v>162</v>
      </c>
      <c r="L8" s="1146"/>
    </row>
    <row r="9" spans="2:46" s="1150" customFormat="1" ht="16.5" customHeight="1">
      <c r="B9" s="1151"/>
      <c r="E9" s="1378" t="s">
        <v>2480</v>
      </c>
      <c r="F9" s="1375"/>
      <c r="G9" s="1375"/>
      <c r="H9" s="1375"/>
      <c r="L9" s="1151"/>
    </row>
    <row r="10" spans="2:46" s="1150" customFormat="1" ht="12" customHeight="1">
      <c r="B10" s="1151"/>
      <c r="D10" s="1149" t="s">
        <v>164</v>
      </c>
      <c r="L10" s="1151"/>
    </row>
    <row r="11" spans="2:46" s="1150" customFormat="1" ht="16.5" customHeight="1">
      <c r="B11" s="1151"/>
      <c r="E11" s="1358" t="s">
        <v>3654</v>
      </c>
      <c r="F11" s="1326"/>
      <c r="G11" s="1326"/>
      <c r="H11" s="1326"/>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tr">
        <f>IF('[1]Rekapitulácia stavby'!AN10="","",'[1]Rekapitulácia stavby'!AN10)</f>
        <v/>
      </c>
      <c r="L16" s="1151"/>
    </row>
    <row r="17" spans="2:52" s="1150" customFormat="1" ht="18" customHeight="1">
      <c r="B17" s="1151"/>
      <c r="E17" s="1152" t="str">
        <f>IF('[1]Rekapitulácia stavby'!E11="","",'[1]Rekapitulácia stavby'!E11)</f>
        <v>Trenčianska univerzita Alexandra Dubčeka v Trenčín</v>
      </c>
      <c r="I17" s="1149" t="s">
        <v>21</v>
      </c>
      <c r="J17" s="1152" t="str">
        <f>IF('[1]Rekapitulácia stavby'!AN11="","",'[1]Rekapitulácia stavby'!AN11)</f>
        <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80" t="str">
        <f>'[1]Rekapitulácia stavby'!E14</f>
        <v xml:space="preserve"> </v>
      </c>
      <c r="F20" s="1380"/>
      <c r="G20" s="1380"/>
      <c r="H20" s="1380"/>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68" t="s">
        <v>30</v>
      </c>
      <c r="E29" s="1368"/>
      <c r="F29" s="1368"/>
      <c r="G29" s="1368"/>
      <c r="H29" s="1368"/>
      <c r="I29" s="1368"/>
      <c r="J29" s="1368"/>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ROUND(J144, 2)</f>
        <v>0</v>
      </c>
      <c r="L32" s="1151"/>
    </row>
    <row r="33" spans="2:12" s="1150" customFormat="1" ht="6.95" customHeight="1">
      <c r="B33" s="1151"/>
      <c r="D33" s="1154"/>
      <c r="E33" s="1154"/>
      <c r="F33" s="1154"/>
      <c r="G33" s="1154"/>
      <c r="H33" s="1154"/>
      <c r="I33" s="1154"/>
      <c r="J33" s="1154"/>
      <c r="K33" s="1154"/>
      <c r="L33" s="1151"/>
    </row>
    <row r="34" spans="2:12" s="1150" customFormat="1" ht="14.45" customHeight="1">
      <c r="B34" s="1151"/>
      <c r="F34" s="1159" t="s">
        <v>33</v>
      </c>
      <c r="I34" s="1159" t="s">
        <v>32</v>
      </c>
      <c r="J34" s="1159" t="s">
        <v>34</v>
      </c>
      <c r="L34" s="1151"/>
    </row>
    <row r="35" spans="2:12" s="1150" customFormat="1" ht="14.45" customHeight="1">
      <c r="B35" s="1151"/>
      <c r="D35" s="1160" t="s">
        <v>35</v>
      </c>
      <c r="E35" s="1161" t="s">
        <v>36</v>
      </c>
      <c r="F35" s="1162">
        <f>ROUND((SUM(BE144:BE522)),  2)</f>
        <v>0</v>
      </c>
      <c r="G35" s="1158"/>
      <c r="H35" s="1158"/>
      <c r="I35" s="1163">
        <v>0.23</v>
      </c>
      <c r="J35" s="1162">
        <f>ROUND(((SUM(BE144:BE522))*I35),  2)</f>
        <v>0</v>
      </c>
      <c r="L35" s="1151"/>
    </row>
    <row r="36" spans="2:12" s="1150" customFormat="1" ht="14.45" customHeight="1">
      <c r="B36" s="1151"/>
      <c r="E36" s="1161" t="s">
        <v>37</v>
      </c>
      <c r="F36" s="1164">
        <f>ROUND((SUM(BF144:BF522)),  2)</f>
        <v>0</v>
      </c>
      <c r="I36" s="1165">
        <v>0.23</v>
      </c>
      <c r="J36" s="1164">
        <f>ROUND(((SUM(BF144:BF522))*I36),  2)</f>
        <v>0</v>
      </c>
      <c r="L36" s="1151"/>
    </row>
    <row r="37" spans="2:12" s="1150" customFormat="1" ht="14.45" hidden="1" customHeight="1">
      <c r="B37" s="1151"/>
      <c r="E37" s="1149" t="s">
        <v>38</v>
      </c>
      <c r="F37" s="1164">
        <f>ROUND((SUM(BG144:BG522)),  2)</f>
        <v>0</v>
      </c>
      <c r="I37" s="1165">
        <v>0.23</v>
      </c>
      <c r="J37" s="1164">
        <f>0</f>
        <v>0</v>
      </c>
      <c r="L37" s="1151"/>
    </row>
    <row r="38" spans="2:12" s="1150" customFormat="1" ht="14.45" hidden="1" customHeight="1">
      <c r="B38" s="1151"/>
      <c r="E38" s="1149" t="s">
        <v>39</v>
      </c>
      <c r="F38" s="1164">
        <f>ROUND((SUM(BH144:BH522)),  2)</f>
        <v>0</v>
      </c>
      <c r="I38" s="1165">
        <v>0.23</v>
      </c>
      <c r="J38" s="1164">
        <f>0</f>
        <v>0</v>
      </c>
      <c r="L38" s="1151"/>
    </row>
    <row r="39" spans="2:12" s="1150" customFormat="1" ht="14.45" hidden="1" customHeight="1">
      <c r="B39" s="1151"/>
      <c r="E39" s="1161" t="s">
        <v>40</v>
      </c>
      <c r="F39" s="1162">
        <f>ROUND((SUM(BI144:BI522)),  2)</f>
        <v>0</v>
      </c>
      <c r="G39" s="1158"/>
      <c r="H39" s="1158"/>
      <c r="I39" s="1163">
        <v>0</v>
      </c>
      <c r="J39" s="1162">
        <f>0</f>
        <v>0</v>
      </c>
      <c r="L39" s="1151"/>
    </row>
    <row r="40" spans="2:12" s="1150" customFormat="1" ht="6.95" customHeight="1">
      <c r="B40" s="1151"/>
      <c r="L40" s="1151"/>
    </row>
    <row r="41" spans="2:12" s="1150" customFormat="1" ht="25.35" customHeight="1">
      <c r="B41" s="1151"/>
      <c r="C41" s="1166"/>
      <c r="D41" s="1167" t="s">
        <v>41</v>
      </c>
      <c r="E41" s="1168"/>
      <c r="F41" s="1168"/>
      <c r="G41" s="1169" t="s">
        <v>42</v>
      </c>
      <c r="H41" s="1170" t="s">
        <v>43</v>
      </c>
      <c r="I41" s="1168"/>
      <c r="J41" s="1171">
        <f>SUM(J32:J39)</f>
        <v>0</v>
      </c>
      <c r="K41" s="1172"/>
      <c r="L41" s="1151"/>
    </row>
    <row r="42" spans="2:12" s="1150" customFormat="1" ht="14.45" customHeight="1">
      <c r="B42" s="1151"/>
      <c r="L42" s="1151"/>
    </row>
    <row r="43" spans="2:12" ht="14.45" customHeight="1">
      <c r="B43" s="1146"/>
      <c r="L43" s="1146"/>
    </row>
    <row r="44" spans="2:12" ht="14.45" customHeight="1">
      <c r="B44" s="1146"/>
      <c r="L44" s="1146"/>
    </row>
    <row r="45" spans="2:12" ht="14.45" customHeight="1">
      <c r="B45" s="1146"/>
      <c r="L45" s="1146"/>
    </row>
    <row r="46" spans="2:12" ht="14.45" customHeight="1">
      <c r="B46" s="1146"/>
      <c r="L46" s="1146"/>
    </row>
    <row r="47" spans="2:12" ht="14.45" customHeight="1">
      <c r="B47" s="1146"/>
      <c r="L47" s="1146"/>
    </row>
    <row r="48" spans="2:1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78" t="str">
        <f>E7</f>
        <v>Dobudovanie univerzitného campusu TnUAD</v>
      </c>
      <c r="F85" s="1379"/>
      <c r="G85" s="1379"/>
      <c r="H85" s="1379"/>
      <c r="L85" s="1151"/>
    </row>
    <row r="86" spans="2:12" ht="12" customHeight="1">
      <c r="B86" s="1146"/>
      <c r="C86" s="1149" t="s">
        <v>162</v>
      </c>
      <c r="L86" s="1146"/>
    </row>
    <row r="87" spans="2:12" s="1150" customFormat="1" ht="16.5" customHeight="1">
      <c r="B87" s="1151"/>
      <c r="E87" s="1378" t="s">
        <v>2480</v>
      </c>
      <c r="F87" s="1375"/>
      <c r="G87" s="1375"/>
      <c r="H87" s="1375"/>
      <c r="L87" s="1151"/>
    </row>
    <row r="88" spans="2:12" s="1150" customFormat="1" ht="12" customHeight="1">
      <c r="B88" s="1151"/>
      <c r="C88" s="1149" t="s">
        <v>164</v>
      </c>
      <c r="L88" s="1151"/>
    </row>
    <row r="89" spans="2:12" s="1150" customFormat="1" ht="16.5" customHeight="1">
      <c r="B89" s="1151"/>
      <c r="E89" s="1374" t="str">
        <f>E11</f>
        <v>SO 101.2_ASR - Architektonicko-stavebné riešenie</v>
      </c>
      <c r="F89" s="1375"/>
      <c r="G89" s="1375"/>
      <c r="H89" s="1375"/>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J144</f>
        <v>0</v>
      </c>
      <c r="L98" s="1151"/>
      <c r="AU98" s="1143" t="s">
        <v>170</v>
      </c>
    </row>
    <row r="99" spans="2:47" s="1187" customFormat="1" ht="24.95" customHeight="1">
      <c r="B99" s="1188"/>
      <c r="D99" s="1189" t="s">
        <v>171</v>
      </c>
      <c r="E99" s="1190"/>
      <c r="F99" s="1190"/>
      <c r="G99" s="1190"/>
      <c r="H99" s="1190"/>
      <c r="I99" s="1190"/>
      <c r="J99" s="1191">
        <f>J145</f>
        <v>0</v>
      </c>
      <c r="L99" s="1188"/>
    </row>
    <row r="100" spans="2:47" s="1192" customFormat="1" ht="19.899999999999999" customHeight="1">
      <c r="B100" s="1193"/>
      <c r="D100" s="1194" t="s">
        <v>172</v>
      </c>
      <c r="E100" s="1195"/>
      <c r="F100" s="1195"/>
      <c r="G100" s="1195"/>
      <c r="H100" s="1195"/>
      <c r="I100" s="1195"/>
      <c r="J100" s="1196">
        <f>J146</f>
        <v>0</v>
      </c>
      <c r="L100" s="1193"/>
    </row>
    <row r="101" spans="2:47" s="1192" customFormat="1" ht="19.899999999999999" customHeight="1">
      <c r="B101" s="1193"/>
      <c r="D101" s="1194" t="s">
        <v>173</v>
      </c>
      <c r="E101" s="1195"/>
      <c r="F101" s="1195"/>
      <c r="G101" s="1195"/>
      <c r="H101" s="1195"/>
      <c r="I101" s="1195"/>
      <c r="J101" s="1196">
        <f>J156</f>
        <v>0</v>
      </c>
      <c r="L101" s="1193"/>
    </row>
    <row r="102" spans="2:47" s="1192" customFormat="1" ht="19.899999999999999" customHeight="1">
      <c r="B102" s="1193"/>
      <c r="D102" s="1194" t="s">
        <v>175</v>
      </c>
      <c r="E102" s="1195"/>
      <c r="F102" s="1195"/>
      <c r="G102" s="1195"/>
      <c r="H102" s="1195"/>
      <c r="I102" s="1195"/>
      <c r="J102" s="1196">
        <f>J163</f>
        <v>0</v>
      </c>
      <c r="L102" s="1193"/>
    </row>
    <row r="103" spans="2:47" s="1192" customFormat="1" ht="19.899999999999999" customHeight="1">
      <c r="B103" s="1193"/>
      <c r="D103" s="1194" t="s">
        <v>176</v>
      </c>
      <c r="E103" s="1195"/>
      <c r="F103" s="1195"/>
      <c r="G103" s="1195"/>
      <c r="H103" s="1195"/>
      <c r="I103" s="1195"/>
      <c r="J103" s="1196">
        <f>J199</f>
        <v>0</v>
      </c>
      <c r="L103" s="1193"/>
    </row>
    <row r="104" spans="2:47" s="1187" customFormat="1" ht="24.95" customHeight="1">
      <c r="B104" s="1188"/>
      <c r="D104" s="1189" t="s">
        <v>177</v>
      </c>
      <c r="E104" s="1190"/>
      <c r="F104" s="1190"/>
      <c r="G104" s="1190"/>
      <c r="H104" s="1190"/>
      <c r="I104" s="1190"/>
      <c r="J104" s="1191">
        <f>J205</f>
        <v>0</v>
      </c>
      <c r="L104" s="1188"/>
    </row>
    <row r="105" spans="2:47" s="1192" customFormat="1" ht="19.899999999999999" customHeight="1">
      <c r="B105" s="1193"/>
      <c r="D105" s="1194" t="s">
        <v>178</v>
      </c>
      <c r="E105" s="1195"/>
      <c r="F105" s="1195"/>
      <c r="G105" s="1195"/>
      <c r="H105" s="1195"/>
      <c r="I105" s="1195"/>
      <c r="J105" s="1196">
        <f>J206</f>
        <v>0</v>
      </c>
      <c r="L105" s="1193"/>
    </row>
    <row r="106" spans="2:47" s="1192" customFormat="1" ht="19.899999999999999" customHeight="1">
      <c r="B106" s="1193"/>
      <c r="D106" s="1194" t="s">
        <v>179</v>
      </c>
      <c r="E106" s="1195"/>
      <c r="F106" s="1195"/>
      <c r="G106" s="1195"/>
      <c r="H106" s="1195"/>
      <c r="I106" s="1195"/>
      <c r="J106" s="1196">
        <f>J227</f>
        <v>0</v>
      </c>
      <c r="L106" s="1193"/>
    </row>
    <row r="107" spans="2:47" s="1192" customFormat="1" ht="19.899999999999999" customHeight="1">
      <c r="B107" s="1193"/>
      <c r="D107" s="1194" t="s">
        <v>180</v>
      </c>
      <c r="E107" s="1195"/>
      <c r="F107" s="1195"/>
      <c r="G107" s="1195"/>
      <c r="H107" s="1195"/>
      <c r="I107" s="1195"/>
      <c r="J107" s="1196">
        <f>J254</f>
        <v>0</v>
      </c>
      <c r="L107" s="1193"/>
    </row>
    <row r="108" spans="2:47" s="1192" customFormat="1" ht="19.899999999999999" customHeight="1">
      <c r="B108" s="1193"/>
      <c r="D108" s="1194" t="s">
        <v>181</v>
      </c>
      <c r="E108" s="1195"/>
      <c r="F108" s="1195"/>
      <c r="G108" s="1195"/>
      <c r="H108" s="1195"/>
      <c r="I108" s="1195"/>
      <c r="J108" s="1196">
        <f>J294</f>
        <v>0</v>
      </c>
      <c r="L108" s="1193"/>
    </row>
    <row r="109" spans="2:47" s="1192" customFormat="1" ht="19.899999999999999" customHeight="1">
      <c r="B109" s="1193"/>
      <c r="D109" s="1194" t="s">
        <v>182</v>
      </c>
      <c r="E109" s="1195"/>
      <c r="F109" s="1195"/>
      <c r="G109" s="1195"/>
      <c r="H109" s="1195"/>
      <c r="I109" s="1195"/>
      <c r="J109" s="1196">
        <f>J301</f>
        <v>0</v>
      </c>
      <c r="L109" s="1193"/>
    </row>
    <row r="110" spans="2:47" s="1192" customFormat="1" ht="19.899999999999999" customHeight="1">
      <c r="B110" s="1193"/>
      <c r="D110" s="1194" t="s">
        <v>183</v>
      </c>
      <c r="E110" s="1195"/>
      <c r="F110" s="1195"/>
      <c r="G110" s="1195"/>
      <c r="H110" s="1195"/>
      <c r="I110" s="1195"/>
      <c r="J110" s="1196">
        <f>J306</f>
        <v>0</v>
      </c>
      <c r="L110" s="1193"/>
    </row>
    <row r="111" spans="2:47" s="1192" customFormat="1" ht="19.899999999999999" customHeight="1">
      <c r="B111" s="1193"/>
      <c r="D111" s="1194" t="s">
        <v>184</v>
      </c>
      <c r="E111" s="1195"/>
      <c r="F111" s="1195"/>
      <c r="G111" s="1195"/>
      <c r="H111" s="1195"/>
      <c r="I111" s="1195"/>
      <c r="J111" s="1196">
        <f>J363</f>
        <v>0</v>
      </c>
      <c r="L111" s="1193"/>
    </row>
    <row r="112" spans="2:47" s="1192" customFormat="1" ht="19.899999999999999" customHeight="1">
      <c r="B112" s="1193"/>
      <c r="D112" s="1194" t="s">
        <v>185</v>
      </c>
      <c r="E112" s="1195"/>
      <c r="F112" s="1195"/>
      <c r="G112" s="1195"/>
      <c r="H112" s="1195"/>
      <c r="I112" s="1195"/>
      <c r="J112" s="1196">
        <f>J366</f>
        <v>0</v>
      </c>
      <c r="L112" s="1193"/>
    </row>
    <row r="113" spans="2:12" s="1192" customFormat="1" ht="19.899999999999999" customHeight="1">
      <c r="B113" s="1193"/>
      <c r="D113" s="1194" t="s">
        <v>186</v>
      </c>
      <c r="E113" s="1195"/>
      <c r="F113" s="1195"/>
      <c r="G113" s="1195"/>
      <c r="H113" s="1195"/>
      <c r="I113" s="1195"/>
      <c r="J113" s="1196">
        <f>J369</f>
        <v>0</v>
      </c>
      <c r="L113" s="1193"/>
    </row>
    <row r="114" spans="2:12" s="1192" customFormat="1" ht="19.899999999999999" customHeight="1">
      <c r="B114" s="1193"/>
      <c r="D114" s="1194" t="s">
        <v>187</v>
      </c>
      <c r="E114" s="1195"/>
      <c r="F114" s="1195"/>
      <c r="G114" s="1195"/>
      <c r="H114" s="1195"/>
      <c r="I114" s="1195"/>
      <c r="J114" s="1196">
        <f>J399</f>
        <v>0</v>
      </c>
      <c r="L114" s="1193"/>
    </row>
    <row r="115" spans="2:12" s="1192" customFormat="1" ht="19.899999999999999" customHeight="1">
      <c r="B115" s="1193"/>
      <c r="D115" s="1194" t="s">
        <v>189</v>
      </c>
      <c r="E115" s="1195"/>
      <c r="F115" s="1195"/>
      <c r="G115" s="1195"/>
      <c r="H115" s="1195"/>
      <c r="I115" s="1195"/>
      <c r="J115" s="1196">
        <f>J406</f>
        <v>0</v>
      </c>
      <c r="L115" s="1193"/>
    </row>
    <row r="116" spans="2:12" s="1192" customFormat="1" ht="19.899999999999999" customHeight="1">
      <c r="B116" s="1193"/>
      <c r="D116" s="1194" t="s">
        <v>190</v>
      </c>
      <c r="E116" s="1195"/>
      <c r="F116" s="1195"/>
      <c r="G116" s="1195"/>
      <c r="H116" s="1195"/>
      <c r="I116" s="1195"/>
      <c r="J116" s="1196">
        <f>J419</f>
        <v>0</v>
      </c>
      <c r="L116" s="1193"/>
    </row>
    <row r="117" spans="2:12" s="1192" customFormat="1" ht="19.899999999999999" customHeight="1">
      <c r="B117" s="1193"/>
      <c r="D117" s="1194" t="s">
        <v>191</v>
      </c>
      <c r="E117" s="1195"/>
      <c r="F117" s="1195"/>
      <c r="G117" s="1195"/>
      <c r="H117" s="1195"/>
      <c r="I117" s="1195"/>
      <c r="J117" s="1196">
        <f>J426</f>
        <v>0</v>
      </c>
      <c r="L117" s="1193"/>
    </row>
    <row r="118" spans="2:12" s="1192" customFormat="1" ht="19.899999999999999" customHeight="1">
      <c r="B118" s="1193"/>
      <c r="D118" s="1194" t="s">
        <v>192</v>
      </c>
      <c r="E118" s="1195"/>
      <c r="F118" s="1195"/>
      <c r="G118" s="1195"/>
      <c r="H118" s="1195"/>
      <c r="I118" s="1195"/>
      <c r="J118" s="1196">
        <f>J457</f>
        <v>0</v>
      </c>
      <c r="L118" s="1193"/>
    </row>
    <row r="119" spans="2:12" s="1192" customFormat="1" ht="19.899999999999999" customHeight="1">
      <c r="B119" s="1193"/>
      <c r="D119" s="1194" t="s">
        <v>193</v>
      </c>
      <c r="E119" s="1195"/>
      <c r="F119" s="1195"/>
      <c r="G119" s="1195"/>
      <c r="H119" s="1195"/>
      <c r="I119" s="1195"/>
      <c r="J119" s="1196">
        <f>J484</f>
        <v>0</v>
      </c>
      <c r="L119" s="1193"/>
    </row>
    <row r="120" spans="2:12" s="1192" customFormat="1" ht="19.899999999999999" customHeight="1">
      <c r="B120" s="1193"/>
      <c r="D120" s="1194" t="s">
        <v>194</v>
      </c>
      <c r="E120" s="1195"/>
      <c r="F120" s="1195"/>
      <c r="G120" s="1195"/>
      <c r="H120" s="1195"/>
      <c r="I120" s="1195"/>
      <c r="J120" s="1196">
        <f>J510</f>
        <v>0</v>
      </c>
      <c r="L120" s="1193"/>
    </row>
    <row r="121" spans="2:12" s="1192" customFormat="1" ht="19.899999999999999" customHeight="1">
      <c r="B121" s="1193"/>
      <c r="D121" s="1194" t="s">
        <v>195</v>
      </c>
      <c r="E121" s="1195"/>
      <c r="F121" s="1195"/>
      <c r="G121" s="1195"/>
      <c r="H121" s="1195"/>
      <c r="I121" s="1195"/>
      <c r="J121" s="1196">
        <f>J517</f>
        <v>0</v>
      </c>
      <c r="L121" s="1193"/>
    </row>
    <row r="122" spans="2:12" s="1192" customFormat="1" ht="19.899999999999999" customHeight="1">
      <c r="B122" s="1193"/>
      <c r="D122" s="1194" t="s">
        <v>196</v>
      </c>
      <c r="E122" s="1195"/>
      <c r="F122" s="1195"/>
      <c r="G122" s="1195"/>
      <c r="H122" s="1195"/>
      <c r="I122" s="1195"/>
      <c r="J122" s="1196">
        <f>J520</f>
        <v>0</v>
      </c>
      <c r="L122" s="1193"/>
    </row>
    <row r="123" spans="2:12" s="1150" customFormat="1" ht="21.75" customHeight="1">
      <c r="B123" s="1151"/>
      <c r="L123" s="1151"/>
    </row>
    <row r="124" spans="2:12" s="1150" customFormat="1" ht="6.95" customHeight="1">
      <c r="B124" s="1179"/>
      <c r="C124" s="1180"/>
      <c r="D124" s="1180"/>
      <c r="E124" s="1180"/>
      <c r="F124" s="1180"/>
      <c r="G124" s="1180"/>
      <c r="H124" s="1180"/>
      <c r="I124" s="1180"/>
      <c r="J124" s="1180"/>
      <c r="K124" s="1180"/>
      <c r="L124" s="1151"/>
    </row>
    <row r="128" spans="2:12" s="1150" customFormat="1" ht="6.95" customHeight="1">
      <c r="B128" s="1181"/>
      <c r="C128" s="1182"/>
      <c r="D128" s="1182"/>
      <c r="E128" s="1182"/>
      <c r="F128" s="1182"/>
      <c r="G128" s="1182"/>
      <c r="H128" s="1182"/>
      <c r="I128" s="1182"/>
      <c r="J128" s="1182"/>
      <c r="K128" s="1182"/>
      <c r="L128" s="1151"/>
    </row>
    <row r="129" spans="2:63" s="1150" customFormat="1" ht="24.95" customHeight="1">
      <c r="B129" s="1151"/>
      <c r="C129" s="1147" t="s">
        <v>197</v>
      </c>
      <c r="L129" s="1151"/>
    </row>
    <row r="130" spans="2:63" s="1150" customFormat="1" ht="6.95" customHeight="1">
      <c r="B130" s="1151"/>
      <c r="L130" s="1151"/>
    </row>
    <row r="131" spans="2:63" s="1150" customFormat="1" ht="12" customHeight="1">
      <c r="B131" s="1151"/>
      <c r="C131" s="1149" t="s">
        <v>11</v>
      </c>
      <c r="L131" s="1151"/>
    </row>
    <row r="132" spans="2:63" s="1150" customFormat="1" ht="16.5" customHeight="1">
      <c r="B132" s="1151"/>
      <c r="E132" s="1378" t="str">
        <f>E7</f>
        <v>Dobudovanie univerzitného campusu TnUAD</v>
      </c>
      <c r="F132" s="1379"/>
      <c r="G132" s="1379"/>
      <c r="H132" s="1379"/>
      <c r="L132" s="1151"/>
    </row>
    <row r="133" spans="2:63" ht="12" customHeight="1">
      <c r="B133" s="1146"/>
      <c r="C133" s="1149" t="s">
        <v>162</v>
      </c>
      <c r="L133" s="1146"/>
    </row>
    <row r="134" spans="2:63" s="1150" customFormat="1" ht="16.5" customHeight="1">
      <c r="B134" s="1151"/>
      <c r="E134" s="1378" t="s">
        <v>2480</v>
      </c>
      <c r="F134" s="1375"/>
      <c r="G134" s="1375"/>
      <c r="H134" s="1375"/>
      <c r="L134" s="1151"/>
    </row>
    <row r="135" spans="2:63" s="1150" customFormat="1" ht="12" customHeight="1">
      <c r="B135" s="1151"/>
      <c r="C135" s="1149" t="s">
        <v>164</v>
      </c>
      <c r="L135" s="1151"/>
    </row>
    <row r="136" spans="2:63" s="1150" customFormat="1" ht="16.5" customHeight="1">
      <c r="B136" s="1151"/>
      <c r="E136" s="1374" t="str">
        <f>E11</f>
        <v>SO 101.2_ASR - Architektonicko-stavebné riešenie</v>
      </c>
      <c r="F136" s="1375"/>
      <c r="G136" s="1375"/>
      <c r="H136" s="1375"/>
      <c r="L136" s="1151"/>
    </row>
    <row r="137" spans="2:63" s="1150" customFormat="1" ht="6.95" customHeight="1">
      <c r="B137" s="1151"/>
      <c r="L137" s="1151"/>
    </row>
    <row r="138" spans="2:63" s="1150" customFormat="1" ht="12" customHeight="1">
      <c r="B138" s="1151"/>
      <c r="C138" s="1149" t="s">
        <v>15</v>
      </c>
      <c r="F138" s="1152" t="str">
        <f>F14</f>
        <v>Študentská ul., Trenčín; parc.č. 1627/624. 1627/43</v>
      </c>
      <c r="I138" s="1149" t="s">
        <v>17</v>
      </c>
      <c r="J138" s="1153" t="str">
        <f>IF(J14="","",J14)</f>
        <v>28. 8. 2025</v>
      </c>
      <c r="L138" s="1151"/>
    </row>
    <row r="139" spans="2:63" s="1150" customFormat="1" ht="6.95" customHeight="1">
      <c r="B139" s="1151"/>
      <c r="L139" s="1151"/>
    </row>
    <row r="140" spans="2:63" s="1150" customFormat="1" ht="15.2" customHeight="1">
      <c r="B140" s="1151"/>
      <c r="C140" s="1149" t="s">
        <v>18</v>
      </c>
      <c r="F140" s="1152" t="str">
        <f>E17</f>
        <v>Trenčianska univerzita Alexandra Dubčeka v Trenčín</v>
      </c>
      <c r="I140" s="1149" t="s">
        <v>24</v>
      </c>
      <c r="J140" s="1183" t="str">
        <f>E23</f>
        <v>PROMA s.r.o.</v>
      </c>
      <c r="L140" s="1151"/>
    </row>
    <row r="141" spans="2:63" s="1150" customFormat="1" ht="15.2" customHeight="1">
      <c r="B141" s="1151"/>
      <c r="C141" s="1149" t="s">
        <v>22</v>
      </c>
      <c r="F141" s="1152" t="str">
        <f>IF(E20="","",E20)</f>
        <v xml:space="preserve"> </v>
      </c>
      <c r="I141" s="1149" t="s">
        <v>27</v>
      </c>
      <c r="J141" s="1183" t="str">
        <f>E26</f>
        <v>BUILD-COST s.r.o.</v>
      </c>
      <c r="L141" s="1151"/>
    </row>
    <row r="142" spans="2:63" s="1150" customFormat="1" ht="10.35" customHeight="1">
      <c r="B142" s="1151"/>
      <c r="L142" s="1151"/>
    </row>
    <row r="143" spans="2:63" s="1197" customFormat="1" ht="29.25" customHeight="1">
      <c r="B143" s="1198"/>
      <c r="C143" s="1199" t="s">
        <v>198</v>
      </c>
      <c r="D143" s="1200" t="s">
        <v>55</v>
      </c>
      <c r="E143" s="1200" t="s">
        <v>52</v>
      </c>
      <c r="F143" s="1200" t="s">
        <v>53</v>
      </c>
      <c r="G143" s="1200" t="s">
        <v>199</v>
      </c>
      <c r="H143" s="1200" t="s">
        <v>200</v>
      </c>
      <c r="I143" s="1200" t="s">
        <v>201</v>
      </c>
      <c r="J143" s="1201" t="s">
        <v>168</v>
      </c>
      <c r="K143" s="1202" t="s">
        <v>202</v>
      </c>
      <c r="L143" s="1198"/>
      <c r="M143" s="1203" t="s">
        <v>1</v>
      </c>
      <c r="N143" s="1204" t="s">
        <v>35</v>
      </c>
      <c r="O143" s="1204" t="s">
        <v>203</v>
      </c>
      <c r="P143" s="1204" t="s">
        <v>204</v>
      </c>
      <c r="Q143" s="1204" t="s">
        <v>205</v>
      </c>
      <c r="R143" s="1204" t="s">
        <v>206</v>
      </c>
      <c r="S143" s="1204" t="s">
        <v>207</v>
      </c>
      <c r="T143" s="1205" t="s">
        <v>208</v>
      </c>
    </row>
    <row r="144" spans="2:63" s="1150" customFormat="1" ht="22.7" customHeight="1">
      <c r="B144" s="1151"/>
      <c r="C144" s="1206" t="s">
        <v>169</v>
      </c>
      <c r="J144" s="1207">
        <f>BK144</f>
        <v>0</v>
      </c>
      <c r="L144" s="1151"/>
      <c r="M144" s="1208"/>
      <c r="N144" s="1154"/>
      <c r="O144" s="1154"/>
      <c r="P144" s="1209">
        <f>P145+P205</f>
        <v>782.77983890000007</v>
      </c>
      <c r="Q144" s="1154"/>
      <c r="R144" s="1209">
        <f>R145+R205</f>
        <v>12.522859179999999</v>
      </c>
      <c r="S144" s="1154"/>
      <c r="T144" s="1210">
        <f>T145+T205</f>
        <v>0</v>
      </c>
      <c r="AT144" s="1143" t="s">
        <v>69</v>
      </c>
      <c r="AU144" s="1143" t="s">
        <v>170</v>
      </c>
      <c r="BK144" s="1211">
        <f>BK145+BK205</f>
        <v>0</v>
      </c>
    </row>
    <row r="145" spans="2:65" s="1212" customFormat="1" ht="25.9" customHeight="1">
      <c r="B145" s="1213"/>
      <c r="D145" s="1214" t="s">
        <v>69</v>
      </c>
      <c r="E145" s="1215" t="s">
        <v>209</v>
      </c>
      <c r="F145" s="1215" t="s">
        <v>210</v>
      </c>
      <c r="J145" s="1216">
        <f>BK145</f>
        <v>0</v>
      </c>
      <c r="L145" s="1213"/>
      <c r="M145" s="1217"/>
      <c r="P145" s="1218">
        <f>P146+P156+P163+P199</f>
        <v>0</v>
      </c>
      <c r="R145" s="1218">
        <f>R146+R156+R163+R199</f>
        <v>0</v>
      </c>
      <c r="T145" s="1219">
        <f>T146+T156+T163+T199</f>
        <v>0</v>
      </c>
      <c r="AR145" s="1214" t="s">
        <v>77</v>
      </c>
      <c r="AT145" s="1220" t="s">
        <v>69</v>
      </c>
      <c r="AU145" s="1220" t="s">
        <v>70</v>
      </c>
      <c r="AY145" s="1214" t="s">
        <v>211</v>
      </c>
      <c r="BK145" s="1221">
        <f>BK146+BK156+BK163+BK199</f>
        <v>0</v>
      </c>
    </row>
    <row r="146" spans="2:65" s="1212" customFormat="1" ht="22.7" customHeight="1">
      <c r="B146" s="1213"/>
      <c r="D146" s="1214" t="s">
        <v>69</v>
      </c>
      <c r="E146" s="1222" t="s">
        <v>77</v>
      </c>
      <c r="F146" s="1222" t="s">
        <v>212</v>
      </c>
      <c r="J146" s="1223">
        <f>BK146</f>
        <v>0</v>
      </c>
      <c r="L146" s="1213"/>
      <c r="M146" s="1217"/>
      <c r="P146" s="1218">
        <f>SUM(P147:P155)</f>
        <v>0</v>
      </c>
      <c r="R146" s="1218">
        <f>SUM(R147:R155)</f>
        <v>0</v>
      </c>
      <c r="T146" s="1219">
        <f>SUM(T147:T155)</f>
        <v>0</v>
      </c>
      <c r="AR146" s="1214" t="s">
        <v>77</v>
      </c>
      <c r="AT146" s="1220" t="s">
        <v>69</v>
      </c>
      <c r="AU146" s="1220" t="s">
        <v>77</v>
      </c>
      <c r="AY146" s="1214" t="s">
        <v>211</v>
      </c>
      <c r="BK146" s="1221">
        <f>SUM(BK147:BK155)</f>
        <v>0</v>
      </c>
    </row>
    <row r="147" spans="2:65" s="1150" customFormat="1" ht="24.2" customHeight="1">
      <c r="B147" s="1224"/>
      <c r="C147" s="1225" t="s">
        <v>77</v>
      </c>
      <c r="D147" s="1225" t="s">
        <v>213</v>
      </c>
      <c r="E147" s="1226" t="s">
        <v>214</v>
      </c>
      <c r="F147" s="1227" t="s">
        <v>215</v>
      </c>
      <c r="G147" s="1228" t="s">
        <v>216</v>
      </c>
      <c r="H147" s="1229">
        <v>2150</v>
      </c>
      <c r="I147" s="1230"/>
      <c r="J147" s="1230">
        <f t="shared" ref="J147:J155" si="0">ROUND(I147*H147,2)</f>
        <v>0</v>
      </c>
      <c r="K147" s="1231"/>
      <c r="L147" s="1151"/>
      <c r="M147" s="1232" t="s">
        <v>1</v>
      </c>
      <c r="N147" s="1233" t="s">
        <v>37</v>
      </c>
      <c r="O147" s="1234">
        <v>0</v>
      </c>
      <c r="P147" s="1234">
        <f t="shared" ref="P147:P155" si="1">O147*H147</f>
        <v>0</v>
      </c>
      <c r="Q147" s="1234">
        <v>0</v>
      </c>
      <c r="R147" s="1234">
        <f t="shared" ref="R147:R155" si="2">Q147*H147</f>
        <v>0</v>
      </c>
      <c r="S147" s="1234">
        <v>0</v>
      </c>
      <c r="T147" s="1235">
        <f t="shared" ref="T147:T155" si="3">S147*H147</f>
        <v>0</v>
      </c>
      <c r="AR147" s="1236" t="s">
        <v>217</v>
      </c>
      <c r="AT147" s="1236" t="s">
        <v>213</v>
      </c>
      <c r="AU147" s="1236" t="s">
        <v>83</v>
      </c>
      <c r="AY147" s="1143" t="s">
        <v>211</v>
      </c>
      <c r="BE147" s="1237">
        <f t="shared" ref="BE147:BE155" si="4">IF(N147="základná",J147,0)</f>
        <v>0</v>
      </c>
      <c r="BF147" s="1237">
        <f t="shared" ref="BF147:BF155" si="5">IF(N147="znížená",J147,0)</f>
        <v>0</v>
      </c>
      <c r="BG147" s="1237">
        <f t="shared" ref="BG147:BG155" si="6">IF(N147="zákl. prenesená",J147,0)</f>
        <v>0</v>
      </c>
      <c r="BH147" s="1237">
        <f t="shared" ref="BH147:BH155" si="7">IF(N147="zníž. prenesená",J147,0)</f>
        <v>0</v>
      </c>
      <c r="BI147" s="1237">
        <f t="shared" ref="BI147:BI155" si="8">IF(N147="nulová",J147,0)</f>
        <v>0</v>
      </c>
      <c r="BJ147" s="1143" t="s">
        <v>83</v>
      </c>
      <c r="BK147" s="1237">
        <f t="shared" ref="BK147:BK155" si="9">ROUND(I147*H147,2)</f>
        <v>0</v>
      </c>
      <c r="BL147" s="1143" t="s">
        <v>217</v>
      </c>
      <c r="BM147" s="1236" t="s">
        <v>83</v>
      </c>
    </row>
    <row r="148" spans="2:65" s="1150" customFormat="1" ht="24.2" customHeight="1">
      <c r="B148" s="1224"/>
      <c r="C148" s="1225" t="s">
        <v>83</v>
      </c>
      <c r="D148" s="1225" t="s">
        <v>213</v>
      </c>
      <c r="E148" s="1226" t="s">
        <v>218</v>
      </c>
      <c r="F148" s="1227" t="s">
        <v>219</v>
      </c>
      <c r="G148" s="1228" t="s">
        <v>216</v>
      </c>
      <c r="H148" s="1229">
        <v>645</v>
      </c>
      <c r="I148" s="1230"/>
      <c r="J148" s="1230">
        <f t="shared" si="0"/>
        <v>0</v>
      </c>
      <c r="K148" s="1231"/>
      <c r="L148" s="1151"/>
      <c r="M148" s="1232" t="s">
        <v>1</v>
      </c>
      <c r="N148" s="1233" t="s">
        <v>37</v>
      </c>
      <c r="O148" s="1234">
        <v>0</v>
      </c>
      <c r="P148" s="1234">
        <f t="shared" si="1"/>
        <v>0</v>
      </c>
      <c r="Q148" s="1234">
        <v>0</v>
      </c>
      <c r="R148" s="1234">
        <f t="shared" si="2"/>
        <v>0</v>
      </c>
      <c r="S148" s="1234">
        <v>0</v>
      </c>
      <c r="T148" s="1235">
        <f t="shared" si="3"/>
        <v>0</v>
      </c>
      <c r="AR148" s="1236" t="s">
        <v>217</v>
      </c>
      <c r="AT148" s="1236" t="s">
        <v>213</v>
      </c>
      <c r="AU148" s="1236" t="s">
        <v>83</v>
      </c>
      <c r="AY148" s="1143" t="s">
        <v>211</v>
      </c>
      <c r="BE148" s="1237">
        <f t="shared" si="4"/>
        <v>0</v>
      </c>
      <c r="BF148" s="1237">
        <f t="shared" si="5"/>
        <v>0</v>
      </c>
      <c r="BG148" s="1237">
        <f t="shared" si="6"/>
        <v>0</v>
      </c>
      <c r="BH148" s="1237">
        <f t="shared" si="7"/>
        <v>0</v>
      </c>
      <c r="BI148" s="1237">
        <f t="shared" si="8"/>
        <v>0</v>
      </c>
      <c r="BJ148" s="1143" t="s">
        <v>83</v>
      </c>
      <c r="BK148" s="1237">
        <f t="shared" si="9"/>
        <v>0</v>
      </c>
      <c r="BL148" s="1143" t="s">
        <v>217</v>
      </c>
      <c r="BM148" s="1236" t="s">
        <v>217</v>
      </c>
    </row>
    <row r="149" spans="2:65" s="1150" customFormat="1" ht="37.700000000000003" customHeight="1">
      <c r="B149" s="1224"/>
      <c r="C149" s="1225" t="s">
        <v>220</v>
      </c>
      <c r="D149" s="1225" t="s">
        <v>213</v>
      </c>
      <c r="E149" s="1226" t="s">
        <v>3655</v>
      </c>
      <c r="F149" s="1227" t="s">
        <v>3656</v>
      </c>
      <c r="G149" s="1228" t="s">
        <v>216</v>
      </c>
      <c r="H149" s="1229">
        <v>1457.8230000000001</v>
      </c>
      <c r="I149" s="1230"/>
      <c r="J149" s="1230">
        <f t="shared" si="0"/>
        <v>0</v>
      </c>
      <c r="K149" s="1231"/>
      <c r="L149" s="1151"/>
      <c r="M149" s="1232" t="s">
        <v>1</v>
      </c>
      <c r="N149" s="1233" t="s">
        <v>37</v>
      </c>
      <c r="O149" s="1234">
        <v>0</v>
      </c>
      <c r="P149" s="1234">
        <f t="shared" si="1"/>
        <v>0</v>
      </c>
      <c r="Q149" s="1234">
        <v>0</v>
      </c>
      <c r="R149" s="1234">
        <f t="shared" si="2"/>
        <v>0</v>
      </c>
      <c r="S149" s="1234">
        <v>0</v>
      </c>
      <c r="T149" s="1235">
        <f t="shared" si="3"/>
        <v>0</v>
      </c>
      <c r="AR149" s="1236" t="s">
        <v>217</v>
      </c>
      <c r="AT149" s="1236" t="s">
        <v>213</v>
      </c>
      <c r="AU149" s="1236" t="s">
        <v>83</v>
      </c>
      <c r="AY149" s="1143" t="s">
        <v>211</v>
      </c>
      <c r="BE149" s="1237">
        <f t="shared" si="4"/>
        <v>0</v>
      </c>
      <c r="BF149" s="1237">
        <f t="shared" si="5"/>
        <v>0</v>
      </c>
      <c r="BG149" s="1237">
        <f t="shared" si="6"/>
        <v>0</v>
      </c>
      <c r="BH149" s="1237">
        <f t="shared" si="7"/>
        <v>0</v>
      </c>
      <c r="BI149" s="1237">
        <f t="shared" si="8"/>
        <v>0</v>
      </c>
      <c r="BJ149" s="1143" t="s">
        <v>83</v>
      </c>
      <c r="BK149" s="1237">
        <f t="shared" si="9"/>
        <v>0</v>
      </c>
      <c r="BL149" s="1143" t="s">
        <v>217</v>
      </c>
      <c r="BM149" s="1236" t="s">
        <v>228</v>
      </c>
    </row>
    <row r="150" spans="2:65" s="1150" customFormat="1" ht="44.25" customHeight="1">
      <c r="B150" s="1224"/>
      <c r="C150" s="1225" t="s">
        <v>217</v>
      </c>
      <c r="D150" s="1225" t="s">
        <v>213</v>
      </c>
      <c r="E150" s="1226" t="s">
        <v>3657</v>
      </c>
      <c r="F150" s="1227" t="s">
        <v>3658</v>
      </c>
      <c r="G150" s="1228" t="s">
        <v>216</v>
      </c>
      <c r="H150" s="1229">
        <v>24782.991000000002</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235</v>
      </c>
    </row>
    <row r="151" spans="2:65" s="1150" customFormat="1" ht="33" customHeight="1">
      <c r="B151" s="1224"/>
      <c r="C151" s="1225" t="s">
        <v>225</v>
      </c>
      <c r="D151" s="1225" t="s">
        <v>213</v>
      </c>
      <c r="E151" s="1226" t="s">
        <v>3659</v>
      </c>
      <c r="F151" s="1227" t="s">
        <v>3660</v>
      </c>
      <c r="G151" s="1228" t="s">
        <v>216</v>
      </c>
      <c r="H151" s="1229">
        <v>692.17700000000002</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244</v>
      </c>
    </row>
    <row r="152" spans="2:65" s="1150" customFormat="1" ht="21.75" customHeight="1">
      <c r="B152" s="1224"/>
      <c r="C152" s="1225" t="s">
        <v>228</v>
      </c>
      <c r="D152" s="1225" t="s">
        <v>213</v>
      </c>
      <c r="E152" s="1226" t="s">
        <v>3661</v>
      </c>
      <c r="F152" s="1227" t="s">
        <v>3662</v>
      </c>
      <c r="G152" s="1228" t="s">
        <v>216</v>
      </c>
      <c r="H152" s="1229">
        <v>1457.8230000000001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251</v>
      </c>
    </row>
    <row r="153" spans="2:65" s="1150" customFormat="1" ht="24.2" customHeight="1">
      <c r="B153" s="1224"/>
      <c r="C153" s="1225" t="s">
        <v>231</v>
      </c>
      <c r="D153" s="1225" t="s">
        <v>213</v>
      </c>
      <c r="E153" s="1226" t="s">
        <v>232</v>
      </c>
      <c r="F153" s="1227" t="s">
        <v>233</v>
      </c>
      <c r="G153" s="1228" t="s">
        <v>234</v>
      </c>
      <c r="H153" s="1229">
        <v>2624.0810000000001</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257</v>
      </c>
    </row>
    <row r="154" spans="2:65" s="1150" customFormat="1" ht="24.2" customHeight="1">
      <c r="B154" s="1224"/>
      <c r="C154" s="1225" t="s">
        <v>235</v>
      </c>
      <c r="D154" s="1225" t="s">
        <v>213</v>
      </c>
      <c r="E154" s="1226" t="s">
        <v>236</v>
      </c>
      <c r="F154" s="1227" t="s">
        <v>237</v>
      </c>
      <c r="G154" s="1228" t="s">
        <v>238</v>
      </c>
      <c r="H154" s="1229">
        <v>210.45</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263</v>
      </c>
    </row>
    <row r="155" spans="2:65" s="1150" customFormat="1" ht="24.2" customHeight="1">
      <c r="B155" s="1224"/>
      <c r="C155" s="1238" t="s">
        <v>239</v>
      </c>
      <c r="D155" s="1238" t="s">
        <v>240</v>
      </c>
      <c r="E155" s="1239" t="s">
        <v>241</v>
      </c>
      <c r="F155" s="1240" t="s">
        <v>242</v>
      </c>
      <c r="G155" s="1241" t="s">
        <v>238</v>
      </c>
      <c r="H155" s="1242">
        <v>210.45</v>
      </c>
      <c r="I155" s="1243"/>
      <c r="J155" s="1243">
        <f t="shared" si="0"/>
        <v>0</v>
      </c>
      <c r="K155" s="1244"/>
      <c r="L155" s="1245"/>
      <c r="M155" s="1246" t="s">
        <v>1</v>
      </c>
      <c r="N155" s="1247" t="s">
        <v>37</v>
      </c>
      <c r="O155" s="1234">
        <v>0</v>
      </c>
      <c r="P155" s="1234">
        <f t="shared" si="1"/>
        <v>0</v>
      </c>
      <c r="Q155" s="1234">
        <v>0</v>
      </c>
      <c r="R155" s="1234">
        <f t="shared" si="2"/>
        <v>0</v>
      </c>
      <c r="S155" s="1234">
        <v>0</v>
      </c>
      <c r="T155" s="1235">
        <f t="shared" si="3"/>
        <v>0</v>
      </c>
      <c r="AR155" s="1236" t="s">
        <v>235</v>
      </c>
      <c r="AT155" s="1236" t="s">
        <v>240</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270</v>
      </c>
    </row>
    <row r="156" spans="2:65" s="1212" customFormat="1" ht="22.7" customHeight="1">
      <c r="B156" s="1213"/>
      <c r="D156" s="1214" t="s">
        <v>69</v>
      </c>
      <c r="E156" s="1222" t="s">
        <v>220</v>
      </c>
      <c r="F156" s="1222" t="s">
        <v>243</v>
      </c>
      <c r="J156" s="1223">
        <f>BK156</f>
        <v>0</v>
      </c>
      <c r="L156" s="1213"/>
      <c r="M156" s="1217"/>
      <c r="P156" s="1218">
        <f>SUM(P157:P162)</f>
        <v>0</v>
      </c>
      <c r="R156" s="1218">
        <f>SUM(R157:R162)</f>
        <v>0</v>
      </c>
      <c r="T156" s="1219">
        <f>SUM(T157:T162)</f>
        <v>0</v>
      </c>
      <c r="AR156" s="1214" t="s">
        <v>77</v>
      </c>
      <c r="AT156" s="1220" t="s">
        <v>69</v>
      </c>
      <c r="AU156" s="1220" t="s">
        <v>77</v>
      </c>
      <c r="AY156" s="1214" t="s">
        <v>211</v>
      </c>
      <c r="BK156" s="1221">
        <f>SUM(BK157:BK162)</f>
        <v>0</v>
      </c>
    </row>
    <row r="157" spans="2:65" s="1150" customFormat="1" ht="33" customHeight="1">
      <c r="B157" s="1224"/>
      <c r="C157" s="1225" t="s">
        <v>244</v>
      </c>
      <c r="D157" s="1225" t="s">
        <v>213</v>
      </c>
      <c r="E157" s="1226" t="s">
        <v>245</v>
      </c>
      <c r="F157" s="1227" t="s">
        <v>246</v>
      </c>
      <c r="G157" s="1228" t="s">
        <v>216</v>
      </c>
      <c r="H157" s="1229">
        <v>0.21</v>
      </c>
      <c r="I157" s="1230"/>
      <c r="J157" s="1230">
        <f t="shared" ref="J157:J162" si="10">ROUND(I157*H157,2)</f>
        <v>0</v>
      </c>
      <c r="K157" s="1231"/>
      <c r="L157" s="1151"/>
      <c r="M157" s="1232" t="s">
        <v>1</v>
      </c>
      <c r="N157" s="1233" t="s">
        <v>37</v>
      </c>
      <c r="O157" s="1234">
        <v>0</v>
      </c>
      <c r="P157" s="1234">
        <f t="shared" ref="P157:P162" si="11">O157*H157</f>
        <v>0</v>
      </c>
      <c r="Q157" s="1234">
        <v>0</v>
      </c>
      <c r="R157" s="1234">
        <f t="shared" ref="R157:R162" si="12">Q157*H157</f>
        <v>0</v>
      </c>
      <c r="S157" s="1234">
        <v>0</v>
      </c>
      <c r="T157" s="1235">
        <f t="shared" ref="T157:T162" si="13">S157*H157</f>
        <v>0</v>
      </c>
      <c r="AR157" s="1236" t="s">
        <v>217</v>
      </c>
      <c r="AT157" s="1236" t="s">
        <v>213</v>
      </c>
      <c r="AU157" s="1236" t="s">
        <v>83</v>
      </c>
      <c r="AY157" s="1143" t="s">
        <v>211</v>
      </c>
      <c r="BE157" s="1237">
        <f t="shared" ref="BE157:BE162" si="14">IF(N157="základná",J157,0)</f>
        <v>0</v>
      </c>
      <c r="BF157" s="1237">
        <f t="shared" ref="BF157:BF162" si="15">IF(N157="znížená",J157,0)</f>
        <v>0</v>
      </c>
      <c r="BG157" s="1237">
        <f t="shared" ref="BG157:BG162" si="16">IF(N157="zákl. prenesená",J157,0)</f>
        <v>0</v>
      </c>
      <c r="BH157" s="1237">
        <f t="shared" ref="BH157:BH162" si="17">IF(N157="zníž. prenesená",J157,0)</f>
        <v>0</v>
      </c>
      <c r="BI157" s="1237">
        <f t="shared" ref="BI157:BI162" si="18">IF(N157="nulová",J157,0)</f>
        <v>0</v>
      </c>
      <c r="BJ157" s="1143" t="s">
        <v>83</v>
      </c>
      <c r="BK157" s="1237">
        <f t="shared" ref="BK157:BK162" si="19">ROUND(I157*H157,2)</f>
        <v>0</v>
      </c>
      <c r="BL157" s="1143" t="s">
        <v>217</v>
      </c>
      <c r="BM157" s="1236" t="s">
        <v>277</v>
      </c>
    </row>
    <row r="158" spans="2:65" s="1150" customFormat="1" ht="24.2" customHeight="1">
      <c r="B158" s="1224"/>
      <c r="C158" s="1225" t="s">
        <v>247</v>
      </c>
      <c r="D158" s="1225" t="s">
        <v>213</v>
      </c>
      <c r="E158" s="1226" t="s">
        <v>248</v>
      </c>
      <c r="F158" s="1227" t="s">
        <v>249</v>
      </c>
      <c r="G158" s="1228" t="s">
        <v>250</v>
      </c>
      <c r="H158" s="1229">
        <v>36</v>
      </c>
      <c r="I158" s="1230"/>
      <c r="J158" s="1230">
        <f t="shared" si="10"/>
        <v>0</v>
      </c>
      <c r="K158" s="1231"/>
      <c r="L158" s="1151"/>
      <c r="M158" s="1232" t="s">
        <v>1</v>
      </c>
      <c r="N158" s="1233" t="s">
        <v>37</v>
      </c>
      <c r="O158" s="1234">
        <v>0</v>
      </c>
      <c r="P158" s="1234">
        <f t="shared" si="11"/>
        <v>0</v>
      </c>
      <c r="Q158" s="1234">
        <v>0</v>
      </c>
      <c r="R158" s="1234">
        <f t="shared" si="12"/>
        <v>0</v>
      </c>
      <c r="S158" s="1234">
        <v>0</v>
      </c>
      <c r="T158" s="1235">
        <f t="shared" si="13"/>
        <v>0</v>
      </c>
      <c r="AR158" s="1236" t="s">
        <v>217</v>
      </c>
      <c r="AT158" s="1236" t="s">
        <v>213</v>
      </c>
      <c r="AU158" s="1236" t="s">
        <v>83</v>
      </c>
      <c r="AY158" s="1143" t="s">
        <v>211</v>
      </c>
      <c r="BE158" s="1237">
        <f t="shared" si="14"/>
        <v>0</v>
      </c>
      <c r="BF158" s="1237">
        <f t="shared" si="15"/>
        <v>0</v>
      </c>
      <c r="BG158" s="1237">
        <f t="shared" si="16"/>
        <v>0</v>
      </c>
      <c r="BH158" s="1237">
        <f t="shared" si="17"/>
        <v>0</v>
      </c>
      <c r="BI158" s="1237">
        <f t="shared" si="18"/>
        <v>0</v>
      </c>
      <c r="BJ158" s="1143" t="s">
        <v>83</v>
      </c>
      <c r="BK158" s="1237">
        <f t="shared" si="19"/>
        <v>0</v>
      </c>
      <c r="BL158" s="1143" t="s">
        <v>217</v>
      </c>
      <c r="BM158" s="1236" t="s">
        <v>283</v>
      </c>
    </row>
    <row r="159" spans="2:65" s="1150" customFormat="1" ht="24.2" customHeight="1">
      <c r="B159" s="1224"/>
      <c r="C159" s="1225" t="s">
        <v>251</v>
      </c>
      <c r="D159" s="1225" t="s">
        <v>213</v>
      </c>
      <c r="E159" s="1226" t="s">
        <v>252</v>
      </c>
      <c r="F159" s="1227" t="s">
        <v>253</v>
      </c>
      <c r="G159" s="1228" t="s">
        <v>250</v>
      </c>
      <c r="H159" s="1229">
        <v>3</v>
      </c>
      <c r="I159" s="1230"/>
      <c r="J159" s="1230">
        <f t="shared" si="10"/>
        <v>0</v>
      </c>
      <c r="K159" s="1231"/>
      <c r="L159" s="1151"/>
      <c r="M159" s="1232" t="s">
        <v>1</v>
      </c>
      <c r="N159" s="1233" t="s">
        <v>37</v>
      </c>
      <c r="O159" s="1234">
        <v>0</v>
      </c>
      <c r="P159" s="1234">
        <f t="shared" si="11"/>
        <v>0</v>
      </c>
      <c r="Q159" s="1234">
        <v>0</v>
      </c>
      <c r="R159" s="1234">
        <f t="shared" si="12"/>
        <v>0</v>
      </c>
      <c r="S159" s="1234">
        <v>0</v>
      </c>
      <c r="T159" s="1235">
        <f t="shared" si="13"/>
        <v>0</v>
      </c>
      <c r="AR159" s="1236" t="s">
        <v>217</v>
      </c>
      <c r="AT159" s="1236" t="s">
        <v>213</v>
      </c>
      <c r="AU159" s="1236" t="s">
        <v>83</v>
      </c>
      <c r="AY159" s="1143" t="s">
        <v>211</v>
      </c>
      <c r="BE159" s="1237">
        <f t="shared" si="14"/>
        <v>0</v>
      </c>
      <c r="BF159" s="1237">
        <f t="shared" si="15"/>
        <v>0</v>
      </c>
      <c r="BG159" s="1237">
        <f t="shared" si="16"/>
        <v>0</v>
      </c>
      <c r="BH159" s="1237">
        <f t="shared" si="17"/>
        <v>0</v>
      </c>
      <c r="BI159" s="1237">
        <f t="shared" si="18"/>
        <v>0</v>
      </c>
      <c r="BJ159" s="1143" t="s">
        <v>83</v>
      </c>
      <c r="BK159" s="1237">
        <f t="shared" si="19"/>
        <v>0</v>
      </c>
      <c r="BL159" s="1143" t="s">
        <v>217</v>
      </c>
      <c r="BM159" s="1236" t="s">
        <v>288</v>
      </c>
    </row>
    <row r="160" spans="2:65" s="1150" customFormat="1" ht="33" customHeight="1">
      <c r="B160" s="1224"/>
      <c r="C160" s="1225" t="s">
        <v>254</v>
      </c>
      <c r="D160" s="1225" t="s">
        <v>213</v>
      </c>
      <c r="E160" s="1226" t="s">
        <v>3663</v>
      </c>
      <c r="F160" s="1227" t="s">
        <v>3664</v>
      </c>
      <c r="G160" s="1228" t="s">
        <v>238</v>
      </c>
      <c r="H160" s="1229">
        <v>35.67</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294</v>
      </c>
    </row>
    <row r="161" spans="2:65" s="1150" customFormat="1" ht="33" customHeight="1">
      <c r="B161" s="1224"/>
      <c r="C161" s="1225" t="s">
        <v>257</v>
      </c>
      <c r="D161" s="1225" t="s">
        <v>213</v>
      </c>
      <c r="E161" s="1226" t="s">
        <v>255</v>
      </c>
      <c r="F161" s="1227" t="s">
        <v>256</v>
      </c>
      <c r="G161" s="1228" t="s">
        <v>238</v>
      </c>
      <c r="H161" s="1229">
        <v>478.51</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300</v>
      </c>
    </row>
    <row r="162" spans="2:65" s="1150" customFormat="1" ht="33" customHeight="1">
      <c r="B162" s="1224"/>
      <c r="C162" s="1225" t="s">
        <v>260</v>
      </c>
      <c r="D162" s="1225" t="s">
        <v>213</v>
      </c>
      <c r="E162" s="1226" t="s">
        <v>261</v>
      </c>
      <c r="F162" s="1227" t="s">
        <v>262</v>
      </c>
      <c r="G162" s="1228" t="s">
        <v>238</v>
      </c>
      <c r="H162" s="1229">
        <v>29.3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306</v>
      </c>
    </row>
    <row r="163" spans="2:65" s="1212" customFormat="1" ht="22.7" customHeight="1">
      <c r="B163" s="1213"/>
      <c r="D163" s="1214" t="s">
        <v>69</v>
      </c>
      <c r="E163" s="1222" t="s">
        <v>228</v>
      </c>
      <c r="F163" s="1222" t="s">
        <v>273</v>
      </c>
      <c r="J163" s="1223">
        <f>BK163</f>
        <v>0</v>
      </c>
      <c r="L163" s="1213"/>
      <c r="M163" s="1217"/>
      <c r="P163" s="1218">
        <f>SUM(P164:P198)</f>
        <v>0</v>
      </c>
      <c r="R163" s="1218">
        <f>SUM(R164:R198)</f>
        <v>0</v>
      </c>
      <c r="T163" s="1219">
        <f>SUM(T164:T198)</f>
        <v>0</v>
      </c>
      <c r="AR163" s="1214" t="s">
        <v>77</v>
      </c>
      <c r="AT163" s="1220" t="s">
        <v>69</v>
      </c>
      <c r="AU163" s="1220" t="s">
        <v>77</v>
      </c>
      <c r="AY163" s="1214" t="s">
        <v>211</v>
      </c>
      <c r="BK163" s="1221">
        <f>SUM(BK164:BK198)</f>
        <v>0</v>
      </c>
    </row>
    <row r="164" spans="2:65" s="1150" customFormat="1" ht="24.2" customHeight="1">
      <c r="B164" s="1224"/>
      <c r="C164" s="1225" t="s">
        <v>263</v>
      </c>
      <c r="D164" s="1225" t="s">
        <v>213</v>
      </c>
      <c r="E164" s="1226" t="s">
        <v>275</v>
      </c>
      <c r="F164" s="1227" t="s">
        <v>276</v>
      </c>
      <c r="G164" s="1228" t="s">
        <v>238</v>
      </c>
      <c r="H164" s="1229">
        <v>669.23299999999995</v>
      </c>
      <c r="I164" s="1230"/>
      <c r="J164" s="1230">
        <f t="shared" ref="J164:J190" si="20">ROUND(I164*H164,2)</f>
        <v>0</v>
      </c>
      <c r="K164" s="1231"/>
      <c r="L164" s="1151"/>
      <c r="M164" s="1232" t="s">
        <v>1</v>
      </c>
      <c r="N164" s="1233" t="s">
        <v>37</v>
      </c>
      <c r="O164" s="1234">
        <v>0</v>
      </c>
      <c r="P164" s="1234">
        <f t="shared" ref="P164:P190" si="21">O164*H164</f>
        <v>0</v>
      </c>
      <c r="Q164" s="1234">
        <v>0</v>
      </c>
      <c r="R164" s="1234">
        <f t="shared" ref="R164:R190" si="22">Q164*H164</f>
        <v>0</v>
      </c>
      <c r="S164" s="1234">
        <v>0</v>
      </c>
      <c r="T164" s="1235">
        <f t="shared" ref="T164:T190" si="23">S164*H164</f>
        <v>0</v>
      </c>
      <c r="AR164" s="1236" t="s">
        <v>217</v>
      </c>
      <c r="AT164" s="1236" t="s">
        <v>213</v>
      </c>
      <c r="AU164" s="1236" t="s">
        <v>83</v>
      </c>
      <c r="AY164" s="1143" t="s">
        <v>211</v>
      </c>
      <c r="BE164" s="1237">
        <f t="shared" ref="BE164:BE190" si="24">IF(N164="základná",J164,0)</f>
        <v>0</v>
      </c>
      <c r="BF164" s="1237">
        <f t="shared" ref="BF164:BF190" si="25">IF(N164="znížená",J164,0)</f>
        <v>0</v>
      </c>
      <c r="BG164" s="1237">
        <f t="shared" ref="BG164:BG190" si="26">IF(N164="zákl. prenesená",J164,0)</f>
        <v>0</v>
      </c>
      <c r="BH164" s="1237">
        <f t="shared" ref="BH164:BH190" si="27">IF(N164="zníž. prenesená",J164,0)</f>
        <v>0</v>
      </c>
      <c r="BI164" s="1237">
        <f t="shared" ref="BI164:BI190" si="28">IF(N164="nulová",J164,0)</f>
        <v>0</v>
      </c>
      <c r="BJ164" s="1143" t="s">
        <v>83</v>
      </c>
      <c r="BK164" s="1237">
        <f t="shared" ref="BK164:BK190" si="29">ROUND(I164*H164,2)</f>
        <v>0</v>
      </c>
      <c r="BL164" s="1143" t="s">
        <v>217</v>
      </c>
      <c r="BM164" s="1236" t="s">
        <v>311</v>
      </c>
    </row>
    <row r="165" spans="2:65" s="1150" customFormat="1" ht="24.2" customHeight="1">
      <c r="B165" s="1224"/>
      <c r="C165" s="1225" t="s">
        <v>267</v>
      </c>
      <c r="D165" s="1225" t="s">
        <v>213</v>
      </c>
      <c r="E165" s="1226" t="s">
        <v>278</v>
      </c>
      <c r="F165" s="1227" t="s">
        <v>279</v>
      </c>
      <c r="G165" s="1228" t="s">
        <v>238</v>
      </c>
      <c r="H165" s="1229">
        <v>669.23299999999995</v>
      </c>
      <c r="I165" s="1230"/>
      <c r="J165" s="1230">
        <f t="shared" si="20"/>
        <v>0</v>
      </c>
      <c r="K165" s="1231"/>
      <c r="L165" s="1151"/>
      <c r="M165" s="1232" t="s">
        <v>1</v>
      </c>
      <c r="N165" s="1233" t="s">
        <v>37</v>
      </c>
      <c r="O165" s="1234">
        <v>0</v>
      </c>
      <c r="P165" s="1234">
        <f t="shared" si="21"/>
        <v>0</v>
      </c>
      <c r="Q165" s="1234">
        <v>0</v>
      </c>
      <c r="R165" s="1234">
        <f t="shared" si="22"/>
        <v>0</v>
      </c>
      <c r="S165" s="1234">
        <v>0</v>
      </c>
      <c r="T165" s="1235">
        <f t="shared" si="23"/>
        <v>0</v>
      </c>
      <c r="AR165" s="1236" t="s">
        <v>217</v>
      </c>
      <c r="AT165" s="1236" t="s">
        <v>213</v>
      </c>
      <c r="AU165" s="1236" t="s">
        <v>83</v>
      </c>
      <c r="AY165" s="1143" t="s">
        <v>211</v>
      </c>
      <c r="BE165" s="1237">
        <f t="shared" si="24"/>
        <v>0</v>
      </c>
      <c r="BF165" s="1237">
        <f t="shared" si="25"/>
        <v>0</v>
      </c>
      <c r="BG165" s="1237">
        <f t="shared" si="26"/>
        <v>0</v>
      </c>
      <c r="BH165" s="1237">
        <f t="shared" si="27"/>
        <v>0</v>
      </c>
      <c r="BI165" s="1237">
        <f t="shared" si="28"/>
        <v>0</v>
      </c>
      <c r="BJ165" s="1143" t="s">
        <v>83</v>
      </c>
      <c r="BK165" s="1237">
        <f t="shared" si="29"/>
        <v>0</v>
      </c>
      <c r="BL165" s="1143" t="s">
        <v>217</v>
      </c>
      <c r="BM165" s="1236" t="s">
        <v>317</v>
      </c>
    </row>
    <row r="166" spans="2:65" s="1150" customFormat="1" ht="37.700000000000003" customHeight="1">
      <c r="B166" s="1224"/>
      <c r="C166" s="1225" t="s">
        <v>270</v>
      </c>
      <c r="D166" s="1225" t="s">
        <v>213</v>
      </c>
      <c r="E166" s="1226" t="s">
        <v>281</v>
      </c>
      <c r="F166" s="1227" t="s">
        <v>282</v>
      </c>
      <c r="G166" s="1228" t="s">
        <v>238</v>
      </c>
      <c r="H166" s="1229">
        <v>361.11599999999999</v>
      </c>
      <c r="I166" s="1230"/>
      <c r="J166" s="1230">
        <f t="shared" si="20"/>
        <v>0</v>
      </c>
      <c r="K166" s="1231"/>
      <c r="L166" s="1151"/>
      <c r="M166" s="1232" t="s">
        <v>1</v>
      </c>
      <c r="N166" s="1233" t="s">
        <v>37</v>
      </c>
      <c r="O166" s="1234">
        <v>0</v>
      </c>
      <c r="P166" s="1234">
        <f t="shared" si="21"/>
        <v>0</v>
      </c>
      <c r="Q166" s="1234">
        <v>0</v>
      </c>
      <c r="R166" s="1234">
        <f t="shared" si="22"/>
        <v>0</v>
      </c>
      <c r="S166" s="1234">
        <v>0</v>
      </c>
      <c r="T166" s="1235">
        <f t="shared" si="23"/>
        <v>0</v>
      </c>
      <c r="AR166" s="1236" t="s">
        <v>217</v>
      </c>
      <c r="AT166" s="1236" t="s">
        <v>213</v>
      </c>
      <c r="AU166" s="1236" t="s">
        <v>83</v>
      </c>
      <c r="AY166" s="1143" t="s">
        <v>211</v>
      </c>
      <c r="BE166" s="1237">
        <f t="shared" si="24"/>
        <v>0</v>
      </c>
      <c r="BF166" s="1237">
        <f t="shared" si="25"/>
        <v>0</v>
      </c>
      <c r="BG166" s="1237">
        <f t="shared" si="26"/>
        <v>0</v>
      </c>
      <c r="BH166" s="1237">
        <f t="shared" si="27"/>
        <v>0</v>
      </c>
      <c r="BI166" s="1237">
        <f t="shared" si="28"/>
        <v>0</v>
      </c>
      <c r="BJ166" s="1143" t="s">
        <v>83</v>
      </c>
      <c r="BK166" s="1237">
        <f t="shared" si="29"/>
        <v>0</v>
      </c>
      <c r="BL166" s="1143" t="s">
        <v>217</v>
      </c>
      <c r="BM166" s="1236" t="s">
        <v>323</v>
      </c>
    </row>
    <row r="167" spans="2:65" s="1150" customFormat="1" ht="24.2" customHeight="1">
      <c r="B167" s="1224"/>
      <c r="C167" s="1225" t="s">
        <v>274</v>
      </c>
      <c r="D167" s="1225" t="s">
        <v>213</v>
      </c>
      <c r="E167" s="1226" t="s">
        <v>284</v>
      </c>
      <c r="F167" s="1227" t="s">
        <v>285</v>
      </c>
      <c r="G167" s="1228" t="s">
        <v>238</v>
      </c>
      <c r="H167" s="1229">
        <v>2046.3219999999999</v>
      </c>
      <c r="I167" s="1230"/>
      <c r="J167" s="1230">
        <f t="shared" si="20"/>
        <v>0</v>
      </c>
      <c r="K167" s="1231"/>
      <c r="L167" s="1151"/>
      <c r="M167" s="1232" t="s">
        <v>1</v>
      </c>
      <c r="N167" s="1233" t="s">
        <v>37</v>
      </c>
      <c r="O167" s="1234">
        <v>0</v>
      </c>
      <c r="P167" s="1234">
        <f t="shared" si="21"/>
        <v>0</v>
      </c>
      <c r="Q167" s="1234">
        <v>0</v>
      </c>
      <c r="R167" s="1234">
        <f t="shared" si="22"/>
        <v>0</v>
      </c>
      <c r="S167" s="1234">
        <v>0</v>
      </c>
      <c r="T167" s="1235">
        <f t="shared" si="23"/>
        <v>0</v>
      </c>
      <c r="AR167" s="1236" t="s">
        <v>217</v>
      </c>
      <c r="AT167" s="1236" t="s">
        <v>213</v>
      </c>
      <c r="AU167" s="1236" t="s">
        <v>83</v>
      </c>
      <c r="AY167" s="1143" t="s">
        <v>211</v>
      </c>
      <c r="BE167" s="1237">
        <f t="shared" si="24"/>
        <v>0</v>
      </c>
      <c r="BF167" s="1237">
        <f t="shared" si="25"/>
        <v>0</v>
      </c>
      <c r="BG167" s="1237">
        <f t="shared" si="26"/>
        <v>0</v>
      </c>
      <c r="BH167" s="1237">
        <f t="shared" si="27"/>
        <v>0</v>
      </c>
      <c r="BI167" s="1237">
        <f t="shared" si="28"/>
        <v>0</v>
      </c>
      <c r="BJ167" s="1143" t="s">
        <v>83</v>
      </c>
      <c r="BK167" s="1237">
        <f t="shared" si="29"/>
        <v>0</v>
      </c>
      <c r="BL167" s="1143" t="s">
        <v>217</v>
      </c>
      <c r="BM167" s="1236" t="s">
        <v>329</v>
      </c>
    </row>
    <row r="168" spans="2:65" s="1150" customFormat="1" ht="37.700000000000003" customHeight="1">
      <c r="B168" s="1224"/>
      <c r="C168" s="1225" t="s">
        <v>277</v>
      </c>
      <c r="D168" s="1225" t="s">
        <v>213</v>
      </c>
      <c r="E168" s="1226" t="s">
        <v>286</v>
      </c>
      <c r="F168" s="1227" t="s">
        <v>287</v>
      </c>
      <c r="G168" s="1228" t="s">
        <v>238</v>
      </c>
      <c r="H168" s="1229">
        <v>2407.4380000000001</v>
      </c>
      <c r="I168" s="1230"/>
      <c r="J168" s="1230">
        <f t="shared" si="20"/>
        <v>0</v>
      </c>
      <c r="K168" s="1231"/>
      <c r="L168" s="1151"/>
      <c r="M168" s="1232" t="s">
        <v>1</v>
      </c>
      <c r="N168" s="1233" t="s">
        <v>37</v>
      </c>
      <c r="O168" s="1234">
        <v>0</v>
      </c>
      <c r="P168" s="1234">
        <f t="shared" si="21"/>
        <v>0</v>
      </c>
      <c r="Q168" s="1234">
        <v>0</v>
      </c>
      <c r="R168" s="1234">
        <f t="shared" si="22"/>
        <v>0</v>
      </c>
      <c r="S168" s="1234">
        <v>0</v>
      </c>
      <c r="T168" s="1235">
        <f t="shared" si="23"/>
        <v>0</v>
      </c>
      <c r="AR168" s="1236" t="s">
        <v>217</v>
      </c>
      <c r="AT168" s="1236" t="s">
        <v>213</v>
      </c>
      <c r="AU168" s="1236" t="s">
        <v>83</v>
      </c>
      <c r="AY168" s="1143" t="s">
        <v>211</v>
      </c>
      <c r="BE168" s="1237">
        <f t="shared" si="24"/>
        <v>0</v>
      </c>
      <c r="BF168" s="1237">
        <f t="shared" si="25"/>
        <v>0</v>
      </c>
      <c r="BG168" s="1237">
        <f t="shared" si="26"/>
        <v>0</v>
      </c>
      <c r="BH168" s="1237">
        <f t="shared" si="27"/>
        <v>0</v>
      </c>
      <c r="BI168" s="1237">
        <f t="shared" si="28"/>
        <v>0</v>
      </c>
      <c r="BJ168" s="1143" t="s">
        <v>83</v>
      </c>
      <c r="BK168" s="1237">
        <f t="shared" si="29"/>
        <v>0</v>
      </c>
      <c r="BL168" s="1143" t="s">
        <v>217</v>
      </c>
      <c r="BM168" s="1236" t="s">
        <v>335</v>
      </c>
    </row>
    <row r="169" spans="2:65" s="1150" customFormat="1" ht="37.700000000000003" customHeight="1">
      <c r="B169" s="1224"/>
      <c r="C169" s="1225" t="s">
        <v>280</v>
      </c>
      <c r="D169" s="1225" t="s">
        <v>213</v>
      </c>
      <c r="E169" s="1226" t="s">
        <v>289</v>
      </c>
      <c r="F169" s="1227" t="s">
        <v>290</v>
      </c>
      <c r="G169" s="1228" t="s">
        <v>238</v>
      </c>
      <c r="H169" s="1229">
        <v>134.1</v>
      </c>
      <c r="I169" s="1230"/>
      <c r="J169" s="1230">
        <f t="shared" si="20"/>
        <v>0</v>
      </c>
      <c r="K169" s="1231"/>
      <c r="L169" s="1151"/>
      <c r="M169" s="1232" t="s">
        <v>1</v>
      </c>
      <c r="N169" s="1233" t="s">
        <v>37</v>
      </c>
      <c r="O169" s="1234">
        <v>0</v>
      </c>
      <c r="P169" s="1234">
        <f t="shared" si="21"/>
        <v>0</v>
      </c>
      <c r="Q169" s="1234">
        <v>0</v>
      </c>
      <c r="R169" s="1234">
        <f t="shared" si="22"/>
        <v>0</v>
      </c>
      <c r="S169" s="1234">
        <v>0</v>
      </c>
      <c r="T169" s="1235">
        <f t="shared" si="23"/>
        <v>0</v>
      </c>
      <c r="AR169" s="1236" t="s">
        <v>217</v>
      </c>
      <c r="AT169" s="1236" t="s">
        <v>213</v>
      </c>
      <c r="AU169" s="1236" t="s">
        <v>83</v>
      </c>
      <c r="AY169" s="1143" t="s">
        <v>211</v>
      </c>
      <c r="BE169" s="1237">
        <f t="shared" si="24"/>
        <v>0</v>
      </c>
      <c r="BF169" s="1237">
        <f t="shared" si="25"/>
        <v>0</v>
      </c>
      <c r="BG169" s="1237">
        <f t="shared" si="26"/>
        <v>0</v>
      </c>
      <c r="BH169" s="1237">
        <f t="shared" si="27"/>
        <v>0</v>
      </c>
      <c r="BI169" s="1237">
        <f t="shared" si="28"/>
        <v>0</v>
      </c>
      <c r="BJ169" s="1143" t="s">
        <v>83</v>
      </c>
      <c r="BK169" s="1237">
        <f t="shared" si="29"/>
        <v>0</v>
      </c>
      <c r="BL169" s="1143" t="s">
        <v>217</v>
      </c>
      <c r="BM169" s="1236" t="s">
        <v>341</v>
      </c>
    </row>
    <row r="170" spans="2:65" s="1150" customFormat="1" ht="55.5" customHeight="1">
      <c r="B170" s="1224"/>
      <c r="C170" s="1225" t="s">
        <v>283</v>
      </c>
      <c r="D170" s="1225" t="s">
        <v>213</v>
      </c>
      <c r="E170" s="1226" t="s">
        <v>292</v>
      </c>
      <c r="F170" s="1227" t="s">
        <v>293</v>
      </c>
      <c r="G170" s="1228" t="s">
        <v>238</v>
      </c>
      <c r="H170" s="1229">
        <v>548</v>
      </c>
      <c r="I170" s="1230"/>
      <c r="J170" s="1230">
        <f t="shared" si="20"/>
        <v>0</v>
      </c>
      <c r="K170" s="1231"/>
      <c r="L170" s="1151"/>
      <c r="M170" s="1232" t="s">
        <v>1</v>
      </c>
      <c r="N170" s="1233" t="s">
        <v>37</v>
      </c>
      <c r="O170" s="1234">
        <v>0</v>
      </c>
      <c r="P170" s="1234">
        <f t="shared" si="21"/>
        <v>0</v>
      </c>
      <c r="Q170" s="1234">
        <v>0</v>
      </c>
      <c r="R170" s="1234">
        <f t="shared" si="22"/>
        <v>0</v>
      </c>
      <c r="S170" s="1234">
        <v>0</v>
      </c>
      <c r="T170" s="1235">
        <f t="shared" si="23"/>
        <v>0</v>
      </c>
      <c r="AR170" s="1236" t="s">
        <v>217</v>
      </c>
      <c r="AT170" s="1236" t="s">
        <v>213</v>
      </c>
      <c r="AU170" s="1236" t="s">
        <v>83</v>
      </c>
      <c r="AY170" s="1143" t="s">
        <v>211</v>
      </c>
      <c r="BE170" s="1237">
        <f t="shared" si="24"/>
        <v>0</v>
      </c>
      <c r="BF170" s="1237">
        <f t="shared" si="25"/>
        <v>0</v>
      </c>
      <c r="BG170" s="1237">
        <f t="shared" si="26"/>
        <v>0</v>
      </c>
      <c r="BH170" s="1237">
        <f t="shared" si="27"/>
        <v>0</v>
      </c>
      <c r="BI170" s="1237">
        <f t="shared" si="28"/>
        <v>0</v>
      </c>
      <c r="BJ170" s="1143" t="s">
        <v>83</v>
      </c>
      <c r="BK170" s="1237">
        <f t="shared" si="29"/>
        <v>0</v>
      </c>
      <c r="BL170" s="1143" t="s">
        <v>217</v>
      </c>
      <c r="BM170" s="1236" t="s">
        <v>347</v>
      </c>
    </row>
    <row r="171" spans="2:65" s="1150" customFormat="1" ht="62.85" customHeight="1">
      <c r="B171" s="1224"/>
      <c r="C171" s="1225" t="s">
        <v>6</v>
      </c>
      <c r="D171" s="1225" t="s">
        <v>213</v>
      </c>
      <c r="E171" s="1226" t="s">
        <v>3665</v>
      </c>
      <c r="F171" s="1227" t="s">
        <v>3666</v>
      </c>
      <c r="G171" s="1228" t="s">
        <v>238</v>
      </c>
      <c r="H171" s="1229">
        <v>132.1</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352</v>
      </c>
    </row>
    <row r="172" spans="2:65" s="1150" customFormat="1" ht="66.75" customHeight="1">
      <c r="B172" s="1224"/>
      <c r="C172" s="1225" t="s">
        <v>288</v>
      </c>
      <c r="D172" s="1225" t="s">
        <v>213</v>
      </c>
      <c r="E172" s="1226" t="s">
        <v>3667</v>
      </c>
      <c r="F172" s="1227" t="s">
        <v>3668</v>
      </c>
      <c r="G172" s="1228" t="s">
        <v>238</v>
      </c>
      <c r="H172" s="1229">
        <v>27.2</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358</v>
      </c>
    </row>
    <row r="173" spans="2:65" s="1150" customFormat="1" ht="37.700000000000003" customHeight="1">
      <c r="B173" s="1224"/>
      <c r="C173" s="1225" t="s">
        <v>291</v>
      </c>
      <c r="D173" s="1225" t="s">
        <v>213</v>
      </c>
      <c r="E173" s="1226" t="s">
        <v>295</v>
      </c>
      <c r="F173" s="1227" t="s">
        <v>296</v>
      </c>
      <c r="G173" s="1228" t="s">
        <v>238</v>
      </c>
      <c r="H173" s="1229">
        <v>537</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364</v>
      </c>
    </row>
    <row r="174" spans="2:65" s="1150" customFormat="1" ht="24.2" customHeight="1">
      <c r="B174" s="1224"/>
      <c r="C174" s="1238" t="s">
        <v>294</v>
      </c>
      <c r="D174" s="1238" t="s">
        <v>240</v>
      </c>
      <c r="E174" s="1239" t="s">
        <v>298</v>
      </c>
      <c r="F174" s="1240" t="s">
        <v>299</v>
      </c>
      <c r="G174" s="1241" t="s">
        <v>238</v>
      </c>
      <c r="H174" s="1242">
        <v>547.74</v>
      </c>
      <c r="I174" s="1243"/>
      <c r="J174" s="1243">
        <f t="shared" si="20"/>
        <v>0</v>
      </c>
      <c r="K174" s="1244"/>
      <c r="L174" s="1245"/>
      <c r="M174" s="1246" t="s">
        <v>1</v>
      </c>
      <c r="N174" s="1247" t="s">
        <v>37</v>
      </c>
      <c r="O174" s="1234">
        <v>0</v>
      </c>
      <c r="P174" s="1234">
        <f t="shared" si="21"/>
        <v>0</v>
      </c>
      <c r="Q174" s="1234">
        <v>0</v>
      </c>
      <c r="R174" s="1234">
        <f t="shared" si="22"/>
        <v>0</v>
      </c>
      <c r="S174" s="1234">
        <v>0</v>
      </c>
      <c r="T174" s="1235">
        <f t="shared" si="23"/>
        <v>0</v>
      </c>
      <c r="AR174" s="1236" t="s">
        <v>235</v>
      </c>
      <c r="AT174" s="1236" t="s">
        <v>240</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370</v>
      </c>
    </row>
    <row r="175" spans="2:65" s="1150" customFormat="1" ht="37.700000000000003" customHeight="1">
      <c r="B175" s="1224"/>
      <c r="C175" s="1225" t="s">
        <v>297</v>
      </c>
      <c r="D175" s="1225" t="s">
        <v>213</v>
      </c>
      <c r="E175" s="1226" t="s">
        <v>301</v>
      </c>
      <c r="F175" s="1227" t="s">
        <v>302</v>
      </c>
      <c r="G175" s="1228" t="s">
        <v>238</v>
      </c>
      <c r="H175" s="1229">
        <v>11</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376</v>
      </c>
    </row>
    <row r="176" spans="2:65" s="1150" customFormat="1" ht="16.5" customHeight="1">
      <c r="B176" s="1224"/>
      <c r="C176" s="1238" t="s">
        <v>300</v>
      </c>
      <c r="D176" s="1238" t="s">
        <v>240</v>
      </c>
      <c r="E176" s="1239" t="s">
        <v>304</v>
      </c>
      <c r="F176" s="1240" t="s">
        <v>305</v>
      </c>
      <c r="G176" s="1241" t="s">
        <v>238</v>
      </c>
      <c r="H176" s="1242">
        <v>11.22</v>
      </c>
      <c r="I176" s="1243"/>
      <c r="J176" s="1243">
        <f t="shared" si="20"/>
        <v>0</v>
      </c>
      <c r="K176" s="1244"/>
      <c r="L176" s="1245"/>
      <c r="M176" s="1246" t="s">
        <v>1</v>
      </c>
      <c r="N176" s="1247" t="s">
        <v>37</v>
      </c>
      <c r="O176" s="1234">
        <v>0</v>
      </c>
      <c r="P176" s="1234">
        <f t="shared" si="21"/>
        <v>0</v>
      </c>
      <c r="Q176" s="1234">
        <v>0</v>
      </c>
      <c r="R176" s="1234">
        <f t="shared" si="22"/>
        <v>0</v>
      </c>
      <c r="S176" s="1234">
        <v>0</v>
      </c>
      <c r="T176" s="1235">
        <f t="shared" si="23"/>
        <v>0</v>
      </c>
      <c r="AR176" s="1236" t="s">
        <v>235</v>
      </c>
      <c r="AT176" s="1236" t="s">
        <v>240</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382</v>
      </c>
    </row>
    <row r="177" spans="2:65" s="1150" customFormat="1" ht="33" customHeight="1">
      <c r="B177" s="1224"/>
      <c r="C177" s="1225" t="s">
        <v>303</v>
      </c>
      <c r="D177" s="1225" t="s">
        <v>213</v>
      </c>
      <c r="E177" s="1226" t="s">
        <v>307</v>
      </c>
      <c r="F177" s="1227" t="s">
        <v>308</v>
      </c>
      <c r="G177" s="1228" t="s">
        <v>238</v>
      </c>
      <c r="H177" s="1229">
        <v>733.05499999999995</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393</v>
      </c>
    </row>
    <row r="178" spans="2:65" s="1150" customFormat="1" ht="44.25" customHeight="1">
      <c r="B178" s="1224"/>
      <c r="C178" s="1225" t="s">
        <v>306</v>
      </c>
      <c r="D178" s="1225" t="s">
        <v>213</v>
      </c>
      <c r="E178" s="1226" t="s">
        <v>3669</v>
      </c>
      <c r="F178" s="1227" t="s">
        <v>5629</v>
      </c>
      <c r="G178" s="1228" t="s">
        <v>238</v>
      </c>
      <c r="H178" s="1229">
        <v>22.484000000000002</v>
      </c>
      <c r="I178" s="1230"/>
      <c r="J178" s="1230">
        <f t="shared" si="20"/>
        <v>0</v>
      </c>
      <c r="K178" s="1231"/>
      <c r="L178" s="1151"/>
      <c r="M178" s="1232" t="s">
        <v>1</v>
      </c>
      <c r="N178" s="1233" t="s">
        <v>37</v>
      </c>
      <c r="O178" s="1234">
        <v>0</v>
      </c>
      <c r="P178" s="1234">
        <f t="shared" si="21"/>
        <v>0</v>
      </c>
      <c r="Q178" s="1234">
        <v>0</v>
      </c>
      <c r="R178" s="1234">
        <f t="shared" si="22"/>
        <v>0</v>
      </c>
      <c r="S178" s="1234">
        <v>0</v>
      </c>
      <c r="T178" s="1235">
        <f t="shared" si="23"/>
        <v>0</v>
      </c>
      <c r="AR178" s="1236" t="s">
        <v>217</v>
      </c>
      <c r="AT178" s="1236" t="s">
        <v>213</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399</v>
      </c>
    </row>
    <row r="179" spans="2:65" s="1150" customFormat="1" ht="44.25" customHeight="1">
      <c r="B179" s="1224"/>
      <c r="C179" s="1225" t="s">
        <v>309</v>
      </c>
      <c r="D179" s="1225" t="s">
        <v>213</v>
      </c>
      <c r="E179" s="1226" t="s">
        <v>310</v>
      </c>
      <c r="F179" s="1227" t="s">
        <v>5357</v>
      </c>
      <c r="G179" s="1228" t="s">
        <v>238</v>
      </c>
      <c r="H179" s="1229">
        <v>76.3</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409</v>
      </c>
    </row>
    <row r="180" spans="2:65" s="1150" customFormat="1" ht="37.700000000000003" customHeight="1">
      <c r="B180" s="1224"/>
      <c r="C180" s="1225" t="s">
        <v>311</v>
      </c>
      <c r="D180" s="1225" t="s">
        <v>213</v>
      </c>
      <c r="E180" s="1226" t="s">
        <v>3670</v>
      </c>
      <c r="F180" s="1227" t="s">
        <v>5630</v>
      </c>
      <c r="G180" s="1228" t="s">
        <v>238</v>
      </c>
      <c r="H180" s="1229">
        <v>10.015000000000001</v>
      </c>
      <c r="I180" s="1230"/>
      <c r="J180" s="1230">
        <f t="shared" si="20"/>
        <v>0</v>
      </c>
      <c r="K180" s="1231"/>
      <c r="L180" s="1151"/>
      <c r="M180" s="1232" t="s">
        <v>1</v>
      </c>
      <c r="N180" s="1233" t="s">
        <v>37</v>
      </c>
      <c r="O180" s="1234">
        <v>0</v>
      </c>
      <c r="P180" s="1234">
        <f t="shared" si="21"/>
        <v>0</v>
      </c>
      <c r="Q180" s="1234">
        <v>0</v>
      </c>
      <c r="R180" s="1234">
        <f t="shared" si="22"/>
        <v>0</v>
      </c>
      <c r="S180" s="1234">
        <v>0</v>
      </c>
      <c r="T180" s="1235">
        <f t="shared" si="23"/>
        <v>0</v>
      </c>
      <c r="AR180" s="1236" t="s">
        <v>217</v>
      </c>
      <c r="AT180" s="1236" t="s">
        <v>213</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415</v>
      </c>
    </row>
    <row r="181" spans="2:65" s="1150" customFormat="1" ht="44.25" customHeight="1">
      <c r="B181" s="1224"/>
      <c r="C181" s="1225" t="s">
        <v>314</v>
      </c>
      <c r="D181" s="1225" t="s">
        <v>213</v>
      </c>
      <c r="E181" s="1226" t="s">
        <v>315</v>
      </c>
      <c r="F181" s="1227" t="s">
        <v>316</v>
      </c>
      <c r="G181" s="1228" t="s">
        <v>238</v>
      </c>
      <c r="H181" s="1229">
        <v>134.1</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421</v>
      </c>
    </row>
    <row r="182" spans="2:65" s="1150" customFormat="1" ht="37.700000000000003" customHeight="1">
      <c r="B182" s="1224"/>
      <c r="C182" s="1225" t="s">
        <v>317</v>
      </c>
      <c r="D182" s="1225" t="s">
        <v>213</v>
      </c>
      <c r="E182" s="1226" t="s">
        <v>318</v>
      </c>
      <c r="F182" s="1227" t="s">
        <v>319</v>
      </c>
      <c r="G182" s="1228" t="s">
        <v>238</v>
      </c>
      <c r="H182" s="1229">
        <v>608.5</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427</v>
      </c>
    </row>
    <row r="183" spans="2:65" s="1150" customFormat="1" ht="33" customHeight="1">
      <c r="B183" s="1224"/>
      <c r="C183" s="1225" t="s">
        <v>320</v>
      </c>
      <c r="D183" s="1225" t="s">
        <v>213</v>
      </c>
      <c r="E183" s="1226" t="s">
        <v>321</v>
      </c>
      <c r="F183" s="1227" t="s">
        <v>322</v>
      </c>
      <c r="G183" s="1228" t="s">
        <v>238</v>
      </c>
      <c r="H183" s="1229">
        <v>276.93</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434</v>
      </c>
    </row>
    <row r="184" spans="2:65" s="1150" customFormat="1" ht="24.2" customHeight="1">
      <c r="B184" s="1224"/>
      <c r="C184" s="1225" t="s">
        <v>323</v>
      </c>
      <c r="D184" s="1225" t="s">
        <v>213</v>
      </c>
      <c r="E184" s="1226" t="s">
        <v>324</v>
      </c>
      <c r="F184" s="1227" t="s">
        <v>325</v>
      </c>
      <c r="G184" s="1228" t="s">
        <v>238</v>
      </c>
      <c r="H184" s="1229">
        <v>276.93</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438</v>
      </c>
    </row>
    <row r="185" spans="2:65" s="1150" customFormat="1" ht="37.700000000000003" customHeight="1">
      <c r="B185" s="1224"/>
      <c r="C185" s="1225" t="s">
        <v>326</v>
      </c>
      <c r="D185" s="1225" t="s">
        <v>213</v>
      </c>
      <c r="E185" s="1226" t="s">
        <v>330</v>
      </c>
      <c r="F185" s="1227" t="s">
        <v>331</v>
      </c>
      <c r="G185" s="1228" t="s">
        <v>238</v>
      </c>
      <c r="H185" s="1229">
        <v>1462.36</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444</v>
      </c>
    </row>
    <row r="186" spans="2:65" s="1150" customFormat="1" ht="37.700000000000003" customHeight="1">
      <c r="B186" s="1224"/>
      <c r="C186" s="1225" t="s">
        <v>329</v>
      </c>
      <c r="D186" s="1225" t="s">
        <v>213</v>
      </c>
      <c r="E186" s="1226" t="s">
        <v>339</v>
      </c>
      <c r="F186" s="1227" t="s">
        <v>340</v>
      </c>
      <c r="G186" s="1228" t="s">
        <v>216</v>
      </c>
      <c r="H186" s="1229">
        <v>15.593</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448</v>
      </c>
    </row>
    <row r="187" spans="2:65" s="1150" customFormat="1" ht="24.2" customHeight="1">
      <c r="B187" s="1224"/>
      <c r="C187" s="1225" t="s">
        <v>332</v>
      </c>
      <c r="D187" s="1225" t="s">
        <v>213</v>
      </c>
      <c r="E187" s="1226" t="s">
        <v>342</v>
      </c>
      <c r="F187" s="1227" t="s">
        <v>343</v>
      </c>
      <c r="G187" s="1228" t="s">
        <v>238</v>
      </c>
      <c r="H187" s="1229">
        <v>1679.34</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452</v>
      </c>
    </row>
    <row r="188" spans="2:65" s="1150" customFormat="1" ht="16.5" customHeight="1">
      <c r="B188" s="1224"/>
      <c r="C188" s="1238" t="s">
        <v>335</v>
      </c>
      <c r="D188" s="1238" t="s">
        <v>240</v>
      </c>
      <c r="E188" s="1239" t="s">
        <v>345</v>
      </c>
      <c r="F188" s="1240" t="s">
        <v>346</v>
      </c>
      <c r="G188" s="1241" t="s">
        <v>238</v>
      </c>
      <c r="H188" s="1242">
        <v>1931.241</v>
      </c>
      <c r="I188" s="1243"/>
      <c r="J188" s="1243">
        <f t="shared" si="20"/>
        <v>0</v>
      </c>
      <c r="K188" s="1244"/>
      <c r="L188" s="1245"/>
      <c r="M188" s="1246" t="s">
        <v>1</v>
      </c>
      <c r="N188" s="1247" t="s">
        <v>37</v>
      </c>
      <c r="O188" s="1234">
        <v>0</v>
      </c>
      <c r="P188" s="1234">
        <f t="shared" si="21"/>
        <v>0</v>
      </c>
      <c r="Q188" s="1234">
        <v>0</v>
      </c>
      <c r="R188" s="1234">
        <f t="shared" si="22"/>
        <v>0</v>
      </c>
      <c r="S188" s="1234">
        <v>0</v>
      </c>
      <c r="T188" s="1235">
        <f t="shared" si="23"/>
        <v>0</v>
      </c>
      <c r="AR188" s="1236" t="s">
        <v>235</v>
      </c>
      <c r="AT188" s="1236" t="s">
        <v>240</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456</v>
      </c>
    </row>
    <row r="189" spans="2:65" s="1150" customFormat="1" ht="37.700000000000003" customHeight="1">
      <c r="B189" s="1224"/>
      <c r="C189" s="1264" t="s">
        <v>338</v>
      </c>
      <c r="D189" s="1264" t="s">
        <v>213</v>
      </c>
      <c r="E189" s="1265" t="s">
        <v>3671</v>
      </c>
      <c r="F189" s="1266" t="s">
        <v>3672</v>
      </c>
      <c r="G189" s="1267" t="s">
        <v>238</v>
      </c>
      <c r="H189" s="1256">
        <v>34.46</v>
      </c>
      <c r="I189" s="1269"/>
      <c r="J189" s="1269">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460</v>
      </c>
    </row>
    <row r="190" spans="2:65" s="1150" customFormat="1" ht="48.95" customHeight="1">
      <c r="B190" s="1224"/>
      <c r="C190" s="1270" t="s">
        <v>341</v>
      </c>
      <c r="D190" s="1270" t="s">
        <v>240</v>
      </c>
      <c r="E190" s="1271" t="s">
        <v>351</v>
      </c>
      <c r="F190" s="1260" t="s">
        <v>5358</v>
      </c>
      <c r="G190" s="1272" t="s">
        <v>238</v>
      </c>
      <c r="H190" s="1262">
        <v>36.183</v>
      </c>
      <c r="I190" s="1273"/>
      <c r="J190" s="1273">
        <f t="shared" si="20"/>
        <v>0</v>
      </c>
      <c r="K190" s="1244"/>
      <c r="L190" s="1245"/>
      <c r="M190" s="1246" t="s">
        <v>1</v>
      </c>
      <c r="N190" s="1247" t="s">
        <v>37</v>
      </c>
      <c r="O190" s="1234">
        <v>0</v>
      </c>
      <c r="P190" s="1234">
        <f t="shared" si="21"/>
        <v>0</v>
      </c>
      <c r="Q190" s="1234">
        <v>0</v>
      </c>
      <c r="R190" s="1234">
        <f t="shared" si="22"/>
        <v>0</v>
      </c>
      <c r="S190" s="1234">
        <v>0</v>
      </c>
      <c r="T190" s="1235">
        <f t="shared" si="23"/>
        <v>0</v>
      </c>
      <c r="AR190" s="1236" t="s">
        <v>235</v>
      </c>
      <c r="AT190" s="1236" t="s">
        <v>240</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466</v>
      </c>
    </row>
    <row r="191" spans="2:65" s="1150" customFormat="1" ht="24.2" customHeight="1">
      <c r="B191" s="1224"/>
      <c r="C191" s="1225" t="s">
        <v>344</v>
      </c>
      <c r="D191" s="1225" t="s">
        <v>213</v>
      </c>
      <c r="E191" s="1226" t="s">
        <v>353</v>
      </c>
      <c r="F191" s="1227" t="s">
        <v>354</v>
      </c>
      <c r="G191" s="1228" t="s">
        <v>238</v>
      </c>
      <c r="H191" s="1229">
        <v>192.21</v>
      </c>
      <c r="I191" s="1230"/>
      <c r="J191" s="1230">
        <f t="shared" ref="J191:J198" si="30">ROUND(I191*H191,2)</f>
        <v>0</v>
      </c>
      <c r="K191" s="1231"/>
      <c r="L191" s="1151"/>
      <c r="M191" s="1232" t="s">
        <v>1</v>
      </c>
      <c r="N191" s="1233" t="s">
        <v>37</v>
      </c>
      <c r="O191" s="1234">
        <v>0</v>
      </c>
      <c r="P191" s="1234">
        <f t="shared" ref="P191:P198" si="31">O191*H191</f>
        <v>0</v>
      </c>
      <c r="Q191" s="1234">
        <v>0</v>
      </c>
      <c r="R191" s="1234">
        <f t="shared" ref="R191:R198" si="32">Q191*H191</f>
        <v>0</v>
      </c>
      <c r="S191" s="1234">
        <v>0</v>
      </c>
      <c r="T191" s="1235">
        <f t="shared" ref="T191:T198" si="33">S191*H191</f>
        <v>0</v>
      </c>
      <c r="AR191" s="1236" t="s">
        <v>217</v>
      </c>
      <c r="AT191" s="1236" t="s">
        <v>213</v>
      </c>
      <c r="AU191" s="1236" t="s">
        <v>83</v>
      </c>
      <c r="AY191" s="1143" t="s">
        <v>211</v>
      </c>
      <c r="BE191" s="1237">
        <f t="shared" ref="BE191:BE198" si="34">IF(N191="základná",J191,0)</f>
        <v>0</v>
      </c>
      <c r="BF191" s="1237">
        <f t="shared" ref="BF191:BF198" si="35">IF(N191="znížená",J191,0)</f>
        <v>0</v>
      </c>
      <c r="BG191" s="1237">
        <f t="shared" ref="BG191:BG198" si="36">IF(N191="zákl. prenesená",J191,0)</f>
        <v>0</v>
      </c>
      <c r="BH191" s="1237">
        <f t="shared" ref="BH191:BH198" si="37">IF(N191="zníž. prenesená",J191,0)</f>
        <v>0</v>
      </c>
      <c r="BI191" s="1237">
        <f t="shared" ref="BI191:BI198" si="38">IF(N191="nulová",J191,0)</f>
        <v>0</v>
      </c>
      <c r="BJ191" s="1143" t="s">
        <v>83</v>
      </c>
      <c r="BK191" s="1237">
        <f t="shared" ref="BK191:BK198" si="39">ROUND(I191*H191,2)</f>
        <v>0</v>
      </c>
      <c r="BL191" s="1143" t="s">
        <v>217</v>
      </c>
      <c r="BM191" s="1236" t="s">
        <v>472</v>
      </c>
    </row>
    <row r="192" spans="2:65" s="1150" customFormat="1" ht="24.2" customHeight="1">
      <c r="B192" s="1224"/>
      <c r="C192" s="1225" t="s">
        <v>347</v>
      </c>
      <c r="D192" s="1225" t="s">
        <v>213</v>
      </c>
      <c r="E192" s="1226" t="s">
        <v>356</v>
      </c>
      <c r="F192" s="1227" t="s">
        <v>357</v>
      </c>
      <c r="G192" s="1228" t="s">
        <v>238</v>
      </c>
      <c r="H192" s="1229">
        <v>279.69</v>
      </c>
      <c r="I192" s="1230"/>
      <c r="J192" s="1230">
        <f t="shared" si="30"/>
        <v>0</v>
      </c>
      <c r="K192" s="1231"/>
      <c r="L192" s="1151"/>
      <c r="M192" s="1232" t="s">
        <v>1</v>
      </c>
      <c r="N192" s="1233" t="s">
        <v>37</v>
      </c>
      <c r="O192" s="1234">
        <v>0</v>
      </c>
      <c r="P192" s="1234">
        <f t="shared" si="31"/>
        <v>0</v>
      </c>
      <c r="Q192" s="1234">
        <v>0</v>
      </c>
      <c r="R192" s="1234">
        <f t="shared" si="32"/>
        <v>0</v>
      </c>
      <c r="S192" s="1234">
        <v>0</v>
      </c>
      <c r="T192" s="1235">
        <f t="shared" si="33"/>
        <v>0</v>
      </c>
      <c r="AR192" s="1236" t="s">
        <v>217</v>
      </c>
      <c r="AT192" s="1236" t="s">
        <v>213</v>
      </c>
      <c r="AU192" s="1236" t="s">
        <v>83</v>
      </c>
      <c r="AY192" s="1143" t="s">
        <v>211</v>
      </c>
      <c r="BE192" s="1237">
        <f t="shared" si="34"/>
        <v>0</v>
      </c>
      <c r="BF192" s="1237">
        <f t="shared" si="35"/>
        <v>0</v>
      </c>
      <c r="BG192" s="1237">
        <f t="shared" si="36"/>
        <v>0</v>
      </c>
      <c r="BH192" s="1237">
        <f t="shared" si="37"/>
        <v>0</v>
      </c>
      <c r="BI192" s="1237">
        <f t="shared" si="38"/>
        <v>0</v>
      </c>
      <c r="BJ192" s="1143" t="s">
        <v>83</v>
      </c>
      <c r="BK192" s="1237">
        <f t="shared" si="39"/>
        <v>0</v>
      </c>
      <c r="BL192" s="1143" t="s">
        <v>217</v>
      </c>
      <c r="BM192" s="1236" t="s">
        <v>478</v>
      </c>
    </row>
    <row r="193" spans="2:65" s="1150" customFormat="1" ht="24.2" customHeight="1">
      <c r="B193" s="1224"/>
      <c r="C193" s="1225" t="s">
        <v>350</v>
      </c>
      <c r="D193" s="1225" t="s">
        <v>213</v>
      </c>
      <c r="E193" s="1226" t="s">
        <v>359</v>
      </c>
      <c r="F193" s="1227" t="s">
        <v>360</v>
      </c>
      <c r="G193" s="1228" t="s">
        <v>238</v>
      </c>
      <c r="H193" s="1229">
        <v>34.46</v>
      </c>
      <c r="I193" s="1230"/>
      <c r="J193" s="1230">
        <f t="shared" si="30"/>
        <v>0</v>
      </c>
      <c r="K193" s="1231"/>
      <c r="L193" s="1151"/>
      <c r="M193" s="1232" t="s">
        <v>1</v>
      </c>
      <c r="N193" s="1233" t="s">
        <v>37</v>
      </c>
      <c r="O193" s="1234">
        <v>0</v>
      </c>
      <c r="P193" s="1234">
        <f t="shared" si="31"/>
        <v>0</v>
      </c>
      <c r="Q193" s="1234">
        <v>0</v>
      </c>
      <c r="R193" s="1234">
        <f t="shared" si="32"/>
        <v>0</v>
      </c>
      <c r="S193" s="1234">
        <v>0</v>
      </c>
      <c r="T193" s="1235">
        <f t="shared" si="33"/>
        <v>0</v>
      </c>
      <c r="AR193" s="1236" t="s">
        <v>217</v>
      </c>
      <c r="AT193" s="1236" t="s">
        <v>213</v>
      </c>
      <c r="AU193" s="1236" t="s">
        <v>83</v>
      </c>
      <c r="AY193" s="1143" t="s">
        <v>211</v>
      </c>
      <c r="BE193" s="1237">
        <f t="shared" si="34"/>
        <v>0</v>
      </c>
      <c r="BF193" s="1237">
        <f t="shared" si="35"/>
        <v>0</v>
      </c>
      <c r="BG193" s="1237">
        <f t="shared" si="36"/>
        <v>0</v>
      </c>
      <c r="BH193" s="1237">
        <f t="shared" si="37"/>
        <v>0</v>
      </c>
      <c r="BI193" s="1237">
        <f t="shared" si="38"/>
        <v>0</v>
      </c>
      <c r="BJ193" s="1143" t="s">
        <v>83</v>
      </c>
      <c r="BK193" s="1237">
        <f t="shared" si="39"/>
        <v>0</v>
      </c>
      <c r="BL193" s="1143" t="s">
        <v>217</v>
      </c>
      <c r="BM193" s="1236" t="s">
        <v>484</v>
      </c>
    </row>
    <row r="194" spans="2:65" s="1150" customFormat="1" ht="33" customHeight="1">
      <c r="B194" s="1224"/>
      <c r="C194" s="1225" t="s">
        <v>352</v>
      </c>
      <c r="D194" s="1225" t="s">
        <v>213</v>
      </c>
      <c r="E194" s="1226" t="s">
        <v>362</v>
      </c>
      <c r="F194" s="1227" t="s">
        <v>363</v>
      </c>
      <c r="G194" s="1228" t="s">
        <v>238</v>
      </c>
      <c r="H194" s="1229">
        <v>88.2</v>
      </c>
      <c r="I194" s="1230"/>
      <c r="J194" s="1230">
        <f t="shared" si="30"/>
        <v>0</v>
      </c>
      <c r="K194" s="1231"/>
      <c r="L194" s="1151"/>
      <c r="M194" s="1232" t="s">
        <v>1</v>
      </c>
      <c r="N194" s="1233" t="s">
        <v>37</v>
      </c>
      <c r="O194" s="1234">
        <v>0</v>
      </c>
      <c r="P194" s="1234">
        <f t="shared" si="31"/>
        <v>0</v>
      </c>
      <c r="Q194" s="1234">
        <v>0</v>
      </c>
      <c r="R194" s="1234">
        <f t="shared" si="32"/>
        <v>0</v>
      </c>
      <c r="S194" s="1234">
        <v>0</v>
      </c>
      <c r="T194" s="1235">
        <f t="shared" si="33"/>
        <v>0</v>
      </c>
      <c r="AR194" s="1236" t="s">
        <v>217</v>
      </c>
      <c r="AT194" s="1236" t="s">
        <v>213</v>
      </c>
      <c r="AU194" s="1236" t="s">
        <v>83</v>
      </c>
      <c r="AY194" s="1143" t="s">
        <v>211</v>
      </c>
      <c r="BE194" s="1237">
        <f t="shared" si="34"/>
        <v>0</v>
      </c>
      <c r="BF194" s="1237">
        <f t="shared" si="35"/>
        <v>0</v>
      </c>
      <c r="BG194" s="1237">
        <f t="shared" si="36"/>
        <v>0</v>
      </c>
      <c r="BH194" s="1237">
        <f t="shared" si="37"/>
        <v>0</v>
      </c>
      <c r="BI194" s="1237">
        <f t="shared" si="38"/>
        <v>0</v>
      </c>
      <c r="BJ194" s="1143" t="s">
        <v>83</v>
      </c>
      <c r="BK194" s="1237">
        <f t="shared" si="39"/>
        <v>0</v>
      </c>
      <c r="BL194" s="1143" t="s">
        <v>217</v>
      </c>
      <c r="BM194" s="1236" t="s">
        <v>488</v>
      </c>
    </row>
    <row r="195" spans="2:65" s="1150" customFormat="1" ht="33" customHeight="1">
      <c r="B195" s="1224"/>
      <c r="C195" s="1225" t="s">
        <v>355</v>
      </c>
      <c r="D195" s="1225" t="s">
        <v>213</v>
      </c>
      <c r="E195" s="1226" t="s">
        <v>365</v>
      </c>
      <c r="F195" s="1227" t="s">
        <v>366</v>
      </c>
      <c r="G195" s="1228" t="s">
        <v>238</v>
      </c>
      <c r="H195" s="1229">
        <v>767.22</v>
      </c>
      <c r="I195" s="1230"/>
      <c r="J195" s="1230">
        <f t="shared" si="30"/>
        <v>0</v>
      </c>
      <c r="K195" s="1231"/>
      <c r="L195" s="1151"/>
      <c r="M195" s="1232" t="s">
        <v>1</v>
      </c>
      <c r="N195" s="1233" t="s">
        <v>37</v>
      </c>
      <c r="O195" s="1234">
        <v>0</v>
      </c>
      <c r="P195" s="1234">
        <f t="shared" si="31"/>
        <v>0</v>
      </c>
      <c r="Q195" s="1234">
        <v>0</v>
      </c>
      <c r="R195" s="1234">
        <f t="shared" si="32"/>
        <v>0</v>
      </c>
      <c r="S195" s="1234">
        <v>0</v>
      </c>
      <c r="T195" s="1235">
        <f t="shared" si="33"/>
        <v>0</v>
      </c>
      <c r="AR195" s="1236" t="s">
        <v>217</v>
      </c>
      <c r="AT195" s="1236" t="s">
        <v>213</v>
      </c>
      <c r="AU195" s="1236" t="s">
        <v>83</v>
      </c>
      <c r="AY195" s="1143" t="s">
        <v>211</v>
      </c>
      <c r="BE195" s="1237">
        <f t="shared" si="34"/>
        <v>0</v>
      </c>
      <c r="BF195" s="1237">
        <f t="shared" si="35"/>
        <v>0</v>
      </c>
      <c r="BG195" s="1237">
        <f t="shared" si="36"/>
        <v>0</v>
      </c>
      <c r="BH195" s="1237">
        <f t="shared" si="37"/>
        <v>0</v>
      </c>
      <c r="BI195" s="1237">
        <f t="shared" si="38"/>
        <v>0</v>
      </c>
      <c r="BJ195" s="1143" t="s">
        <v>83</v>
      </c>
      <c r="BK195" s="1237">
        <f t="shared" si="39"/>
        <v>0</v>
      </c>
      <c r="BL195" s="1143" t="s">
        <v>217</v>
      </c>
      <c r="BM195" s="1236" t="s">
        <v>492</v>
      </c>
    </row>
    <row r="196" spans="2:65" s="1150" customFormat="1" ht="33" customHeight="1">
      <c r="B196" s="1224"/>
      <c r="C196" s="1225" t="s">
        <v>358</v>
      </c>
      <c r="D196" s="1225" t="s">
        <v>213</v>
      </c>
      <c r="E196" s="1226" t="s">
        <v>377</v>
      </c>
      <c r="F196" s="1227" t="s">
        <v>378</v>
      </c>
      <c r="G196" s="1228" t="s">
        <v>238</v>
      </c>
      <c r="H196" s="1229">
        <v>546.99</v>
      </c>
      <c r="I196" s="1230"/>
      <c r="J196" s="1230">
        <f t="shared" si="30"/>
        <v>0</v>
      </c>
      <c r="K196" s="1231"/>
      <c r="L196" s="1151"/>
      <c r="M196" s="1232" t="s">
        <v>1</v>
      </c>
      <c r="N196" s="1233" t="s">
        <v>37</v>
      </c>
      <c r="O196" s="1234">
        <v>0</v>
      </c>
      <c r="P196" s="1234">
        <f t="shared" si="31"/>
        <v>0</v>
      </c>
      <c r="Q196" s="1234">
        <v>0</v>
      </c>
      <c r="R196" s="1234">
        <f t="shared" si="32"/>
        <v>0</v>
      </c>
      <c r="S196" s="1234">
        <v>0</v>
      </c>
      <c r="T196" s="1235">
        <f t="shared" si="33"/>
        <v>0</v>
      </c>
      <c r="AR196" s="1236" t="s">
        <v>217</v>
      </c>
      <c r="AT196" s="1236" t="s">
        <v>213</v>
      </c>
      <c r="AU196" s="1236" t="s">
        <v>83</v>
      </c>
      <c r="AY196" s="1143" t="s">
        <v>211</v>
      </c>
      <c r="BE196" s="1237">
        <f t="shared" si="34"/>
        <v>0</v>
      </c>
      <c r="BF196" s="1237">
        <f t="shared" si="35"/>
        <v>0</v>
      </c>
      <c r="BG196" s="1237">
        <f t="shared" si="36"/>
        <v>0</v>
      </c>
      <c r="BH196" s="1237">
        <f t="shared" si="37"/>
        <v>0</v>
      </c>
      <c r="BI196" s="1237">
        <f t="shared" si="38"/>
        <v>0</v>
      </c>
      <c r="BJ196" s="1143" t="s">
        <v>83</v>
      </c>
      <c r="BK196" s="1237">
        <f t="shared" si="39"/>
        <v>0</v>
      </c>
      <c r="BL196" s="1143" t="s">
        <v>217</v>
      </c>
      <c r="BM196" s="1236" t="s">
        <v>498</v>
      </c>
    </row>
    <row r="197" spans="2:65" s="1150" customFormat="1" ht="37.700000000000003" customHeight="1">
      <c r="B197" s="1224"/>
      <c r="C197" s="1225" t="s">
        <v>361</v>
      </c>
      <c r="D197" s="1225" t="s">
        <v>213</v>
      </c>
      <c r="E197" s="1226" t="s">
        <v>3673</v>
      </c>
      <c r="F197" s="1227" t="s">
        <v>3674</v>
      </c>
      <c r="G197" s="1228" t="s">
        <v>238</v>
      </c>
      <c r="H197" s="1229">
        <v>59.95</v>
      </c>
      <c r="I197" s="1230"/>
      <c r="J197" s="1230">
        <f t="shared" si="30"/>
        <v>0</v>
      </c>
      <c r="K197" s="1231"/>
      <c r="L197" s="1151"/>
      <c r="M197" s="1232" t="s">
        <v>1</v>
      </c>
      <c r="N197" s="1233" t="s">
        <v>37</v>
      </c>
      <c r="O197" s="1234">
        <v>0</v>
      </c>
      <c r="P197" s="1234">
        <f t="shared" si="31"/>
        <v>0</v>
      </c>
      <c r="Q197" s="1234">
        <v>0</v>
      </c>
      <c r="R197" s="1234">
        <f t="shared" si="32"/>
        <v>0</v>
      </c>
      <c r="S197" s="1234">
        <v>0</v>
      </c>
      <c r="T197" s="1235">
        <f t="shared" si="33"/>
        <v>0</v>
      </c>
      <c r="AR197" s="1236" t="s">
        <v>217</v>
      </c>
      <c r="AT197" s="1236" t="s">
        <v>213</v>
      </c>
      <c r="AU197" s="1236" t="s">
        <v>83</v>
      </c>
      <c r="AY197" s="1143" t="s">
        <v>211</v>
      </c>
      <c r="BE197" s="1237">
        <f t="shared" si="34"/>
        <v>0</v>
      </c>
      <c r="BF197" s="1237">
        <f t="shared" si="35"/>
        <v>0</v>
      </c>
      <c r="BG197" s="1237">
        <f t="shared" si="36"/>
        <v>0</v>
      </c>
      <c r="BH197" s="1237">
        <f t="shared" si="37"/>
        <v>0</v>
      </c>
      <c r="BI197" s="1237">
        <f t="shared" si="38"/>
        <v>0</v>
      </c>
      <c r="BJ197" s="1143" t="s">
        <v>83</v>
      </c>
      <c r="BK197" s="1237">
        <f t="shared" si="39"/>
        <v>0</v>
      </c>
      <c r="BL197" s="1143" t="s">
        <v>217</v>
      </c>
      <c r="BM197" s="1236" t="s">
        <v>504</v>
      </c>
    </row>
    <row r="198" spans="2:65" s="1150" customFormat="1" ht="37.700000000000003" customHeight="1">
      <c r="B198" s="1224"/>
      <c r="C198" s="1225" t="s">
        <v>364</v>
      </c>
      <c r="D198" s="1225" t="s">
        <v>213</v>
      </c>
      <c r="E198" s="1226" t="s">
        <v>380</v>
      </c>
      <c r="F198" s="1227" t="s">
        <v>3675</v>
      </c>
      <c r="G198" s="1228" t="s">
        <v>250</v>
      </c>
      <c r="H198" s="1229">
        <v>4</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510</v>
      </c>
    </row>
    <row r="199" spans="2:65" s="1212" customFormat="1" ht="22.7" customHeight="1">
      <c r="B199" s="1213"/>
      <c r="D199" s="1214" t="s">
        <v>69</v>
      </c>
      <c r="E199" s="1222" t="s">
        <v>239</v>
      </c>
      <c r="F199" s="1222" t="s">
        <v>385</v>
      </c>
      <c r="J199" s="1223">
        <f>BK199</f>
        <v>0</v>
      </c>
      <c r="L199" s="1213"/>
      <c r="M199" s="1217"/>
      <c r="P199" s="1218">
        <f>SUM(P200:P204)</f>
        <v>0</v>
      </c>
      <c r="R199" s="1218">
        <f>SUM(R200:R204)</f>
        <v>0</v>
      </c>
      <c r="T199" s="1219">
        <f>SUM(T200:T204)</f>
        <v>0</v>
      </c>
      <c r="AR199" s="1214" t="s">
        <v>77</v>
      </c>
      <c r="AT199" s="1220" t="s">
        <v>69</v>
      </c>
      <c r="AU199" s="1220" t="s">
        <v>77</v>
      </c>
      <c r="AY199" s="1214" t="s">
        <v>211</v>
      </c>
      <c r="BK199" s="1221">
        <f>SUM(BK200:BK204)</f>
        <v>0</v>
      </c>
    </row>
    <row r="200" spans="2:65" s="1150" customFormat="1" ht="37.700000000000003" customHeight="1">
      <c r="B200" s="1224"/>
      <c r="C200" s="1225" t="s">
        <v>5625</v>
      </c>
      <c r="D200" s="1225" t="s">
        <v>213</v>
      </c>
      <c r="E200" s="1226" t="s">
        <v>390</v>
      </c>
      <c r="F200" s="1227" t="s">
        <v>391</v>
      </c>
      <c r="G200" s="1228" t="s">
        <v>392</v>
      </c>
      <c r="H200" s="1229">
        <v>1</v>
      </c>
      <c r="I200" s="1230"/>
      <c r="J200" s="1230">
        <f>ROUND(I200*H200,2)</f>
        <v>0</v>
      </c>
      <c r="K200" s="1231"/>
      <c r="L200" s="1151"/>
      <c r="M200" s="1232" t="s">
        <v>1</v>
      </c>
      <c r="N200" s="1233" t="s">
        <v>37</v>
      </c>
      <c r="O200" s="1234">
        <v>0</v>
      </c>
      <c r="P200" s="1234">
        <f>O200*H200</f>
        <v>0</v>
      </c>
      <c r="Q200" s="1234">
        <v>0</v>
      </c>
      <c r="R200" s="1234">
        <f>Q200*H200</f>
        <v>0</v>
      </c>
      <c r="S200" s="1234">
        <v>0</v>
      </c>
      <c r="T200" s="1235">
        <f>S200*H200</f>
        <v>0</v>
      </c>
      <c r="AR200" s="1236" t="s">
        <v>217</v>
      </c>
      <c r="AT200" s="1236" t="s">
        <v>213</v>
      </c>
      <c r="AU200" s="1236" t="s">
        <v>83</v>
      </c>
      <c r="AY200" s="1143" t="s">
        <v>211</v>
      </c>
      <c r="BE200" s="1237">
        <f>IF(N200="základná",J200,0)</f>
        <v>0</v>
      </c>
      <c r="BF200" s="1237">
        <f>IF(N200="znížená",J200,0)</f>
        <v>0</v>
      </c>
      <c r="BG200" s="1237">
        <f>IF(N200="zákl. prenesená",J200,0)</f>
        <v>0</v>
      </c>
      <c r="BH200" s="1237">
        <f>IF(N200="zníž. prenesená",J200,0)</f>
        <v>0</v>
      </c>
      <c r="BI200" s="1237">
        <f>IF(N200="nulová",J200,0)</f>
        <v>0</v>
      </c>
      <c r="BJ200" s="1143" t="s">
        <v>83</v>
      </c>
      <c r="BK200" s="1237">
        <f>ROUND(I200*H200,2)</f>
        <v>0</v>
      </c>
      <c r="BL200" s="1143" t="s">
        <v>217</v>
      </c>
      <c r="BM200" s="1236" t="s">
        <v>516</v>
      </c>
    </row>
    <row r="201" spans="2:65" s="1150" customFormat="1" ht="37.700000000000003" customHeight="1">
      <c r="B201" s="1224"/>
      <c r="C201" s="1225" t="s">
        <v>367</v>
      </c>
      <c r="D201" s="1225" t="s">
        <v>213</v>
      </c>
      <c r="E201" s="1226" t="s">
        <v>394</v>
      </c>
      <c r="F201" s="1227" t="s">
        <v>395</v>
      </c>
      <c r="G201" s="1228" t="s">
        <v>238</v>
      </c>
      <c r="H201" s="1229">
        <v>1700</v>
      </c>
      <c r="I201" s="1230"/>
      <c r="J201" s="1230">
        <f>ROUND(I201*H201,2)</f>
        <v>0</v>
      </c>
      <c r="K201" s="1231"/>
      <c r="L201" s="1151"/>
      <c r="M201" s="1232" t="s">
        <v>1</v>
      </c>
      <c r="N201" s="1233" t="s">
        <v>37</v>
      </c>
      <c r="O201" s="1234">
        <v>0</v>
      </c>
      <c r="P201" s="1234">
        <f>O201*H201</f>
        <v>0</v>
      </c>
      <c r="Q201" s="1234">
        <v>0</v>
      </c>
      <c r="R201" s="1234">
        <f>Q201*H201</f>
        <v>0</v>
      </c>
      <c r="S201" s="1234">
        <v>0</v>
      </c>
      <c r="T201" s="1235">
        <f>S201*H201</f>
        <v>0</v>
      </c>
      <c r="AR201" s="1236" t="s">
        <v>217</v>
      </c>
      <c r="AT201" s="1236" t="s">
        <v>213</v>
      </c>
      <c r="AU201" s="1236" t="s">
        <v>83</v>
      </c>
      <c r="AY201" s="1143" t="s">
        <v>211</v>
      </c>
      <c r="BE201" s="1237">
        <f>IF(N201="základná",J201,0)</f>
        <v>0</v>
      </c>
      <c r="BF201" s="1237">
        <f>IF(N201="znížená",J201,0)</f>
        <v>0</v>
      </c>
      <c r="BG201" s="1237">
        <f>IF(N201="zákl. prenesená",J201,0)</f>
        <v>0</v>
      </c>
      <c r="BH201" s="1237">
        <f>IF(N201="zníž. prenesená",J201,0)</f>
        <v>0</v>
      </c>
      <c r="BI201" s="1237">
        <f>IF(N201="nulová",J201,0)</f>
        <v>0</v>
      </c>
      <c r="BJ201" s="1143" t="s">
        <v>83</v>
      </c>
      <c r="BK201" s="1237">
        <f>ROUND(I201*H201,2)</f>
        <v>0</v>
      </c>
      <c r="BL201" s="1143" t="s">
        <v>217</v>
      </c>
      <c r="BM201" s="1236" t="s">
        <v>522</v>
      </c>
    </row>
    <row r="202" spans="2:65" s="1150" customFormat="1" ht="44.25" customHeight="1">
      <c r="B202" s="1224"/>
      <c r="C202" s="1225" t="s">
        <v>370</v>
      </c>
      <c r="D202" s="1225" t="s">
        <v>213</v>
      </c>
      <c r="E202" s="1226" t="s">
        <v>397</v>
      </c>
      <c r="F202" s="1227" t="s">
        <v>398</v>
      </c>
      <c r="G202" s="1228" t="s">
        <v>238</v>
      </c>
      <c r="H202" s="1229">
        <v>6800</v>
      </c>
      <c r="I202" s="1230"/>
      <c r="J202" s="1230">
        <f>ROUND(I202*H202,2)</f>
        <v>0</v>
      </c>
      <c r="K202" s="1231"/>
      <c r="L202" s="1151"/>
      <c r="M202" s="1232" t="s">
        <v>1</v>
      </c>
      <c r="N202" s="1233" t="s">
        <v>37</v>
      </c>
      <c r="O202" s="1234">
        <v>0</v>
      </c>
      <c r="P202" s="1234">
        <f>O202*H202</f>
        <v>0</v>
      </c>
      <c r="Q202" s="1234">
        <v>0</v>
      </c>
      <c r="R202" s="1234">
        <f>Q202*H202</f>
        <v>0</v>
      </c>
      <c r="S202" s="1234">
        <v>0</v>
      </c>
      <c r="T202" s="1235">
        <f>S202*H202</f>
        <v>0</v>
      </c>
      <c r="AR202" s="1236" t="s">
        <v>217</v>
      </c>
      <c r="AT202" s="1236" t="s">
        <v>213</v>
      </c>
      <c r="AU202" s="1236" t="s">
        <v>83</v>
      </c>
      <c r="AY202" s="1143" t="s">
        <v>211</v>
      </c>
      <c r="BE202" s="1237">
        <f>IF(N202="základná",J202,0)</f>
        <v>0</v>
      </c>
      <c r="BF202" s="1237">
        <f>IF(N202="znížená",J202,0)</f>
        <v>0</v>
      </c>
      <c r="BG202" s="1237">
        <f>IF(N202="zákl. prenesená",J202,0)</f>
        <v>0</v>
      </c>
      <c r="BH202" s="1237">
        <f>IF(N202="zníž. prenesená",J202,0)</f>
        <v>0</v>
      </c>
      <c r="BI202" s="1237">
        <f>IF(N202="nulová",J202,0)</f>
        <v>0</v>
      </c>
      <c r="BJ202" s="1143" t="s">
        <v>83</v>
      </c>
      <c r="BK202" s="1237">
        <f>ROUND(I202*H202,2)</f>
        <v>0</v>
      </c>
      <c r="BL202" s="1143" t="s">
        <v>217</v>
      </c>
      <c r="BM202" s="1236" t="s">
        <v>528</v>
      </c>
    </row>
    <row r="203" spans="2:65" s="1150" customFormat="1" ht="37.700000000000003" customHeight="1">
      <c r="B203" s="1224"/>
      <c r="C203" s="1225" t="s">
        <v>373</v>
      </c>
      <c r="D203" s="1225" t="s">
        <v>213</v>
      </c>
      <c r="E203" s="1226" t="s">
        <v>400</v>
      </c>
      <c r="F203" s="1227" t="s">
        <v>401</v>
      </c>
      <c r="G203" s="1228" t="s">
        <v>238</v>
      </c>
      <c r="H203" s="1229">
        <v>1700</v>
      </c>
      <c r="I203" s="1230"/>
      <c r="J203" s="1230">
        <f>ROUND(I203*H203,2)</f>
        <v>0</v>
      </c>
      <c r="K203" s="1231"/>
      <c r="L203" s="1151"/>
      <c r="M203" s="1232" t="s">
        <v>1</v>
      </c>
      <c r="N203" s="1233" t="s">
        <v>37</v>
      </c>
      <c r="O203" s="1234">
        <v>0</v>
      </c>
      <c r="P203" s="1234">
        <f>O203*H203</f>
        <v>0</v>
      </c>
      <c r="Q203" s="1234">
        <v>0</v>
      </c>
      <c r="R203" s="1234">
        <f>Q203*H203</f>
        <v>0</v>
      </c>
      <c r="S203" s="1234">
        <v>0</v>
      </c>
      <c r="T203" s="1235">
        <f>S203*H203</f>
        <v>0</v>
      </c>
      <c r="AR203" s="1236" t="s">
        <v>217</v>
      </c>
      <c r="AT203" s="1236" t="s">
        <v>213</v>
      </c>
      <c r="AU203" s="1236" t="s">
        <v>83</v>
      </c>
      <c r="AY203" s="1143" t="s">
        <v>211</v>
      </c>
      <c r="BE203" s="1237">
        <f>IF(N203="základná",J203,0)</f>
        <v>0</v>
      </c>
      <c r="BF203" s="1237">
        <f>IF(N203="znížená",J203,0)</f>
        <v>0</v>
      </c>
      <c r="BG203" s="1237">
        <f>IF(N203="zákl. prenesená",J203,0)</f>
        <v>0</v>
      </c>
      <c r="BH203" s="1237">
        <f>IF(N203="zníž. prenesená",J203,0)</f>
        <v>0</v>
      </c>
      <c r="BI203" s="1237">
        <f>IF(N203="nulová",J203,0)</f>
        <v>0</v>
      </c>
      <c r="BJ203" s="1143" t="s">
        <v>83</v>
      </c>
      <c r="BK203" s="1237">
        <f>ROUND(I203*H203,2)</f>
        <v>0</v>
      </c>
      <c r="BL203" s="1143" t="s">
        <v>217</v>
      </c>
      <c r="BM203" s="1236" t="s">
        <v>532</v>
      </c>
    </row>
    <row r="204" spans="2:65" s="1150" customFormat="1" ht="33" customHeight="1">
      <c r="B204" s="1224"/>
      <c r="C204" s="1225" t="s">
        <v>376</v>
      </c>
      <c r="D204" s="1225" t="s">
        <v>213</v>
      </c>
      <c r="E204" s="1226" t="s">
        <v>403</v>
      </c>
      <c r="F204" s="1227" t="s">
        <v>404</v>
      </c>
      <c r="G204" s="1228" t="s">
        <v>238</v>
      </c>
      <c r="H204" s="1229">
        <v>134.1</v>
      </c>
      <c r="I204" s="1230"/>
      <c r="J204" s="1230">
        <f>ROUND(I204*H204,2)</f>
        <v>0</v>
      </c>
      <c r="K204" s="1231"/>
      <c r="L204" s="1151"/>
      <c r="M204" s="1232" t="s">
        <v>1</v>
      </c>
      <c r="N204" s="1233" t="s">
        <v>37</v>
      </c>
      <c r="O204" s="1234">
        <v>0</v>
      </c>
      <c r="P204" s="1234">
        <f>O204*H204</f>
        <v>0</v>
      </c>
      <c r="Q204" s="1234">
        <v>0</v>
      </c>
      <c r="R204" s="1234">
        <f>Q204*H204</f>
        <v>0</v>
      </c>
      <c r="S204" s="1234">
        <v>0</v>
      </c>
      <c r="T204" s="1235">
        <f>S204*H204</f>
        <v>0</v>
      </c>
      <c r="AR204" s="1236" t="s">
        <v>217</v>
      </c>
      <c r="AT204" s="1236" t="s">
        <v>213</v>
      </c>
      <c r="AU204" s="1236" t="s">
        <v>83</v>
      </c>
      <c r="AY204" s="1143" t="s">
        <v>211</v>
      </c>
      <c r="BE204" s="1237">
        <f>IF(N204="základná",J204,0)</f>
        <v>0</v>
      </c>
      <c r="BF204" s="1237">
        <f>IF(N204="znížená",J204,0)</f>
        <v>0</v>
      </c>
      <c r="BG204" s="1237">
        <f>IF(N204="zákl. prenesená",J204,0)</f>
        <v>0</v>
      </c>
      <c r="BH204" s="1237">
        <f>IF(N204="zníž. prenesená",J204,0)</f>
        <v>0</v>
      </c>
      <c r="BI204" s="1237">
        <f>IF(N204="nulová",J204,0)</f>
        <v>0</v>
      </c>
      <c r="BJ204" s="1143" t="s">
        <v>83</v>
      </c>
      <c r="BK204" s="1237">
        <f>ROUND(I204*H204,2)</f>
        <v>0</v>
      </c>
      <c r="BL204" s="1143" t="s">
        <v>217</v>
      </c>
      <c r="BM204" s="1236" t="s">
        <v>538</v>
      </c>
    </row>
    <row r="205" spans="2:65" s="1212" customFormat="1" ht="25.9" customHeight="1">
      <c r="B205" s="1213"/>
      <c r="D205" s="1214" t="s">
        <v>69</v>
      </c>
      <c r="E205" s="1215" t="s">
        <v>405</v>
      </c>
      <c r="F205" s="1215" t="s">
        <v>406</v>
      </c>
      <c r="J205" s="1216">
        <f>BK205</f>
        <v>0</v>
      </c>
      <c r="L205" s="1213"/>
      <c r="M205" s="1217"/>
      <c r="P205" s="1218">
        <f>P206+P227+P254+P294+P301+P306+P363+P366+P369+P399+P406+P419+P426+P457+P484+P510+P517+P520</f>
        <v>782.77983890000007</v>
      </c>
      <c r="R205" s="1218">
        <f>R206+R227+R254+R294+R301+R306+R363+R366+R369+R399+R406+R419+R426+R457+R484+R510+R517+R520</f>
        <v>12.522859179999999</v>
      </c>
      <c r="T205" s="1219">
        <f>T206+T227+T254+T294+T301+T306+T363+T366+T369+T399+T406+T419+T426+T457+T484+T510+T517+T520</f>
        <v>0</v>
      </c>
      <c r="AR205" s="1214" t="s">
        <v>83</v>
      </c>
      <c r="AT205" s="1220" t="s">
        <v>69</v>
      </c>
      <c r="AU205" s="1220" t="s">
        <v>70</v>
      </c>
      <c r="AY205" s="1214" t="s">
        <v>211</v>
      </c>
      <c r="BK205" s="1221">
        <f>BK206+BK227+BK254+BK294+BK301+BK306+BK363+BK366+BK369+BK399+BK406+BK419+BK426+BK457+BK484+BK510+BK517+BK520</f>
        <v>0</v>
      </c>
    </row>
    <row r="206" spans="2:65" s="1212" customFormat="1" ht="22.7" customHeight="1">
      <c r="B206" s="1213"/>
      <c r="D206" s="1214" t="s">
        <v>69</v>
      </c>
      <c r="E206" s="1222" t="s">
        <v>407</v>
      </c>
      <c r="F206" s="1222" t="s">
        <v>408</v>
      </c>
      <c r="J206" s="1223">
        <f>BK206</f>
        <v>0</v>
      </c>
      <c r="L206" s="1213"/>
      <c r="M206" s="1217"/>
      <c r="P206" s="1218">
        <f>SUM(P207:P226)</f>
        <v>0</v>
      </c>
      <c r="R206" s="1218">
        <f>SUM(R207:R226)</f>
        <v>0</v>
      </c>
      <c r="T206" s="1219">
        <f>SUM(T207:T226)</f>
        <v>0</v>
      </c>
      <c r="AR206" s="1214" t="s">
        <v>83</v>
      </c>
      <c r="AT206" s="1220" t="s">
        <v>69</v>
      </c>
      <c r="AU206" s="1220" t="s">
        <v>77</v>
      </c>
      <c r="AY206" s="1214" t="s">
        <v>211</v>
      </c>
      <c r="BK206" s="1221">
        <f>SUM(BK207:BK226)</f>
        <v>0</v>
      </c>
    </row>
    <row r="207" spans="2:65" s="1150" customFormat="1" ht="21.75" customHeight="1">
      <c r="B207" s="1224"/>
      <c r="C207" s="1225" t="s">
        <v>379</v>
      </c>
      <c r="D207" s="1225" t="s">
        <v>213</v>
      </c>
      <c r="E207" s="1226" t="s">
        <v>416</v>
      </c>
      <c r="F207" s="1227" t="s">
        <v>417</v>
      </c>
      <c r="G207" s="1228" t="s">
        <v>238</v>
      </c>
      <c r="H207" s="1229">
        <v>298.8</v>
      </c>
      <c r="I207" s="1230"/>
      <c r="J207" s="1230">
        <f t="shared" ref="J207:J226" si="40">ROUND(I207*H207,2)</f>
        <v>0</v>
      </c>
      <c r="K207" s="1231"/>
      <c r="L207" s="1151"/>
      <c r="M207" s="1232" t="s">
        <v>1</v>
      </c>
      <c r="N207" s="1233" t="s">
        <v>37</v>
      </c>
      <c r="O207" s="1234">
        <v>0</v>
      </c>
      <c r="P207" s="1234">
        <f t="shared" ref="P207:P226" si="41">O207*H207</f>
        <v>0</v>
      </c>
      <c r="Q207" s="1234">
        <v>0</v>
      </c>
      <c r="R207" s="1234">
        <f t="shared" ref="R207:R226" si="42">Q207*H207</f>
        <v>0</v>
      </c>
      <c r="S207" s="1234">
        <v>0</v>
      </c>
      <c r="T207" s="1235">
        <f t="shared" ref="T207:T226" si="43">S207*H207</f>
        <v>0</v>
      </c>
      <c r="AR207" s="1236" t="s">
        <v>263</v>
      </c>
      <c r="AT207" s="1236" t="s">
        <v>213</v>
      </c>
      <c r="AU207" s="1236" t="s">
        <v>83</v>
      </c>
      <c r="AY207" s="1143" t="s">
        <v>211</v>
      </c>
      <c r="BE207" s="1237">
        <f t="shared" ref="BE207:BE226" si="44">IF(N207="základná",J207,0)</f>
        <v>0</v>
      </c>
      <c r="BF207" s="1237">
        <f t="shared" ref="BF207:BF226" si="45">IF(N207="znížená",J207,0)</f>
        <v>0</v>
      </c>
      <c r="BG207" s="1237">
        <f t="shared" ref="BG207:BG226" si="46">IF(N207="zákl. prenesená",J207,0)</f>
        <v>0</v>
      </c>
      <c r="BH207" s="1237">
        <f t="shared" ref="BH207:BH226" si="47">IF(N207="zníž. prenesená",J207,0)</f>
        <v>0</v>
      </c>
      <c r="BI207" s="1237">
        <f t="shared" ref="BI207:BI226" si="48">IF(N207="nulová",J207,0)</f>
        <v>0</v>
      </c>
      <c r="BJ207" s="1143" t="s">
        <v>83</v>
      </c>
      <c r="BK207" s="1237">
        <f t="shared" ref="BK207:BK226" si="49">ROUND(I207*H207,2)</f>
        <v>0</v>
      </c>
      <c r="BL207" s="1143" t="s">
        <v>263</v>
      </c>
      <c r="BM207" s="1236" t="s">
        <v>546</v>
      </c>
    </row>
    <row r="208" spans="2:65" s="1150" customFormat="1" ht="16.5" customHeight="1">
      <c r="B208" s="1224"/>
      <c r="C208" s="1238" t="s">
        <v>382</v>
      </c>
      <c r="D208" s="1238" t="s">
        <v>240</v>
      </c>
      <c r="E208" s="1239" t="s">
        <v>419</v>
      </c>
      <c r="F208" s="1240" t="s">
        <v>420</v>
      </c>
      <c r="G208" s="1241" t="s">
        <v>238</v>
      </c>
      <c r="H208" s="1242">
        <v>358.56</v>
      </c>
      <c r="I208" s="1243"/>
      <c r="J208" s="1243">
        <f t="shared" si="40"/>
        <v>0</v>
      </c>
      <c r="K208" s="1244"/>
      <c r="L208" s="1245"/>
      <c r="M208" s="1246" t="s">
        <v>1</v>
      </c>
      <c r="N208" s="1247" t="s">
        <v>37</v>
      </c>
      <c r="O208" s="1234">
        <v>0</v>
      </c>
      <c r="P208" s="1234">
        <f t="shared" si="41"/>
        <v>0</v>
      </c>
      <c r="Q208" s="1234">
        <v>0</v>
      </c>
      <c r="R208" s="1234">
        <f t="shared" si="42"/>
        <v>0</v>
      </c>
      <c r="S208" s="1234">
        <v>0</v>
      </c>
      <c r="T208" s="1235">
        <f t="shared" si="43"/>
        <v>0</v>
      </c>
      <c r="AR208" s="1236" t="s">
        <v>311</v>
      </c>
      <c r="AT208" s="1236" t="s">
        <v>240</v>
      </c>
      <c r="AU208" s="1236" t="s">
        <v>83</v>
      </c>
      <c r="AY208" s="1143" t="s">
        <v>211</v>
      </c>
      <c r="BE208" s="1237">
        <f t="shared" si="44"/>
        <v>0</v>
      </c>
      <c r="BF208" s="1237">
        <f t="shared" si="45"/>
        <v>0</v>
      </c>
      <c r="BG208" s="1237">
        <f t="shared" si="46"/>
        <v>0</v>
      </c>
      <c r="BH208" s="1237">
        <f t="shared" si="47"/>
        <v>0</v>
      </c>
      <c r="BI208" s="1237">
        <f t="shared" si="48"/>
        <v>0</v>
      </c>
      <c r="BJ208" s="1143" t="s">
        <v>83</v>
      </c>
      <c r="BK208" s="1237">
        <f t="shared" si="49"/>
        <v>0</v>
      </c>
      <c r="BL208" s="1143" t="s">
        <v>263</v>
      </c>
      <c r="BM208" s="1236" t="s">
        <v>552</v>
      </c>
    </row>
    <row r="209" spans="2:65" s="1150" customFormat="1" ht="37.700000000000003" customHeight="1">
      <c r="B209" s="1224"/>
      <c r="C209" s="1225" t="s">
        <v>386</v>
      </c>
      <c r="D209" s="1225" t="s">
        <v>213</v>
      </c>
      <c r="E209" s="1226" t="s">
        <v>422</v>
      </c>
      <c r="F209" s="1227" t="s">
        <v>423</v>
      </c>
      <c r="G209" s="1228" t="s">
        <v>238</v>
      </c>
      <c r="H209" s="1229">
        <v>298.8</v>
      </c>
      <c r="I209" s="1230"/>
      <c r="J209" s="1230">
        <f t="shared" si="40"/>
        <v>0</v>
      </c>
      <c r="K209" s="1231"/>
      <c r="L209" s="1151"/>
      <c r="M209" s="1232" t="s">
        <v>1</v>
      </c>
      <c r="N209" s="1233" t="s">
        <v>37</v>
      </c>
      <c r="O209" s="1234">
        <v>0</v>
      </c>
      <c r="P209" s="1234">
        <f t="shared" si="41"/>
        <v>0</v>
      </c>
      <c r="Q209" s="1234">
        <v>0</v>
      </c>
      <c r="R209" s="1234">
        <f t="shared" si="42"/>
        <v>0</v>
      </c>
      <c r="S209" s="1234">
        <v>0</v>
      </c>
      <c r="T209" s="1235">
        <f t="shared" si="43"/>
        <v>0</v>
      </c>
      <c r="AR209" s="1236" t="s">
        <v>263</v>
      </c>
      <c r="AT209" s="1236" t="s">
        <v>213</v>
      </c>
      <c r="AU209" s="1236" t="s">
        <v>83</v>
      </c>
      <c r="AY209" s="1143" t="s">
        <v>211</v>
      </c>
      <c r="BE209" s="1237">
        <f t="shared" si="44"/>
        <v>0</v>
      </c>
      <c r="BF209" s="1237">
        <f t="shared" si="45"/>
        <v>0</v>
      </c>
      <c r="BG209" s="1237">
        <f t="shared" si="46"/>
        <v>0</v>
      </c>
      <c r="BH209" s="1237">
        <f t="shared" si="47"/>
        <v>0</v>
      </c>
      <c r="BI209" s="1237">
        <f t="shared" si="48"/>
        <v>0</v>
      </c>
      <c r="BJ209" s="1143" t="s">
        <v>83</v>
      </c>
      <c r="BK209" s="1237">
        <f t="shared" si="49"/>
        <v>0</v>
      </c>
      <c r="BL209" s="1143" t="s">
        <v>263</v>
      </c>
      <c r="BM209" s="1236" t="s">
        <v>558</v>
      </c>
    </row>
    <row r="210" spans="2:65" s="1150" customFormat="1" ht="44.25" customHeight="1">
      <c r="B210" s="1224"/>
      <c r="C210" s="1225" t="s">
        <v>393</v>
      </c>
      <c r="D210" s="1225" t="s">
        <v>213</v>
      </c>
      <c r="E210" s="1226" t="s">
        <v>425</v>
      </c>
      <c r="F210" s="1227" t="s">
        <v>426</v>
      </c>
      <c r="G210" s="1228" t="s">
        <v>238</v>
      </c>
      <c r="H210" s="1229">
        <v>88.2</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263</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263</v>
      </c>
      <c r="BM210" s="1236" t="s">
        <v>564</v>
      </c>
    </row>
    <row r="211" spans="2:65" s="1150" customFormat="1" ht="24.2" customHeight="1">
      <c r="B211" s="1224"/>
      <c r="C211" s="1238" t="s">
        <v>396</v>
      </c>
      <c r="D211" s="1238" t="s">
        <v>240</v>
      </c>
      <c r="E211" s="1239" t="s">
        <v>428</v>
      </c>
      <c r="F211" s="1240" t="s">
        <v>429</v>
      </c>
      <c r="G211" s="1241" t="s">
        <v>430</v>
      </c>
      <c r="H211" s="1242">
        <v>308.7</v>
      </c>
      <c r="I211" s="1243"/>
      <c r="J211" s="1243">
        <f t="shared" si="40"/>
        <v>0</v>
      </c>
      <c r="K211" s="1244"/>
      <c r="L211" s="1245"/>
      <c r="M211" s="1246" t="s">
        <v>1</v>
      </c>
      <c r="N211" s="1247" t="s">
        <v>37</v>
      </c>
      <c r="O211" s="1234">
        <v>0</v>
      </c>
      <c r="P211" s="1234">
        <f t="shared" si="41"/>
        <v>0</v>
      </c>
      <c r="Q211" s="1234">
        <v>0</v>
      </c>
      <c r="R211" s="1234">
        <f t="shared" si="42"/>
        <v>0</v>
      </c>
      <c r="S211" s="1234">
        <v>0</v>
      </c>
      <c r="T211" s="1235">
        <f t="shared" si="43"/>
        <v>0</v>
      </c>
      <c r="AR211" s="1236" t="s">
        <v>311</v>
      </c>
      <c r="AT211" s="1236" t="s">
        <v>240</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263</v>
      </c>
      <c r="BM211" s="1236" t="s">
        <v>568</v>
      </c>
    </row>
    <row r="212" spans="2:65" s="1150" customFormat="1" ht="37.700000000000003" customHeight="1">
      <c r="B212" s="1224"/>
      <c r="C212" s="1225" t="s">
        <v>399</v>
      </c>
      <c r="D212" s="1225" t="s">
        <v>213</v>
      </c>
      <c r="E212" s="1226" t="s">
        <v>432</v>
      </c>
      <c r="F212" s="1227" t="s">
        <v>433</v>
      </c>
      <c r="G212" s="1228" t="s">
        <v>238</v>
      </c>
      <c r="H212" s="1229">
        <v>66.650000000000006</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263</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263</v>
      </c>
      <c r="BM212" s="1236" t="s">
        <v>572</v>
      </c>
    </row>
    <row r="213" spans="2:65" s="1150" customFormat="1" ht="24.2" customHeight="1">
      <c r="B213" s="1224"/>
      <c r="C213" s="1238" t="s">
        <v>402</v>
      </c>
      <c r="D213" s="1238" t="s">
        <v>240</v>
      </c>
      <c r="E213" s="1239" t="s">
        <v>428</v>
      </c>
      <c r="F213" s="1240" t="s">
        <v>429</v>
      </c>
      <c r="G213" s="1241" t="s">
        <v>430</v>
      </c>
      <c r="H213" s="1242">
        <v>233.27500000000001</v>
      </c>
      <c r="I213" s="1243"/>
      <c r="J213" s="1243">
        <f t="shared" si="40"/>
        <v>0</v>
      </c>
      <c r="K213" s="1244"/>
      <c r="L213" s="1245"/>
      <c r="M213" s="1246" t="s">
        <v>1</v>
      </c>
      <c r="N213" s="1247" t="s">
        <v>37</v>
      </c>
      <c r="O213" s="1234">
        <v>0</v>
      </c>
      <c r="P213" s="1234">
        <f t="shared" si="41"/>
        <v>0</v>
      </c>
      <c r="Q213" s="1234">
        <v>0</v>
      </c>
      <c r="R213" s="1234">
        <f t="shared" si="42"/>
        <v>0</v>
      </c>
      <c r="S213" s="1234">
        <v>0</v>
      </c>
      <c r="T213" s="1235">
        <f t="shared" si="43"/>
        <v>0</v>
      </c>
      <c r="AR213" s="1236" t="s">
        <v>311</v>
      </c>
      <c r="AT213" s="1236" t="s">
        <v>240</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263</v>
      </c>
      <c r="BM213" s="1236" t="s">
        <v>578</v>
      </c>
    </row>
    <row r="214" spans="2:65" s="1150" customFormat="1" ht="33" customHeight="1">
      <c r="B214" s="1224"/>
      <c r="C214" s="1225" t="s">
        <v>409</v>
      </c>
      <c r="D214" s="1225" t="s">
        <v>213</v>
      </c>
      <c r="E214" s="1226" t="s">
        <v>3676</v>
      </c>
      <c r="F214" s="1227" t="s">
        <v>3677</v>
      </c>
      <c r="G214" s="1228" t="s">
        <v>238</v>
      </c>
      <c r="H214" s="1229">
        <v>17.5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263</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263</v>
      </c>
      <c r="BM214" s="1236" t="s">
        <v>584</v>
      </c>
    </row>
    <row r="215" spans="2:65" s="1150" customFormat="1" ht="37.700000000000003" customHeight="1">
      <c r="B215" s="1224"/>
      <c r="C215" s="1225" t="s">
        <v>412</v>
      </c>
      <c r="D215" s="1225" t="s">
        <v>213</v>
      </c>
      <c r="E215" s="1226" t="s">
        <v>436</v>
      </c>
      <c r="F215" s="1227" t="s">
        <v>437</v>
      </c>
      <c r="G215" s="1228" t="s">
        <v>238</v>
      </c>
      <c r="H215" s="1229">
        <v>463.5</v>
      </c>
      <c r="I215" s="1230"/>
      <c r="J215" s="1230">
        <f t="shared" si="40"/>
        <v>0</v>
      </c>
      <c r="K215" s="1231"/>
      <c r="L215" s="1151"/>
      <c r="M215" s="1232" t="s">
        <v>1</v>
      </c>
      <c r="N215" s="1233" t="s">
        <v>37</v>
      </c>
      <c r="O215" s="1234">
        <v>0</v>
      </c>
      <c r="P215" s="1234">
        <f t="shared" si="41"/>
        <v>0</v>
      </c>
      <c r="Q215" s="1234">
        <v>0</v>
      </c>
      <c r="R215" s="1234">
        <f t="shared" si="42"/>
        <v>0</v>
      </c>
      <c r="S215" s="1234">
        <v>0</v>
      </c>
      <c r="T215" s="1235">
        <f t="shared" si="43"/>
        <v>0</v>
      </c>
      <c r="AR215" s="1236" t="s">
        <v>263</v>
      </c>
      <c r="AT215" s="1236" t="s">
        <v>213</v>
      </c>
      <c r="AU215" s="1236" t="s">
        <v>83</v>
      </c>
      <c r="AY215" s="1143" t="s">
        <v>211</v>
      </c>
      <c r="BE215" s="1237">
        <f t="shared" si="44"/>
        <v>0</v>
      </c>
      <c r="BF215" s="1237">
        <f t="shared" si="45"/>
        <v>0</v>
      </c>
      <c r="BG215" s="1237">
        <f t="shared" si="46"/>
        <v>0</v>
      </c>
      <c r="BH215" s="1237">
        <f t="shared" si="47"/>
        <v>0</v>
      </c>
      <c r="BI215" s="1237">
        <f t="shared" si="48"/>
        <v>0</v>
      </c>
      <c r="BJ215" s="1143" t="s">
        <v>83</v>
      </c>
      <c r="BK215" s="1237">
        <f t="shared" si="49"/>
        <v>0</v>
      </c>
      <c r="BL215" s="1143" t="s">
        <v>263</v>
      </c>
      <c r="BM215" s="1236" t="s">
        <v>588</v>
      </c>
    </row>
    <row r="216" spans="2:65" s="1150" customFormat="1" ht="37.700000000000003" customHeight="1">
      <c r="B216" s="1224"/>
      <c r="C216" s="1238" t="s">
        <v>415</v>
      </c>
      <c r="D216" s="1238" t="s">
        <v>240</v>
      </c>
      <c r="E216" s="1239" t="s">
        <v>439</v>
      </c>
      <c r="F216" s="1240" t="s">
        <v>440</v>
      </c>
      <c r="G216" s="1241" t="s">
        <v>238</v>
      </c>
      <c r="H216" s="1242">
        <v>533.02499999999998</v>
      </c>
      <c r="I216" s="1243"/>
      <c r="J216" s="1243">
        <f t="shared" si="40"/>
        <v>0</v>
      </c>
      <c r="K216" s="1244"/>
      <c r="L216" s="1245"/>
      <c r="M216" s="1246" t="s">
        <v>1</v>
      </c>
      <c r="N216" s="1247" t="s">
        <v>37</v>
      </c>
      <c r="O216" s="1234">
        <v>0</v>
      </c>
      <c r="P216" s="1234">
        <f t="shared" si="41"/>
        <v>0</v>
      </c>
      <c r="Q216" s="1234">
        <v>0</v>
      </c>
      <c r="R216" s="1234">
        <f t="shared" si="42"/>
        <v>0</v>
      </c>
      <c r="S216" s="1234">
        <v>0</v>
      </c>
      <c r="T216" s="1235">
        <f t="shared" si="43"/>
        <v>0</v>
      </c>
      <c r="AR216" s="1236" t="s">
        <v>311</v>
      </c>
      <c r="AT216" s="1236" t="s">
        <v>240</v>
      </c>
      <c r="AU216" s="1236" t="s">
        <v>83</v>
      </c>
      <c r="AY216" s="1143" t="s">
        <v>211</v>
      </c>
      <c r="BE216" s="1237">
        <f t="shared" si="44"/>
        <v>0</v>
      </c>
      <c r="BF216" s="1237">
        <f t="shared" si="45"/>
        <v>0</v>
      </c>
      <c r="BG216" s="1237">
        <f t="shared" si="46"/>
        <v>0</v>
      </c>
      <c r="BH216" s="1237">
        <f t="shared" si="47"/>
        <v>0</v>
      </c>
      <c r="BI216" s="1237">
        <f t="shared" si="48"/>
        <v>0</v>
      </c>
      <c r="BJ216" s="1143" t="s">
        <v>83</v>
      </c>
      <c r="BK216" s="1237">
        <f t="shared" si="49"/>
        <v>0</v>
      </c>
      <c r="BL216" s="1143" t="s">
        <v>263</v>
      </c>
      <c r="BM216" s="1236" t="s">
        <v>594</v>
      </c>
    </row>
    <row r="217" spans="2:65" s="1150" customFormat="1" ht="33" customHeight="1">
      <c r="B217" s="1224"/>
      <c r="C217" s="1225" t="s">
        <v>418</v>
      </c>
      <c r="D217" s="1225" t="s">
        <v>213</v>
      </c>
      <c r="E217" s="1226" t="s">
        <v>442</v>
      </c>
      <c r="F217" s="1227" t="s">
        <v>443</v>
      </c>
      <c r="G217" s="1228" t="s">
        <v>238</v>
      </c>
      <c r="H217" s="1229">
        <v>350.666</v>
      </c>
      <c r="I217" s="1230"/>
      <c r="J217" s="1230">
        <f t="shared" si="40"/>
        <v>0</v>
      </c>
      <c r="K217" s="1231"/>
      <c r="L217" s="1151"/>
      <c r="M217" s="1232" t="s">
        <v>1</v>
      </c>
      <c r="N217" s="1233" t="s">
        <v>37</v>
      </c>
      <c r="O217" s="1234">
        <v>0</v>
      </c>
      <c r="P217" s="1234">
        <f t="shared" si="41"/>
        <v>0</v>
      </c>
      <c r="Q217" s="1234">
        <v>0</v>
      </c>
      <c r="R217" s="1234">
        <f t="shared" si="42"/>
        <v>0</v>
      </c>
      <c r="S217" s="1234">
        <v>0</v>
      </c>
      <c r="T217" s="1235">
        <f t="shared" si="43"/>
        <v>0</v>
      </c>
      <c r="AR217" s="1236" t="s">
        <v>263</v>
      </c>
      <c r="AT217" s="1236" t="s">
        <v>213</v>
      </c>
      <c r="AU217" s="1236" t="s">
        <v>83</v>
      </c>
      <c r="AY217" s="1143" t="s">
        <v>211</v>
      </c>
      <c r="BE217" s="1237">
        <f t="shared" si="44"/>
        <v>0</v>
      </c>
      <c r="BF217" s="1237">
        <f t="shared" si="45"/>
        <v>0</v>
      </c>
      <c r="BG217" s="1237">
        <f t="shared" si="46"/>
        <v>0</v>
      </c>
      <c r="BH217" s="1237">
        <f t="shared" si="47"/>
        <v>0</v>
      </c>
      <c r="BI217" s="1237">
        <f t="shared" si="48"/>
        <v>0</v>
      </c>
      <c r="BJ217" s="1143" t="s">
        <v>83</v>
      </c>
      <c r="BK217" s="1237">
        <f t="shared" si="49"/>
        <v>0</v>
      </c>
      <c r="BL217" s="1143" t="s">
        <v>263</v>
      </c>
      <c r="BM217" s="1236" t="s">
        <v>600</v>
      </c>
    </row>
    <row r="218" spans="2:65" s="1150" customFormat="1" ht="37.700000000000003" customHeight="1">
      <c r="B218" s="1224"/>
      <c r="C218" s="1238" t="s">
        <v>421</v>
      </c>
      <c r="D218" s="1238" t="s">
        <v>240</v>
      </c>
      <c r="E218" s="1239" t="s">
        <v>439</v>
      </c>
      <c r="F218" s="1240" t="s">
        <v>440</v>
      </c>
      <c r="G218" s="1241" t="s">
        <v>238</v>
      </c>
      <c r="H218" s="1242">
        <v>403.26600000000002</v>
      </c>
      <c r="I218" s="1243"/>
      <c r="J218" s="1243">
        <f t="shared" si="40"/>
        <v>0</v>
      </c>
      <c r="K218" s="1244"/>
      <c r="L218" s="1245"/>
      <c r="M218" s="1246" t="s">
        <v>1</v>
      </c>
      <c r="N218" s="1247" t="s">
        <v>37</v>
      </c>
      <c r="O218" s="1234">
        <v>0</v>
      </c>
      <c r="P218" s="1234">
        <f t="shared" si="41"/>
        <v>0</v>
      </c>
      <c r="Q218" s="1234">
        <v>0</v>
      </c>
      <c r="R218" s="1234">
        <f t="shared" si="42"/>
        <v>0</v>
      </c>
      <c r="S218" s="1234">
        <v>0</v>
      </c>
      <c r="T218" s="1235">
        <f t="shared" si="43"/>
        <v>0</v>
      </c>
      <c r="AR218" s="1236" t="s">
        <v>311</v>
      </c>
      <c r="AT218" s="1236" t="s">
        <v>240</v>
      </c>
      <c r="AU218" s="1236" t="s">
        <v>83</v>
      </c>
      <c r="AY218" s="1143" t="s">
        <v>211</v>
      </c>
      <c r="BE218" s="1237">
        <f t="shared" si="44"/>
        <v>0</v>
      </c>
      <c r="BF218" s="1237">
        <f t="shared" si="45"/>
        <v>0</v>
      </c>
      <c r="BG218" s="1237">
        <f t="shared" si="46"/>
        <v>0</v>
      </c>
      <c r="BH218" s="1237">
        <f t="shared" si="47"/>
        <v>0</v>
      </c>
      <c r="BI218" s="1237">
        <f t="shared" si="48"/>
        <v>0</v>
      </c>
      <c r="BJ218" s="1143" t="s">
        <v>83</v>
      </c>
      <c r="BK218" s="1237">
        <f t="shared" si="49"/>
        <v>0</v>
      </c>
      <c r="BL218" s="1143" t="s">
        <v>263</v>
      </c>
      <c r="BM218" s="1236" t="s">
        <v>606</v>
      </c>
    </row>
    <row r="219" spans="2:65" s="1150" customFormat="1" ht="37.700000000000003" customHeight="1">
      <c r="B219" s="1224"/>
      <c r="C219" s="1225" t="s">
        <v>424</v>
      </c>
      <c r="D219" s="1225" t="s">
        <v>213</v>
      </c>
      <c r="E219" s="1226" t="s">
        <v>446</v>
      </c>
      <c r="F219" s="1227" t="s">
        <v>447</v>
      </c>
      <c r="G219" s="1228" t="s">
        <v>238</v>
      </c>
      <c r="H219" s="1229">
        <v>463.5</v>
      </c>
      <c r="I219" s="1230"/>
      <c r="J219" s="1230">
        <f t="shared" si="40"/>
        <v>0</v>
      </c>
      <c r="K219" s="1231"/>
      <c r="L219" s="1151"/>
      <c r="M219" s="1232" t="s">
        <v>1</v>
      </c>
      <c r="N219" s="1233" t="s">
        <v>37</v>
      </c>
      <c r="O219" s="1234">
        <v>0</v>
      </c>
      <c r="P219" s="1234">
        <f t="shared" si="41"/>
        <v>0</v>
      </c>
      <c r="Q219" s="1234">
        <v>0</v>
      </c>
      <c r="R219" s="1234">
        <f t="shared" si="42"/>
        <v>0</v>
      </c>
      <c r="S219" s="1234">
        <v>0</v>
      </c>
      <c r="T219" s="1235">
        <f t="shared" si="43"/>
        <v>0</v>
      </c>
      <c r="AR219" s="1236" t="s">
        <v>263</v>
      </c>
      <c r="AT219" s="1236" t="s">
        <v>213</v>
      </c>
      <c r="AU219" s="1236" t="s">
        <v>83</v>
      </c>
      <c r="AY219" s="1143" t="s">
        <v>211</v>
      </c>
      <c r="BE219" s="1237">
        <f t="shared" si="44"/>
        <v>0</v>
      </c>
      <c r="BF219" s="1237">
        <f t="shared" si="45"/>
        <v>0</v>
      </c>
      <c r="BG219" s="1237">
        <f t="shared" si="46"/>
        <v>0</v>
      </c>
      <c r="BH219" s="1237">
        <f t="shared" si="47"/>
        <v>0</v>
      </c>
      <c r="BI219" s="1237">
        <f t="shared" si="48"/>
        <v>0</v>
      </c>
      <c r="BJ219" s="1143" t="s">
        <v>83</v>
      </c>
      <c r="BK219" s="1237">
        <f t="shared" si="49"/>
        <v>0</v>
      </c>
      <c r="BL219" s="1143" t="s">
        <v>263</v>
      </c>
      <c r="BM219" s="1236" t="s">
        <v>612</v>
      </c>
    </row>
    <row r="220" spans="2:65" s="1150" customFormat="1" ht="16.5" customHeight="1">
      <c r="B220" s="1224"/>
      <c r="C220" s="1238" t="s">
        <v>427</v>
      </c>
      <c r="D220" s="1238" t="s">
        <v>240</v>
      </c>
      <c r="E220" s="1239" t="s">
        <v>413</v>
      </c>
      <c r="F220" s="1240" t="s">
        <v>414</v>
      </c>
      <c r="G220" s="1241" t="s">
        <v>238</v>
      </c>
      <c r="H220" s="1242">
        <v>556.20000000000005</v>
      </c>
      <c r="I220" s="1243"/>
      <c r="J220" s="1243">
        <f t="shared" si="40"/>
        <v>0</v>
      </c>
      <c r="K220" s="1244"/>
      <c r="L220" s="1245"/>
      <c r="M220" s="1246" t="s">
        <v>1</v>
      </c>
      <c r="N220" s="1247" t="s">
        <v>37</v>
      </c>
      <c r="O220" s="1234">
        <v>0</v>
      </c>
      <c r="P220" s="1234">
        <f t="shared" si="41"/>
        <v>0</v>
      </c>
      <c r="Q220" s="1234">
        <v>0</v>
      </c>
      <c r="R220" s="1234">
        <f t="shared" si="42"/>
        <v>0</v>
      </c>
      <c r="S220" s="1234">
        <v>0</v>
      </c>
      <c r="T220" s="1235">
        <f t="shared" si="43"/>
        <v>0</v>
      </c>
      <c r="AR220" s="1236" t="s">
        <v>311</v>
      </c>
      <c r="AT220" s="1236" t="s">
        <v>240</v>
      </c>
      <c r="AU220" s="1236" t="s">
        <v>83</v>
      </c>
      <c r="AY220" s="1143" t="s">
        <v>211</v>
      </c>
      <c r="BE220" s="1237">
        <f t="shared" si="44"/>
        <v>0</v>
      </c>
      <c r="BF220" s="1237">
        <f t="shared" si="45"/>
        <v>0</v>
      </c>
      <c r="BG220" s="1237">
        <f t="shared" si="46"/>
        <v>0</v>
      </c>
      <c r="BH220" s="1237">
        <f t="shared" si="47"/>
        <v>0</v>
      </c>
      <c r="BI220" s="1237">
        <f t="shared" si="48"/>
        <v>0</v>
      </c>
      <c r="BJ220" s="1143" t="s">
        <v>83</v>
      </c>
      <c r="BK220" s="1237">
        <f t="shared" si="49"/>
        <v>0</v>
      </c>
      <c r="BL220" s="1143" t="s">
        <v>263</v>
      </c>
      <c r="BM220" s="1236" t="s">
        <v>618</v>
      </c>
    </row>
    <row r="221" spans="2:65" s="1150" customFormat="1" ht="37.700000000000003" customHeight="1">
      <c r="B221" s="1224"/>
      <c r="C221" s="1225" t="s">
        <v>431</v>
      </c>
      <c r="D221" s="1225" t="s">
        <v>213</v>
      </c>
      <c r="E221" s="1226" t="s">
        <v>450</v>
      </c>
      <c r="F221" s="1227" t="s">
        <v>451</v>
      </c>
      <c r="G221" s="1228" t="s">
        <v>238</v>
      </c>
      <c r="H221" s="1229">
        <v>463.5</v>
      </c>
      <c r="I221" s="1230"/>
      <c r="J221" s="1230">
        <f t="shared" si="40"/>
        <v>0</v>
      </c>
      <c r="K221" s="1231"/>
      <c r="L221" s="1151"/>
      <c r="M221" s="1232" t="s">
        <v>1</v>
      </c>
      <c r="N221" s="1233" t="s">
        <v>37</v>
      </c>
      <c r="O221" s="1234">
        <v>0</v>
      </c>
      <c r="P221" s="1234">
        <f t="shared" si="41"/>
        <v>0</v>
      </c>
      <c r="Q221" s="1234">
        <v>0</v>
      </c>
      <c r="R221" s="1234">
        <f t="shared" si="42"/>
        <v>0</v>
      </c>
      <c r="S221" s="1234">
        <v>0</v>
      </c>
      <c r="T221" s="1235">
        <f t="shared" si="43"/>
        <v>0</v>
      </c>
      <c r="AR221" s="1236" t="s">
        <v>263</v>
      </c>
      <c r="AT221" s="1236" t="s">
        <v>213</v>
      </c>
      <c r="AU221" s="1236" t="s">
        <v>83</v>
      </c>
      <c r="AY221" s="1143" t="s">
        <v>211</v>
      </c>
      <c r="BE221" s="1237">
        <f t="shared" si="44"/>
        <v>0</v>
      </c>
      <c r="BF221" s="1237">
        <f t="shared" si="45"/>
        <v>0</v>
      </c>
      <c r="BG221" s="1237">
        <f t="shared" si="46"/>
        <v>0</v>
      </c>
      <c r="BH221" s="1237">
        <f t="shared" si="47"/>
        <v>0</v>
      </c>
      <c r="BI221" s="1237">
        <f t="shared" si="48"/>
        <v>0</v>
      </c>
      <c r="BJ221" s="1143" t="s">
        <v>83</v>
      </c>
      <c r="BK221" s="1237">
        <f t="shared" si="49"/>
        <v>0</v>
      </c>
      <c r="BL221" s="1143" t="s">
        <v>263</v>
      </c>
      <c r="BM221" s="1236" t="s">
        <v>624</v>
      </c>
    </row>
    <row r="222" spans="2:65" s="1150" customFormat="1" ht="16.5" customHeight="1">
      <c r="B222" s="1224"/>
      <c r="C222" s="1238" t="s">
        <v>434</v>
      </c>
      <c r="D222" s="1238" t="s">
        <v>240</v>
      </c>
      <c r="E222" s="1239" t="s">
        <v>413</v>
      </c>
      <c r="F222" s="1240" t="s">
        <v>414</v>
      </c>
      <c r="G222" s="1241" t="s">
        <v>238</v>
      </c>
      <c r="H222" s="1242">
        <v>556.20000000000005</v>
      </c>
      <c r="I222" s="1243"/>
      <c r="J222" s="1243">
        <f t="shared" si="40"/>
        <v>0</v>
      </c>
      <c r="K222" s="1244"/>
      <c r="L222" s="1245"/>
      <c r="M222" s="1246" t="s">
        <v>1</v>
      </c>
      <c r="N222" s="1247" t="s">
        <v>37</v>
      </c>
      <c r="O222" s="1234">
        <v>0</v>
      </c>
      <c r="P222" s="1234">
        <f t="shared" si="41"/>
        <v>0</v>
      </c>
      <c r="Q222" s="1234">
        <v>0</v>
      </c>
      <c r="R222" s="1234">
        <f t="shared" si="42"/>
        <v>0</v>
      </c>
      <c r="S222" s="1234">
        <v>0</v>
      </c>
      <c r="T222" s="1235">
        <f t="shared" si="43"/>
        <v>0</v>
      </c>
      <c r="AR222" s="1236" t="s">
        <v>311</v>
      </c>
      <c r="AT222" s="1236" t="s">
        <v>240</v>
      </c>
      <c r="AU222" s="1236" t="s">
        <v>83</v>
      </c>
      <c r="AY222" s="1143" t="s">
        <v>211</v>
      </c>
      <c r="BE222" s="1237">
        <f t="shared" si="44"/>
        <v>0</v>
      </c>
      <c r="BF222" s="1237">
        <f t="shared" si="45"/>
        <v>0</v>
      </c>
      <c r="BG222" s="1237">
        <f t="shared" si="46"/>
        <v>0</v>
      </c>
      <c r="BH222" s="1237">
        <f t="shared" si="47"/>
        <v>0</v>
      </c>
      <c r="BI222" s="1237">
        <f t="shared" si="48"/>
        <v>0</v>
      </c>
      <c r="BJ222" s="1143" t="s">
        <v>83</v>
      </c>
      <c r="BK222" s="1237">
        <f t="shared" si="49"/>
        <v>0</v>
      </c>
      <c r="BL222" s="1143" t="s">
        <v>263</v>
      </c>
      <c r="BM222" s="1236" t="s">
        <v>630</v>
      </c>
    </row>
    <row r="223" spans="2:65" s="1150" customFormat="1" ht="37.700000000000003" customHeight="1">
      <c r="B223" s="1224"/>
      <c r="C223" s="1225" t="s">
        <v>435</v>
      </c>
      <c r="D223" s="1225" t="s">
        <v>213</v>
      </c>
      <c r="E223" s="1226" t="s">
        <v>454</v>
      </c>
      <c r="F223" s="1227" t="s">
        <v>455</v>
      </c>
      <c r="G223" s="1228" t="s">
        <v>238</v>
      </c>
      <c r="H223" s="1229">
        <v>350.666</v>
      </c>
      <c r="I223" s="1230"/>
      <c r="J223" s="1230">
        <f t="shared" si="40"/>
        <v>0</v>
      </c>
      <c r="K223" s="1231"/>
      <c r="L223" s="1151"/>
      <c r="M223" s="1232" t="s">
        <v>1</v>
      </c>
      <c r="N223" s="1233" t="s">
        <v>37</v>
      </c>
      <c r="O223" s="1234">
        <v>0</v>
      </c>
      <c r="P223" s="1234">
        <f t="shared" si="41"/>
        <v>0</v>
      </c>
      <c r="Q223" s="1234">
        <v>0</v>
      </c>
      <c r="R223" s="1234">
        <f t="shared" si="42"/>
        <v>0</v>
      </c>
      <c r="S223" s="1234">
        <v>0</v>
      </c>
      <c r="T223" s="1235">
        <f t="shared" si="43"/>
        <v>0</v>
      </c>
      <c r="AR223" s="1236" t="s">
        <v>263</v>
      </c>
      <c r="AT223" s="1236" t="s">
        <v>213</v>
      </c>
      <c r="AU223" s="1236" t="s">
        <v>83</v>
      </c>
      <c r="AY223" s="1143" t="s">
        <v>211</v>
      </c>
      <c r="BE223" s="1237">
        <f t="shared" si="44"/>
        <v>0</v>
      </c>
      <c r="BF223" s="1237">
        <f t="shared" si="45"/>
        <v>0</v>
      </c>
      <c r="BG223" s="1237">
        <f t="shared" si="46"/>
        <v>0</v>
      </c>
      <c r="BH223" s="1237">
        <f t="shared" si="47"/>
        <v>0</v>
      </c>
      <c r="BI223" s="1237">
        <f t="shared" si="48"/>
        <v>0</v>
      </c>
      <c r="BJ223" s="1143" t="s">
        <v>83</v>
      </c>
      <c r="BK223" s="1237">
        <f t="shared" si="49"/>
        <v>0</v>
      </c>
      <c r="BL223" s="1143" t="s">
        <v>263</v>
      </c>
      <c r="BM223" s="1236" t="s">
        <v>636</v>
      </c>
    </row>
    <row r="224" spans="2:65" s="1150" customFormat="1" ht="16.5" customHeight="1">
      <c r="B224" s="1224"/>
      <c r="C224" s="1238" t="s">
        <v>438</v>
      </c>
      <c r="D224" s="1238" t="s">
        <v>240</v>
      </c>
      <c r="E224" s="1239" t="s">
        <v>413</v>
      </c>
      <c r="F224" s="1240" t="s">
        <v>414</v>
      </c>
      <c r="G224" s="1241" t="s">
        <v>238</v>
      </c>
      <c r="H224" s="1242">
        <v>420.79899999999998</v>
      </c>
      <c r="I224" s="1243"/>
      <c r="J224" s="1243">
        <f t="shared" si="40"/>
        <v>0</v>
      </c>
      <c r="K224" s="1244"/>
      <c r="L224" s="1245"/>
      <c r="M224" s="1246" t="s">
        <v>1</v>
      </c>
      <c r="N224" s="1247" t="s">
        <v>37</v>
      </c>
      <c r="O224" s="1234">
        <v>0</v>
      </c>
      <c r="P224" s="1234">
        <f t="shared" si="41"/>
        <v>0</v>
      </c>
      <c r="Q224" s="1234">
        <v>0</v>
      </c>
      <c r="R224" s="1234">
        <f t="shared" si="42"/>
        <v>0</v>
      </c>
      <c r="S224" s="1234">
        <v>0</v>
      </c>
      <c r="T224" s="1235">
        <f t="shared" si="43"/>
        <v>0</v>
      </c>
      <c r="AR224" s="1236" t="s">
        <v>311</v>
      </c>
      <c r="AT224" s="1236" t="s">
        <v>240</v>
      </c>
      <c r="AU224" s="1236" t="s">
        <v>83</v>
      </c>
      <c r="AY224" s="1143" t="s">
        <v>211</v>
      </c>
      <c r="BE224" s="1237">
        <f t="shared" si="44"/>
        <v>0</v>
      </c>
      <c r="BF224" s="1237">
        <f t="shared" si="45"/>
        <v>0</v>
      </c>
      <c r="BG224" s="1237">
        <f t="shared" si="46"/>
        <v>0</v>
      </c>
      <c r="BH224" s="1237">
        <f t="shared" si="47"/>
        <v>0</v>
      </c>
      <c r="BI224" s="1237">
        <f t="shared" si="48"/>
        <v>0</v>
      </c>
      <c r="BJ224" s="1143" t="s">
        <v>83</v>
      </c>
      <c r="BK224" s="1237">
        <f t="shared" si="49"/>
        <v>0</v>
      </c>
      <c r="BL224" s="1143" t="s">
        <v>263</v>
      </c>
      <c r="BM224" s="1236" t="s">
        <v>642</v>
      </c>
    </row>
    <row r="225" spans="2:65" s="1150" customFormat="1" ht="37.700000000000003" customHeight="1">
      <c r="B225" s="1224"/>
      <c r="C225" s="1225" t="s">
        <v>441</v>
      </c>
      <c r="D225" s="1225" t="s">
        <v>213</v>
      </c>
      <c r="E225" s="1226" t="s">
        <v>458</v>
      </c>
      <c r="F225" s="1227" t="s">
        <v>459</v>
      </c>
      <c r="G225" s="1228" t="s">
        <v>238</v>
      </c>
      <c r="H225" s="1229">
        <v>350.666</v>
      </c>
      <c r="I225" s="1230"/>
      <c r="J225" s="1230">
        <f t="shared" si="40"/>
        <v>0</v>
      </c>
      <c r="K225" s="1231"/>
      <c r="L225" s="1151"/>
      <c r="M225" s="1232" t="s">
        <v>1</v>
      </c>
      <c r="N225" s="1233" t="s">
        <v>37</v>
      </c>
      <c r="O225" s="1234">
        <v>0</v>
      </c>
      <c r="P225" s="1234">
        <f t="shared" si="41"/>
        <v>0</v>
      </c>
      <c r="Q225" s="1234">
        <v>0</v>
      </c>
      <c r="R225" s="1234">
        <f t="shared" si="42"/>
        <v>0</v>
      </c>
      <c r="S225" s="1234">
        <v>0</v>
      </c>
      <c r="T225" s="1235">
        <f t="shared" si="43"/>
        <v>0</v>
      </c>
      <c r="AR225" s="1236" t="s">
        <v>263</v>
      </c>
      <c r="AT225" s="1236" t="s">
        <v>213</v>
      </c>
      <c r="AU225" s="1236" t="s">
        <v>83</v>
      </c>
      <c r="AY225" s="1143" t="s">
        <v>211</v>
      </c>
      <c r="BE225" s="1237">
        <f t="shared" si="44"/>
        <v>0</v>
      </c>
      <c r="BF225" s="1237">
        <f t="shared" si="45"/>
        <v>0</v>
      </c>
      <c r="BG225" s="1237">
        <f t="shared" si="46"/>
        <v>0</v>
      </c>
      <c r="BH225" s="1237">
        <f t="shared" si="47"/>
        <v>0</v>
      </c>
      <c r="BI225" s="1237">
        <f t="shared" si="48"/>
        <v>0</v>
      </c>
      <c r="BJ225" s="1143" t="s">
        <v>83</v>
      </c>
      <c r="BK225" s="1237">
        <f t="shared" si="49"/>
        <v>0</v>
      </c>
      <c r="BL225" s="1143" t="s">
        <v>263</v>
      </c>
      <c r="BM225" s="1236" t="s">
        <v>653</v>
      </c>
    </row>
    <row r="226" spans="2:65" s="1150" customFormat="1" ht="16.5" customHeight="1">
      <c r="B226" s="1224"/>
      <c r="C226" s="1238" t="s">
        <v>444</v>
      </c>
      <c r="D226" s="1238" t="s">
        <v>240</v>
      </c>
      <c r="E226" s="1239" t="s">
        <v>413</v>
      </c>
      <c r="F226" s="1240" t="s">
        <v>414</v>
      </c>
      <c r="G226" s="1241" t="s">
        <v>238</v>
      </c>
      <c r="H226" s="1242">
        <v>420.79899999999998</v>
      </c>
      <c r="I226" s="1243"/>
      <c r="J226" s="1243">
        <f t="shared" si="40"/>
        <v>0</v>
      </c>
      <c r="K226" s="1244"/>
      <c r="L226" s="1245"/>
      <c r="M226" s="1246" t="s">
        <v>1</v>
      </c>
      <c r="N226" s="1247" t="s">
        <v>37</v>
      </c>
      <c r="O226" s="1234">
        <v>0</v>
      </c>
      <c r="P226" s="1234">
        <f t="shared" si="41"/>
        <v>0</v>
      </c>
      <c r="Q226" s="1234">
        <v>0</v>
      </c>
      <c r="R226" s="1234">
        <f t="shared" si="42"/>
        <v>0</v>
      </c>
      <c r="S226" s="1234">
        <v>0</v>
      </c>
      <c r="T226" s="1235">
        <f t="shared" si="43"/>
        <v>0</v>
      </c>
      <c r="AR226" s="1236" t="s">
        <v>311</v>
      </c>
      <c r="AT226" s="1236" t="s">
        <v>240</v>
      </c>
      <c r="AU226" s="1236" t="s">
        <v>83</v>
      </c>
      <c r="AY226" s="1143" t="s">
        <v>211</v>
      </c>
      <c r="BE226" s="1237">
        <f t="shared" si="44"/>
        <v>0</v>
      </c>
      <c r="BF226" s="1237">
        <f t="shared" si="45"/>
        <v>0</v>
      </c>
      <c r="BG226" s="1237">
        <f t="shared" si="46"/>
        <v>0</v>
      </c>
      <c r="BH226" s="1237">
        <f t="shared" si="47"/>
        <v>0</v>
      </c>
      <c r="BI226" s="1237">
        <f t="shared" si="48"/>
        <v>0</v>
      </c>
      <c r="BJ226" s="1143" t="s">
        <v>83</v>
      </c>
      <c r="BK226" s="1237">
        <f t="shared" si="49"/>
        <v>0</v>
      </c>
      <c r="BL226" s="1143" t="s">
        <v>263</v>
      </c>
      <c r="BM226" s="1236" t="s">
        <v>661</v>
      </c>
    </row>
    <row r="227" spans="2:65" s="1212" customFormat="1" ht="22.7" customHeight="1">
      <c r="B227" s="1213"/>
      <c r="D227" s="1214" t="s">
        <v>69</v>
      </c>
      <c r="E227" s="1222" t="s">
        <v>461</v>
      </c>
      <c r="F227" s="1222" t="s">
        <v>462</v>
      </c>
      <c r="J227" s="1223">
        <f>BK227</f>
        <v>0</v>
      </c>
      <c r="L227" s="1213"/>
      <c r="M227" s="1217"/>
      <c r="P227" s="1218">
        <f>SUM(P228:P253)</f>
        <v>0</v>
      </c>
      <c r="R227" s="1218">
        <f>SUM(R228:R253)</f>
        <v>0</v>
      </c>
      <c r="T227" s="1219">
        <f>SUM(T228:T253)</f>
        <v>0</v>
      </c>
      <c r="AR227" s="1214" t="s">
        <v>83</v>
      </c>
      <c r="AT227" s="1220" t="s">
        <v>69</v>
      </c>
      <c r="AU227" s="1220" t="s">
        <v>77</v>
      </c>
      <c r="AY227" s="1214" t="s">
        <v>211</v>
      </c>
      <c r="BK227" s="1221">
        <f>SUM(BK228:BK253)</f>
        <v>0</v>
      </c>
    </row>
    <row r="228" spans="2:65" s="1150" customFormat="1" ht="24.2" customHeight="1">
      <c r="B228" s="1224"/>
      <c r="C228" s="1225" t="s">
        <v>445</v>
      </c>
      <c r="D228" s="1225" t="s">
        <v>213</v>
      </c>
      <c r="E228" s="1226" t="s">
        <v>464</v>
      </c>
      <c r="F228" s="1227" t="s">
        <v>465</v>
      </c>
      <c r="G228" s="1228" t="s">
        <v>238</v>
      </c>
      <c r="H228" s="1229">
        <v>309.68</v>
      </c>
      <c r="I228" s="1230"/>
      <c r="J228" s="1230">
        <f t="shared" ref="J228:J253" si="50">ROUND(I228*H228,2)</f>
        <v>0</v>
      </c>
      <c r="K228" s="1231"/>
      <c r="L228" s="1151"/>
      <c r="M228" s="1232" t="s">
        <v>1</v>
      </c>
      <c r="N228" s="1233" t="s">
        <v>37</v>
      </c>
      <c r="O228" s="1234">
        <v>0</v>
      </c>
      <c r="P228" s="1234">
        <f t="shared" ref="P228:P253" si="51">O228*H228</f>
        <v>0</v>
      </c>
      <c r="Q228" s="1234">
        <v>0</v>
      </c>
      <c r="R228" s="1234">
        <f t="shared" ref="R228:R253" si="52">Q228*H228</f>
        <v>0</v>
      </c>
      <c r="S228" s="1234">
        <v>0</v>
      </c>
      <c r="T228" s="1235">
        <f t="shared" ref="T228:T253" si="53">S228*H228</f>
        <v>0</v>
      </c>
      <c r="AR228" s="1236" t="s">
        <v>263</v>
      </c>
      <c r="AT228" s="1236" t="s">
        <v>213</v>
      </c>
      <c r="AU228" s="1236" t="s">
        <v>83</v>
      </c>
      <c r="AY228" s="1143" t="s">
        <v>211</v>
      </c>
      <c r="BE228" s="1237">
        <f t="shared" ref="BE228:BE253" si="54">IF(N228="základná",J228,0)</f>
        <v>0</v>
      </c>
      <c r="BF228" s="1237">
        <f t="shared" ref="BF228:BF253" si="55">IF(N228="znížená",J228,0)</f>
        <v>0</v>
      </c>
      <c r="BG228" s="1237">
        <f t="shared" ref="BG228:BG253" si="56">IF(N228="zákl. prenesená",J228,0)</f>
        <v>0</v>
      </c>
      <c r="BH228" s="1237">
        <f t="shared" ref="BH228:BH253" si="57">IF(N228="zníž. prenesená",J228,0)</f>
        <v>0</v>
      </c>
      <c r="BI228" s="1237">
        <f t="shared" ref="BI228:BI253" si="58">IF(N228="nulová",J228,0)</f>
        <v>0</v>
      </c>
      <c r="BJ228" s="1143" t="s">
        <v>83</v>
      </c>
      <c r="BK228" s="1237">
        <f t="shared" ref="BK228:BK253" si="59">ROUND(I228*H228,2)</f>
        <v>0</v>
      </c>
      <c r="BL228" s="1143" t="s">
        <v>263</v>
      </c>
      <c r="BM228" s="1236" t="s">
        <v>667</v>
      </c>
    </row>
    <row r="229" spans="2:65" s="1150" customFormat="1" ht="33" customHeight="1">
      <c r="B229" s="1224"/>
      <c r="C229" s="1238" t="s">
        <v>448</v>
      </c>
      <c r="D229" s="1238" t="s">
        <v>240</v>
      </c>
      <c r="E229" s="1239" t="s">
        <v>467</v>
      </c>
      <c r="F229" s="1240" t="s">
        <v>468</v>
      </c>
      <c r="G229" s="1241" t="s">
        <v>238</v>
      </c>
      <c r="H229" s="1242">
        <v>356.13200000000001</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673</v>
      </c>
    </row>
    <row r="230" spans="2:65" s="1150" customFormat="1" ht="24.2" customHeight="1">
      <c r="B230" s="1224"/>
      <c r="C230" s="1225" t="s">
        <v>449</v>
      </c>
      <c r="D230" s="1225" t="s">
        <v>213</v>
      </c>
      <c r="E230" s="1226" t="s">
        <v>470</v>
      </c>
      <c r="F230" s="1227" t="s">
        <v>471</v>
      </c>
      <c r="G230" s="1228" t="s">
        <v>238</v>
      </c>
      <c r="H230" s="1229">
        <v>689.76300000000003</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679</v>
      </c>
    </row>
    <row r="231" spans="2:65" s="1150" customFormat="1" ht="16.5" customHeight="1">
      <c r="B231" s="1224"/>
      <c r="C231" s="1238" t="s">
        <v>452</v>
      </c>
      <c r="D231" s="1238" t="s">
        <v>240</v>
      </c>
      <c r="E231" s="1239" t="s">
        <v>473</v>
      </c>
      <c r="F231" s="1240" t="s">
        <v>474</v>
      </c>
      <c r="G231" s="1241" t="s">
        <v>430</v>
      </c>
      <c r="H231" s="1242">
        <v>206.929</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687</v>
      </c>
    </row>
    <row r="232" spans="2:65" s="1150" customFormat="1" ht="24.2" customHeight="1">
      <c r="B232" s="1224"/>
      <c r="C232" s="1225" t="s">
        <v>453</v>
      </c>
      <c r="D232" s="1225" t="s">
        <v>213</v>
      </c>
      <c r="E232" s="1226" t="s">
        <v>476</v>
      </c>
      <c r="F232" s="1227" t="s">
        <v>477</v>
      </c>
      <c r="G232" s="1228" t="s">
        <v>238</v>
      </c>
      <c r="H232" s="1229">
        <v>689.76300000000003</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693</v>
      </c>
    </row>
    <row r="233" spans="2:65" s="1150" customFormat="1" ht="24.2" customHeight="1">
      <c r="B233" s="1224"/>
      <c r="C233" s="1238" t="s">
        <v>456</v>
      </c>
      <c r="D233" s="1238" t="s">
        <v>240</v>
      </c>
      <c r="E233" s="1239" t="s">
        <v>479</v>
      </c>
      <c r="F233" s="1240" t="s">
        <v>480</v>
      </c>
      <c r="G233" s="1241" t="s">
        <v>238</v>
      </c>
      <c r="H233" s="1242">
        <v>793.22699999999998</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699</v>
      </c>
    </row>
    <row r="234" spans="2:65" s="1150" customFormat="1" ht="37.700000000000003" customHeight="1">
      <c r="B234" s="1224"/>
      <c r="C234" s="1225" t="s">
        <v>457</v>
      </c>
      <c r="D234" s="1225" t="s">
        <v>213</v>
      </c>
      <c r="E234" s="1226" t="s">
        <v>482</v>
      </c>
      <c r="F234" s="1227" t="s">
        <v>483</v>
      </c>
      <c r="G234" s="1228" t="s">
        <v>238</v>
      </c>
      <c r="H234" s="1229">
        <v>559.63599999999997</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705</v>
      </c>
    </row>
    <row r="235" spans="2:65" s="1150" customFormat="1" ht="24.2" customHeight="1">
      <c r="B235" s="1224"/>
      <c r="C235" s="1238" t="s">
        <v>460</v>
      </c>
      <c r="D235" s="1238" t="s">
        <v>240</v>
      </c>
      <c r="E235" s="1239" t="s">
        <v>489</v>
      </c>
      <c r="F235" s="1240" t="s">
        <v>490</v>
      </c>
      <c r="G235" s="1241" t="s">
        <v>238</v>
      </c>
      <c r="H235" s="1242">
        <v>643.58100000000002</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711</v>
      </c>
    </row>
    <row r="236" spans="2:65" s="1150" customFormat="1" ht="37.700000000000003" customHeight="1">
      <c r="B236" s="1224"/>
      <c r="C236" s="1225" t="s">
        <v>463</v>
      </c>
      <c r="D236" s="1225" t="s">
        <v>213</v>
      </c>
      <c r="E236" s="1226" t="s">
        <v>482</v>
      </c>
      <c r="F236" s="1227" t="s">
        <v>483</v>
      </c>
      <c r="G236" s="1228" t="s">
        <v>238</v>
      </c>
      <c r="H236" s="1229">
        <v>82.6</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717</v>
      </c>
    </row>
    <row r="237" spans="2:65" s="1150" customFormat="1" ht="24.2" customHeight="1">
      <c r="B237" s="1224"/>
      <c r="C237" s="1238" t="s">
        <v>466</v>
      </c>
      <c r="D237" s="1238" t="s">
        <v>240</v>
      </c>
      <c r="E237" s="1239" t="s">
        <v>493</v>
      </c>
      <c r="F237" s="1240" t="s">
        <v>494</v>
      </c>
      <c r="G237" s="1241" t="s">
        <v>238</v>
      </c>
      <c r="H237" s="1242">
        <v>94.99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723</v>
      </c>
    </row>
    <row r="238" spans="2:65" s="1150" customFormat="1" ht="33" customHeight="1">
      <c r="B238" s="1224"/>
      <c r="C238" s="1225" t="s">
        <v>469</v>
      </c>
      <c r="D238" s="1225" t="s">
        <v>213</v>
      </c>
      <c r="E238" s="1226" t="s">
        <v>496</v>
      </c>
      <c r="F238" s="1227" t="s">
        <v>497</v>
      </c>
      <c r="G238" s="1228" t="s">
        <v>238</v>
      </c>
      <c r="H238" s="1229">
        <v>210.45</v>
      </c>
      <c r="I238" s="1230"/>
      <c r="J238" s="1230">
        <f t="shared" si="50"/>
        <v>0</v>
      </c>
      <c r="K238" s="1231"/>
      <c r="L238" s="1151"/>
      <c r="M238" s="1232" t="s">
        <v>1</v>
      </c>
      <c r="N238" s="1233" t="s">
        <v>37</v>
      </c>
      <c r="O238" s="1234">
        <v>0</v>
      </c>
      <c r="P238" s="1234">
        <f t="shared" si="51"/>
        <v>0</v>
      </c>
      <c r="Q238" s="1234">
        <v>0</v>
      </c>
      <c r="R238" s="1234">
        <f t="shared" si="52"/>
        <v>0</v>
      </c>
      <c r="S238" s="1234">
        <v>0</v>
      </c>
      <c r="T238" s="1235">
        <f t="shared" si="53"/>
        <v>0</v>
      </c>
      <c r="AR238" s="1236" t="s">
        <v>263</v>
      </c>
      <c r="AT238" s="1236" t="s">
        <v>213</v>
      </c>
      <c r="AU238" s="1236" t="s">
        <v>83</v>
      </c>
      <c r="AY238" s="1143" t="s">
        <v>211</v>
      </c>
      <c r="BE238" s="1237">
        <f t="shared" si="54"/>
        <v>0</v>
      </c>
      <c r="BF238" s="1237">
        <f t="shared" si="55"/>
        <v>0</v>
      </c>
      <c r="BG238" s="1237">
        <f t="shared" si="56"/>
        <v>0</v>
      </c>
      <c r="BH238" s="1237">
        <f t="shared" si="57"/>
        <v>0</v>
      </c>
      <c r="BI238" s="1237">
        <f t="shared" si="58"/>
        <v>0</v>
      </c>
      <c r="BJ238" s="1143" t="s">
        <v>83</v>
      </c>
      <c r="BK238" s="1237">
        <f t="shared" si="59"/>
        <v>0</v>
      </c>
      <c r="BL238" s="1143" t="s">
        <v>263</v>
      </c>
      <c r="BM238" s="1236" t="s">
        <v>729</v>
      </c>
    </row>
    <row r="239" spans="2:65" s="1150" customFormat="1" ht="37.700000000000003" customHeight="1">
      <c r="B239" s="1224"/>
      <c r="C239" s="1238" t="s">
        <v>472</v>
      </c>
      <c r="D239" s="1238" t="s">
        <v>240</v>
      </c>
      <c r="E239" s="1239" t="s">
        <v>499</v>
      </c>
      <c r="F239" s="1240" t="s">
        <v>500</v>
      </c>
      <c r="G239" s="1241" t="s">
        <v>238</v>
      </c>
      <c r="H239" s="1242">
        <v>210.45</v>
      </c>
      <c r="I239" s="1243"/>
      <c r="J239" s="1243">
        <f t="shared" si="50"/>
        <v>0</v>
      </c>
      <c r="K239" s="1244"/>
      <c r="L239" s="1245"/>
      <c r="M239" s="1246" t="s">
        <v>1</v>
      </c>
      <c r="N239" s="1247" t="s">
        <v>37</v>
      </c>
      <c r="O239" s="1234">
        <v>0</v>
      </c>
      <c r="P239" s="1234">
        <f t="shared" si="51"/>
        <v>0</v>
      </c>
      <c r="Q239" s="1234">
        <v>0</v>
      </c>
      <c r="R239" s="1234">
        <f t="shared" si="52"/>
        <v>0</v>
      </c>
      <c r="S239" s="1234">
        <v>0</v>
      </c>
      <c r="T239" s="1235">
        <f t="shared" si="53"/>
        <v>0</v>
      </c>
      <c r="AR239" s="1236" t="s">
        <v>311</v>
      </c>
      <c r="AT239" s="1236" t="s">
        <v>240</v>
      </c>
      <c r="AU239" s="1236" t="s">
        <v>83</v>
      </c>
      <c r="AY239" s="1143" t="s">
        <v>211</v>
      </c>
      <c r="BE239" s="1237">
        <f t="shared" si="54"/>
        <v>0</v>
      </c>
      <c r="BF239" s="1237">
        <f t="shared" si="55"/>
        <v>0</v>
      </c>
      <c r="BG239" s="1237">
        <f t="shared" si="56"/>
        <v>0</v>
      </c>
      <c r="BH239" s="1237">
        <f t="shared" si="57"/>
        <v>0</v>
      </c>
      <c r="BI239" s="1237">
        <f t="shared" si="58"/>
        <v>0</v>
      </c>
      <c r="BJ239" s="1143" t="s">
        <v>83</v>
      </c>
      <c r="BK239" s="1237">
        <f t="shared" si="59"/>
        <v>0</v>
      </c>
      <c r="BL239" s="1143" t="s">
        <v>263</v>
      </c>
      <c r="BM239" s="1236" t="s">
        <v>737</v>
      </c>
    </row>
    <row r="240" spans="2:65" s="1150" customFormat="1" ht="24.2" customHeight="1">
      <c r="B240" s="1224"/>
      <c r="C240" s="1225" t="s">
        <v>475</v>
      </c>
      <c r="D240" s="1225" t="s">
        <v>213</v>
      </c>
      <c r="E240" s="1226" t="s">
        <v>502</v>
      </c>
      <c r="F240" s="1227" t="s">
        <v>503</v>
      </c>
      <c r="G240" s="1228" t="s">
        <v>238</v>
      </c>
      <c r="H240" s="1229">
        <v>210.45</v>
      </c>
      <c r="I240" s="1230"/>
      <c r="J240" s="1230">
        <f t="shared" si="50"/>
        <v>0</v>
      </c>
      <c r="K240" s="1231"/>
      <c r="L240" s="1151"/>
      <c r="M240" s="1232" t="s">
        <v>1</v>
      </c>
      <c r="N240" s="1233" t="s">
        <v>37</v>
      </c>
      <c r="O240" s="1234">
        <v>0</v>
      </c>
      <c r="P240" s="1234">
        <f t="shared" si="51"/>
        <v>0</v>
      </c>
      <c r="Q240" s="1234">
        <v>0</v>
      </c>
      <c r="R240" s="1234">
        <f t="shared" si="52"/>
        <v>0</v>
      </c>
      <c r="S240" s="1234">
        <v>0</v>
      </c>
      <c r="T240" s="1235">
        <f t="shared" si="53"/>
        <v>0</v>
      </c>
      <c r="AR240" s="1236" t="s">
        <v>263</v>
      </c>
      <c r="AT240" s="1236" t="s">
        <v>213</v>
      </c>
      <c r="AU240" s="1236" t="s">
        <v>83</v>
      </c>
      <c r="AY240" s="1143" t="s">
        <v>211</v>
      </c>
      <c r="BE240" s="1237">
        <f t="shared" si="54"/>
        <v>0</v>
      </c>
      <c r="BF240" s="1237">
        <f t="shared" si="55"/>
        <v>0</v>
      </c>
      <c r="BG240" s="1237">
        <f t="shared" si="56"/>
        <v>0</v>
      </c>
      <c r="BH240" s="1237">
        <f t="shared" si="57"/>
        <v>0</v>
      </c>
      <c r="BI240" s="1237">
        <f t="shared" si="58"/>
        <v>0</v>
      </c>
      <c r="BJ240" s="1143" t="s">
        <v>83</v>
      </c>
      <c r="BK240" s="1237">
        <f t="shared" si="59"/>
        <v>0</v>
      </c>
      <c r="BL240" s="1143" t="s">
        <v>263</v>
      </c>
      <c r="BM240" s="1236" t="s">
        <v>743</v>
      </c>
    </row>
    <row r="241" spans="2:65" s="1150" customFormat="1" ht="33" customHeight="1">
      <c r="B241" s="1224"/>
      <c r="C241" s="1238" t="s">
        <v>478</v>
      </c>
      <c r="D241" s="1238" t="s">
        <v>240</v>
      </c>
      <c r="E241" s="1239" t="s">
        <v>505</v>
      </c>
      <c r="F241" s="1240" t="s">
        <v>506</v>
      </c>
      <c r="G241" s="1241" t="s">
        <v>238</v>
      </c>
      <c r="H241" s="1242">
        <v>220.97300000000001</v>
      </c>
      <c r="I241" s="1243"/>
      <c r="J241" s="1243">
        <f t="shared" si="50"/>
        <v>0</v>
      </c>
      <c r="K241" s="1244"/>
      <c r="L241" s="1245"/>
      <c r="M241" s="1246" t="s">
        <v>1</v>
      </c>
      <c r="N241" s="1247" t="s">
        <v>37</v>
      </c>
      <c r="O241" s="1234">
        <v>0</v>
      </c>
      <c r="P241" s="1234">
        <f t="shared" si="51"/>
        <v>0</v>
      </c>
      <c r="Q241" s="1234">
        <v>0</v>
      </c>
      <c r="R241" s="1234">
        <f t="shared" si="52"/>
        <v>0</v>
      </c>
      <c r="S241" s="1234">
        <v>0</v>
      </c>
      <c r="T241" s="1235">
        <f t="shared" si="53"/>
        <v>0</v>
      </c>
      <c r="AR241" s="1236" t="s">
        <v>311</v>
      </c>
      <c r="AT241" s="1236" t="s">
        <v>240</v>
      </c>
      <c r="AU241" s="1236" t="s">
        <v>83</v>
      </c>
      <c r="AY241" s="1143" t="s">
        <v>211</v>
      </c>
      <c r="BE241" s="1237">
        <f t="shared" si="54"/>
        <v>0</v>
      </c>
      <c r="BF241" s="1237">
        <f t="shared" si="55"/>
        <v>0</v>
      </c>
      <c r="BG241" s="1237">
        <f t="shared" si="56"/>
        <v>0</v>
      </c>
      <c r="BH241" s="1237">
        <f t="shared" si="57"/>
        <v>0</v>
      </c>
      <c r="BI241" s="1237">
        <f t="shared" si="58"/>
        <v>0</v>
      </c>
      <c r="BJ241" s="1143" t="s">
        <v>83</v>
      </c>
      <c r="BK241" s="1237">
        <f t="shared" si="59"/>
        <v>0</v>
      </c>
      <c r="BL241" s="1143" t="s">
        <v>263</v>
      </c>
      <c r="BM241" s="1236" t="s">
        <v>751</v>
      </c>
    </row>
    <row r="242" spans="2:65" s="1150" customFormat="1" ht="24.2" customHeight="1">
      <c r="B242" s="1224"/>
      <c r="C242" s="1225" t="s">
        <v>481</v>
      </c>
      <c r="D242" s="1225" t="s">
        <v>213</v>
      </c>
      <c r="E242" s="1226" t="s">
        <v>508</v>
      </c>
      <c r="F242" s="1227" t="s">
        <v>509</v>
      </c>
      <c r="G242" s="1228" t="s">
        <v>389</v>
      </c>
      <c r="H242" s="1229">
        <v>620.05999999999995</v>
      </c>
      <c r="I242" s="1230"/>
      <c r="J242" s="1230">
        <f t="shared" si="50"/>
        <v>0</v>
      </c>
      <c r="K242" s="1231"/>
      <c r="L242" s="1151"/>
      <c r="M242" s="1232" t="s">
        <v>1</v>
      </c>
      <c r="N242" s="1233" t="s">
        <v>37</v>
      </c>
      <c r="O242" s="1234">
        <v>0</v>
      </c>
      <c r="P242" s="1234">
        <f t="shared" si="51"/>
        <v>0</v>
      </c>
      <c r="Q242" s="1234">
        <v>0</v>
      </c>
      <c r="R242" s="1234">
        <f t="shared" si="52"/>
        <v>0</v>
      </c>
      <c r="S242" s="1234">
        <v>0</v>
      </c>
      <c r="T242" s="1235">
        <f t="shared" si="53"/>
        <v>0</v>
      </c>
      <c r="AR242" s="1236" t="s">
        <v>263</v>
      </c>
      <c r="AT242" s="1236" t="s">
        <v>213</v>
      </c>
      <c r="AU242" s="1236" t="s">
        <v>83</v>
      </c>
      <c r="AY242" s="1143" t="s">
        <v>211</v>
      </c>
      <c r="BE242" s="1237">
        <f t="shared" si="54"/>
        <v>0</v>
      </c>
      <c r="BF242" s="1237">
        <f t="shared" si="55"/>
        <v>0</v>
      </c>
      <c r="BG242" s="1237">
        <f t="shared" si="56"/>
        <v>0</v>
      </c>
      <c r="BH242" s="1237">
        <f t="shared" si="57"/>
        <v>0</v>
      </c>
      <c r="BI242" s="1237">
        <f t="shared" si="58"/>
        <v>0</v>
      </c>
      <c r="BJ242" s="1143" t="s">
        <v>83</v>
      </c>
      <c r="BK242" s="1237">
        <f t="shared" si="59"/>
        <v>0</v>
      </c>
      <c r="BL242" s="1143" t="s">
        <v>263</v>
      </c>
      <c r="BM242" s="1236" t="s">
        <v>757</v>
      </c>
    </row>
    <row r="243" spans="2:65" s="1150" customFormat="1" ht="16.5" customHeight="1">
      <c r="B243" s="1224"/>
      <c r="C243" s="1238" t="s">
        <v>484</v>
      </c>
      <c r="D243" s="1238" t="s">
        <v>240</v>
      </c>
      <c r="E243" s="1239" t="s">
        <v>511</v>
      </c>
      <c r="F243" s="1240" t="s">
        <v>512</v>
      </c>
      <c r="G243" s="1241" t="s">
        <v>389</v>
      </c>
      <c r="H243" s="1242">
        <v>314.77699999999999</v>
      </c>
      <c r="I243" s="1243"/>
      <c r="J243" s="1243">
        <f t="shared" si="50"/>
        <v>0</v>
      </c>
      <c r="K243" s="1244"/>
      <c r="L243" s="1245"/>
      <c r="M243" s="1246" t="s">
        <v>1</v>
      </c>
      <c r="N243" s="1247" t="s">
        <v>37</v>
      </c>
      <c r="O243" s="1234">
        <v>0</v>
      </c>
      <c r="P243" s="1234">
        <f t="shared" si="51"/>
        <v>0</v>
      </c>
      <c r="Q243" s="1234">
        <v>0</v>
      </c>
      <c r="R243" s="1234">
        <f t="shared" si="52"/>
        <v>0</v>
      </c>
      <c r="S243" s="1234">
        <v>0</v>
      </c>
      <c r="T243" s="1235">
        <f t="shared" si="53"/>
        <v>0</v>
      </c>
      <c r="AR243" s="1236" t="s">
        <v>311</v>
      </c>
      <c r="AT243" s="1236" t="s">
        <v>240</v>
      </c>
      <c r="AU243" s="1236" t="s">
        <v>83</v>
      </c>
      <c r="AY243" s="1143" t="s">
        <v>211</v>
      </c>
      <c r="BE243" s="1237">
        <f t="shared" si="54"/>
        <v>0</v>
      </c>
      <c r="BF243" s="1237">
        <f t="shared" si="55"/>
        <v>0</v>
      </c>
      <c r="BG243" s="1237">
        <f t="shared" si="56"/>
        <v>0</v>
      </c>
      <c r="BH243" s="1237">
        <f t="shared" si="57"/>
        <v>0</v>
      </c>
      <c r="BI243" s="1237">
        <f t="shared" si="58"/>
        <v>0</v>
      </c>
      <c r="BJ243" s="1143" t="s">
        <v>83</v>
      </c>
      <c r="BK243" s="1237">
        <f t="shared" si="59"/>
        <v>0</v>
      </c>
      <c r="BL243" s="1143" t="s">
        <v>263</v>
      </c>
      <c r="BM243" s="1236" t="s">
        <v>765</v>
      </c>
    </row>
    <row r="244" spans="2:65" s="1150" customFormat="1" ht="16.5" customHeight="1">
      <c r="B244" s="1224"/>
      <c r="C244" s="1238" t="s">
        <v>487</v>
      </c>
      <c r="D244" s="1238" t="s">
        <v>240</v>
      </c>
      <c r="E244" s="1239" t="s">
        <v>514</v>
      </c>
      <c r="F244" s="1240" t="s">
        <v>515</v>
      </c>
      <c r="G244" s="1241" t="s">
        <v>389</v>
      </c>
      <c r="H244" s="1242">
        <v>224.119</v>
      </c>
      <c r="I244" s="1243"/>
      <c r="J244" s="1243">
        <f t="shared" si="50"/>
        <v>0</v>
      </c>
      <c r="K244" s="1244"/>
      <c r="L244" s="1245"/>
      <c r="M244" s="1246" t="s">
        <v>1</v>
      </c>
      <c r="N244" s="1247" t="s">
        <v>37</v>
      </c>
      <c r="O244" s="1234">
        <v>0</v>
      </c>
      <c r="P244" s="1234">
        <f t="shared" si="51"/>
        <v>0</v>
      </c>
      <c r="Q244" s="1234">
        <v>0</v>
      </c>
      <c r="R244" s="1234">
        <f t="shared" si="52"/>
        <v>0</v>
      </c>
      <c r="S244" s="1234">
        <v>0</v>
      </c>
      <c r="T244" s="1235">
        <f t="shared" si="53"/>
        <v>0</v>
      </c>
      <c r="AR244" s="1236" t="s">
        <v>311</v>
      </c>
      <c r="AT244" s="1236" t="s">
        <v>240</v>
      </c>
      <c r="AU244" s="1236" t="s">
        <v>83</v>
      </c>
      <c r="AY244" s="1143" t="s">
        <v>211</v>
      </c>
      <c r="BE244" s="1237">
        <f t="shared" si="54"/>
        <v>0</v>
      </c>
      <c r="BF244" s="1237">
        <f t="shared" si="55"/>
        <v>0</v>
      </c>
      <c r="BG244" s="1237">
        <f t="shared" si="56"/>
        <v>0</v>
      </c>
      <c r="BH244" s="1237">
        <f t="shared" si="57"/>
        <v>0</v>
      </c>
      <c r="BI244" s="1237">
        <f t="shared" si="58"/>
        <v>0</v>
      </c>
      <c r="BJ244" s="1143" t="s">
        <v>83</v>
      </c>
      <c r="BK244" s="1237">
        <f t="shared" si="59"/>
        <v>0</v>
      </c>
      <c r="BL244" s="1143" t="s">
        <v>263</v>
      </c>
      <c r="BM244" s="1236" t="s">
        <v>771</v>
      </c>
    </row>
    <row r="245" spans="2:65" s="1150" customFormat="1" ht="16.5" customHeight="1">
      <c r="B245" s="1224"/>
      <c r="C245" s="1238" t="s">
        <v>488</v>
      </c>
      <c r="D245" s="1238" t="s">
        <v>240</v>
      </c>
      <c r="E245" s="1239" t="s">
        <v>517</v>
      </c>
      <c r="F245" s="1240" t="s">
        <v>518</v>
      </c>
      <c r="G245" s="1241" t="s">
        <v>389</v>
      </c>
      <c r="H245" s="1242">
        <v>87.364999999999995</v>
      </c>
      <c r="I245" s="1243"/>
      <c r="J245" s="1243">
        <f t="shared" si="50"/>
        <v>0</v>
      </c>
      <c r="K245" s="1244"/>
      <c r="L245" s="1245"/>
      <c r="M245" s="1246" t="s">
        <v>1</v>
      </c>
      <c r="N245" s="1247" t="s">
        <v>37</v>
      </c>
      <c r="O245" s="1234">
        <v>0</v>
      </c>
      <c r="P245" s="1234">
        <f t="shared" si="51"/>
        <v>0</v>
      </c>
      <c r="Q245" s="1234">
        <v>0</v>
      </c>
      <c r="R245" s="1234">
        <f t="shared" si="52"/>
        <v>0</v>
      </c>
      <c r="S245" s="1234">
        <v>0</v>
      </c>
      <c r="T245" s="1235">
        <f t="shared" si="53"/>
        <v>0</v>
      </c>
      <c r="AR245" s="1236" t="s">
        <v>311</v>
      </c>
      <c r="AT245" s="1236" t="s">
        <v>240</v>
      </c>
      <c r="AU245" s="1236" t="s">
        <v>83</v>
      </c>
      <c r="AY245" s="1143" t="s">
        <v>211</v>
      </c>
      <c r="BE245" s="1237">
        <f t="shared" si="54"/>
        <v>0</v>
      </c>
      <c r="BF245" s="1237">
        <f t="shared" si="55"/>
        <v>0</v>
      </c>
      <c r="BG245" s="1237">
        <f t="shared" si="56"/>
        <v>0</v>
      </c>
      <c r="BH245" s="1237">
        <f t="shared" si="57"/>
        <v>0</v>
      </c>
      <c r="BI245" s="1237">
        <f t="shared" si="58"/>
        <v>0</v>
      </c>
      <c r="BJ245" s="1143" t="s">
        <v>83</v>
      </c>
      <c r="BK245" s="1237">
        <f t="shared" si="59"/>
        <v>0</v>
      </c>
      <c r="BL245" s="1143" t="s">
        <v>263</v>
      </c>
      <c r="BM245" s="1236" t="s">
        <v>777</v>
      </c>
    </row>
    <row r="246" spans="2:65" s="1150" customFormat="1" ht="37.700000000000003" customHeight="1">
      <c r="B246" s="1224"/>
      <c r="C246" s="1225" t="s">
        <v>491</v>
      </c>
      <c r="D246" s="1225" t="s">
        <v>213</v>
      </c>
      <c r="E246" s="1226" t="s">
        <v>520</v>
      </c>
      <c r="F246" s="1227" t="s">
        <v>521</v>
      </c>
      <c r="G246" s="1228" t="s">
        <v>238</v>
      </c>
      <c r="H246" s="1229">
        <v>426.73</v>
      </c>
      <c r="I246" s="1230"/>
      <c r="J246" s="1230">
        <f t="shared" si="50"/>
        <v>0</v>
      </c>
      <c r="K246" s="1231"/>
      <c r="L246" s="1151"/>
      <c r="M246" s="1232" t="s">
        <v>1</v>
      </c>
      <c r="N246" s="1233" t="s">
        <v>37</v>
      </c>
      <c r="O246" s="1234">
        <v>0</v>
      </c>
      <c r="P246" s="1234">
        <f t="shared" si="51"/>
        <v>0</v>
      </c>
      <c r="Q246" s="1234">
        <v>0</v>
      </c>
      <c r="R246" s="1234">
        <f t="shared" si="52"/>
        <v>0</v>
      </c>
      <c r="S246" s="1234">
        <v>0</v>
      </c>
      <c r="T246" s="1235">
        <f t="shared" si="53"/>
        <v>0</v>
      </c>
      <c r="AR246" s="1236" t="s">
        <v>263</v>
      </c>
      <c r="AT246" s="1236" t="s">
        <v>213</v>
      </c>
      <c r="AU246" s="1236" t="s">
        <v>83</v>
      </c>
      <c r="AY246" s="1143" t="s">
        <v>211</v>
      </c>
      <c r="BE246" s="1237">
        <f t="shared" si="54"/>
        <v>0</v>
      </c>
      <c r="BF246" s="1237">
        <f t="shared" si="55"/>
        <v>0</v>
      </c>
      <c r="BG246" s="1237">
        <f t="shared" si="56"/>
        <v>0</v>
      </c>
      <c r="BH246" s="1237">
        <f t="shared" si="57"/>
        <v>0</v>
      </c>
      <c r="BI246" s="1237">
        <f t="shared" si="58"/>
        <v>0</v>
      </c>
      <c r="BJ246" s="1143" t="s">
        <v>83</v>
      </c>
      <c r="BK246" s="1237">
        <f t="shared" si="59"/>
        <v>0</v>
      </c>
      <c r="BL246" s="1143" t="s">
        <v>263</v>
      </c>
      <c r="BM246" s="1236" t="s">
        <v>783</v>
      </c>
    </row>
    <row r="247" spans="2:65" s="1150" customFormat="1" ht="24.2" customHeight="1">
      <c r="B247" s="1224"/>
      <c r="C247" s="1238" t="s">
        <v>492</v>
      </c>
      <c r="D247" s="1238" t="s">
        <v>240</v>
      </c>
      <c r="E247" s="1239" t="s">
        <v>523</v>
      </c>
      <c r="F247" s="1240" t="s">
        <v>524</v>
      </c>
      <c r="G247" s="1241" t="s">
        <v>238</v>
      </c>
      <c r="H247" s="1242">
        <v>490.74</v>
      </c>
      <c r="I247" s="1243"/>
      <c r="J247" s="1243">
        <f t="shared" si="50"/>
        <v>0</v>
      </c>
      <c r="K247" s="1244"/>
      <c r="L247" s="1245"/>
      <c r="M247" s="1246" t="s">
        <v>1</v>
      </c>
      <c r="N247" s="1247" t="s">
        <v>37</v>
      </c>
      <c r="O247" s="1234">
        <v>0</v>
      </c>
      <c r="P247" s="1234">
        <f t="shared" si="51"/>
        <v>0</v>
      </c>
      <c r="Q247" s="1234">
        <v>0</v>
      </c>
      <c r="R247" s="1234">
        <f t="shared" si="52"/>
        <v>0</v>
      </c>
      <c r="S247" s="1234">
        <v>0</v>
      </c>
      <c r="T247" s="1235">
        <f t="shared" si="53"/>
        <v>0</v>
      </c>
      <c r="AR247" s="1236" t="s">
        <v>311</v>
      </c>
      <c r="AT247" s="1236" t="s">
        <v>240</v>
      </c>
      <c r="AU247" s="1236" t="s">
        <v>83</v>
      </c>
      <c r="AY247" s="1143" t="s">
        <v>211</v>
      </c>
      <c r="BE247" s="1237">
        <f t="shared" si="54"/>
        <v>0</v>
      </c>
      <c r="BF247" s="1237">
        <f t="shared" si="55"/>
        <v>0</v>
      </c>
      <c r="BG247" s="1237">
        <f t="shared" si="56"/>
        <v>0</v>
      </c>
      <c r="BH247" s="1237">
        <f t="shared" si="57"/>
        <v>0</v>
      </c>
      <c r="BI247" s="1237">
        <f t="shared" si="58"/>
        <v>0</v>
      </c>
      <c r="BJ247" s="1143" t="s">
        <v>83</v>
      </c>
      <c r="BK247" s="1237">
        <f t="shared" si="59"/>
        <v>0</v>
      </c>
      <c r="BL247" s="1143" t="s">
        <v>263</v>
      </c>
      <c r="BM247" s="1236" t="s">
        <v>789</v>
      </c>
    </row>
    <row r="248" spans="2:65" s="1150" customFormat="1" ht="24.2" customHeight="1">
      <c r="B248" s="1224"/>
      <c r="C248" s="1225" t="s">
        <v>495</v>
      </c>
      <c r="D248" s="1225" t="s">
        <v>213</v>
      </c>
      <c r="E248" s="1226" t="s">
        <v>526</v>
      </c>
      <c r="F248" s="1227" t="s">
        <v>527</v>
      </c>
      <c r="G248" s="1228" t="s">
        <v>238</v>
      </c>
      <c r="H248" s="1229">
        <v>642.23599999999999</v>
      </c>
      <c r="I248" s="1230"/>
      <c r="J248" s="1230">
        <f t="shared" si="50"/>
        <v>0</v>
      </c>
      <c r="K248" s="1231"/>
      <c r="L248" s="1151"/>
      <c r="M248" s="1232" t="s">
        <v>1</v>
      </c>
      <c r="N248" s="1233" t="s">
        <v>37</v>
      </c>
      <c r="O248" s="1234">
        <v>0</v>
      </c>
      <c r="P248" s="1234">
        <f t="shared" si="51"/>
        <v>0</v>
      </c>
      <c r="Q248" s="1234">
        <v>0</v>
      </c>
      <c r="R248" s="1234">
        <f t="shared" si="52"/>
        <v>0</v>
      </c>
      <c r="S248" s="1234">
        <v>0</v>
      </c>
      <c r="T248" s="1235">
        <f t="shared" si="53"/>
        <v>0</v>
      </c>
      <c r="AR248" s="1236" t="s">
        <v>263</v>
      </c>
      <c r="AT248" s="1236" t="s">
        <v>213</v>
      </c>
      <c r="AU248" s="1236" t="s">
        <v>83</v>
      </c>
      <c r="AY248" s="1143" t="s">
        <v>211</v>
      </c>
      <c r="BE248" s="1237">
        <f t="shared" si="54"/>
        <v>0</v>
      </c>
      <c r="BF248" s="1237">
        <f t="shared" si="55"/>
        <v>0</v>
      </c>
      <c r="BG248" s="1237">
        <f t="shared" si="56"/>
        <v>0</v>
      </c>
      <c r="BH248" s="1237">
        <f t="shared" si="57"/>
        <v>0</v>
      </c>
      <c r="BI248" s="1237">
        <f t="shared" si="58"/>
        <v>0</v>
      </c>
      <c r="BJ248" s="1143" t="s">
        <v>83</v>
      </c>
      <c r="BK248" s="1237">
        <f t="shared" si="59"/>
        <v>0</v>
      </c>
      <c r="BL248" s="1143" t="s">
        <v>263</v>
      </c>
      <c r="BM248" s="1236" t="s">
        <v>795</v>
      </c>
    </row>
    <row r="249" spans="2:65" s="1150" customFormat="1" ht="16.5" customHeight="1">
      <c r="B249" s="1224"/>
      <c r="C249" s="1238" t="s">
        <v>498</v>
      </c>
      <c r="D249" s="1238" t="s">
        <v>240</v>
      </c>
      <c r="E249" s="1239" t="s">
        <v>413</v>
      </c>
      <c r="F249" s="1240" t="s">
        <v>414</v>
      </c>
      <c r="G249" s="1241" t="s">
        <v>238</v>
      </c>
      <c r="H249" s="1242">
        <v>738.57100000000003</v>
      </c>
      <c r="I249" s="1243"/>
      <c r="J249" s="1243">
        <f t="shared" si="50"/>
        <v>0</v>
      </c>
      <c r="K249" s="1244"/>
      <c r="L249" s="1245"/>
      <c r="M249" s="1246" t="s">
        <v>1</v>
      </c>
      <c r="N249" s="1247" t="s">
        <v>37</v>
      </c>
      <c r="O249" s="1234">
        <v>0</v>
      </c>
      <c r="P249" s="1234">
        <f t="shared" si="51"/>
        <v>0</v>
      </c>
      <c r="Q249" s="1234">
        <v>0</v>
      </c>
      <c r="R249" s="1234">
        <f t="shared" si="52"/>
        <v>0</v>
      </c>
      <c r="S249" s="1234">
        <v>0</v>
      </c>
      <c r="T249" s="1235">
        <f t="shared" si="53"/>
        <v>0</v>
      </c>
      <c r="AR249" s="1236" t="s">
        <v>311</v>
      </c>
      <c r="AT249" s="1236" t="s">
        <v>240</v>
      </c>
      <c r="AU249" s="1236" t="s">
        <v>83</v>
      </c>
      <c r="AY249" s="1143" t="s">
        <v>211</v>
      </c>
      <c r="BE249" s="1237">
        <f t="shared" si="54"/>
        <v>0</v>
      </c>
      <c r="BF249" s="1237">
        <f t="shared" si="55"/>
        <v>0</v>
      </c>
      <c r="BG249" s="1237">
        <f t="shared" si="56"/>
        <v>0</v>
      </c>
      <c r="BH249" s="1237">
        <f t="shared" si="57"/>
        <v>0</v>
      </c>
      <c r="BI249" s="1237">
        <f t="shared" si="58"/>
        <v>0</v>
      </c>
      <c r="BJ249" s="1143" t="s">
        <v>83</v>
      </c>
      <c r="BK249" s="1237">
        <f t="shared" si="59"/>
        <v>0</v>
      </c>
      <c r="BL249" s="1143" t="s">
        <v>263</v>
      </c>
      <c r="BM249" s="1236" t="s">
        <v>801</v>
      </c>
    </row>
    <row r="250" spans="2:65" s="1150" customFormat="1" ht="33" customHeight="1">
      <c r="B250" s="1224"/>
      <c r="C250" s="1225" t="s">
        <v>501</v>
      </c>
      <c r="D250" s="1225" t="s">
        <v>213</v>
      </c>
      <c r="E250" s="1226" t="s">
        <v>530</v>
      </c>
      <c r="F250" s="1227" t="s">
        <v>531</v>
      </c>
      <c r="G250" s="1228" t="s">
        <v>389</v>
      </c>
      <c r="H250" s="1229">
        <v>99.875</v>
      </c>
      <c r="I250" s="1230"/>
      <c r="J250" s="1230">
        <f t="shared" si="50"/>
        <v>0</v>
      </c>
      <c r="K250" s="1231"/>
      <c r="L250" s="1151"/>
      <c r="M250" s="1232" t="s">
        <v>1</v>
      </c>
      <c r="N250" s="1233" t="s">
        <v>37</v>
      </c>
      <c r="O250" s="1234">
        <v>0</v>
      </c>
      <c r="P250" s="1234">
        <f t="shared" si="51"/>
        <v>0</v>
      </c>
      <c r="Q250" s="1234">
        <v>0</v>
      </c>
      <c r="R250" s="1234">
        <f t="shared" si="52"/>
        <v>0</v>
      </c>
      <c r="S250" s="1234">
        <v>0</v>
      </c>
      <c r="T250" s="1235">
        <f t="shared" si="53"/>
        <v>0</v>
      </c>
      <c r="AR250" s="1236" t="s">
        <v>263</v>
      </c>
      <c r="AT250" s="1236" t="s">
        <v>213</v>
      </c>
      <c r="AU250" s="1236" t="s">
        <v>83</v>
      </c>
      <c r="AY250" s="1143" t="s">
        <v>211</v>
      </c>
      <c r="BE250" s="1237">
        <f t="shared" si="54"/>
        <v>0</v>
      </c>
      <c r="BF250" s="1237">
        <f t="shared" si="55"/>
        <v>0</v>
      </c>
      <c r="BG250" s="1237">
        <f t="shared" si="56"/>
        <v>0</v>
      </c>
      <c r="BH250" s="1237">
        <f t="shared" si="57"/>
        <v>0</v>
      </c>
      <c r="BI250" s="1237">
        <f t="shared" si="58"/>
        <v>0</v>
      </c>
      <c r="BJ250" s="1143" t="s">
        <v>83</v>
      </c>
      <c r="BK250" s="1237">
        <f t="shared" si="59"/>
        <v>0</v>
      </c>
      <c r="BL250" s="1143" t="s">
        <v>263</v>
      </c>
      <c r="BM250" s="1236" t="s">
        <v>807</v>
      </c>
    </row>
    <row r="251" spans="2:65" s="1150" customFormat="1" ht="33" customHeight="1">
      <c r="B251" s="1224"/>
      <c r="C251" s="1225" t="s">
        <v>504</v>
      </c>
      <c r="D251" s="1225" t="s">
        <v>213</v>
      </c>
      <c r="E251" s="1226" t="s">
        <v>3678</v>
      </c>
      <c r="F251" s="1227" t="s">
        <v>3679</v>
      </c>
      <c r="G251" s="1228" t="s">
        <v>389</v>
      </c>
      <c r="H251" s="1229">
        <v>57.89</v>
      </c>
      <c r="I251" s="1230"/>
      <c r="J251" s="1230">
        <f t="shared" si="50"/>
        <v>0</v>
      </c>
      <c r="K251" s="1231"/>
      <c r="L251" s="1151"/>
      <c r="M251" s="1232" t="s">
        <v>1</v>
      </c>
      <c r="N251" s="1233" t="s">
        <v>37</v>
      </c>
      <c r="O251" s="1234">
        <v>0</v>
      </c>
      <c r="P251" s="1234">
        <f t="shared" si="51"/>
        <v>0</v>
      </c>
      <c r="Q251" s="1234">
        <v>0</v>
      </c>
      <c r="R251" s="1234">
        <f t="shared" si="52"/>
        <v>0</v>
      </c>
      <c r="S251" s="1234">
        <v>0</v>
      </c>
      <c r="T251" s="1235">
        <f t="shared" si="53"/>
        <v>0</v>
      </c>
      <c r="AR251" s="1236" t="s">
        <v>263</v>
      </c>
      <c r="AT251" s="1236" t="s">
        <v>213</v>
      </c>
      <c r="AU251" s="1236" t="s">
        <v>83</v>
      </c>
      <c r="AY251" s="1143" t="s">
        <v>211</v>
      </c>
      <c r="BE251" s="1237">
        <f t="shared" si="54"/>
        <v>0</v>
      </c>
      <c r="BF251" s="1237">
        <f t="shared" si="55"/>
        <v>0</v>
      </c>
      <c r="BG251" s="1237">
        <f t="shared" si="56"/>
        <v>0</v>
      </c>
      <c r="BH251" s="1237">
        <f t="shared" si="57"/>
        <v>0</v>
      </c>
      <c r="BI251" s="1237">
        <f t="shared" si="58"/>
        <v>0</v>
      </c>
      <c r="BJ251" s="1143" t="s">
        <v>83</v>
      </c>
      <c r="BK251" s="1237">
        <f t="shared" si="59"/>
        <v>0</v>
      </c>
      <c r="BL251" s="1143" t="s">
        <v>263</v>
      </c>
      <c r="BM251" s="1236" t="s">
        <v>813</v>
      </c>
    </row>
    <row r="252" spans="2:65" s="1150" customFormat="1" ht="16.5" customHeight="1">
      <c r="B252" s="1224"/>
      <c r="C252" s="1238" t="s">
        <v>507</v>
      </c>
      <c r="D252" s="1238" t="s">
        <v>240</v>
      </c>
      <c r="E252" s="1239" t="s">
        <v>536</v>
      </c>
      <c r="F252" s="1240" t="s">
        <v>537</v>
      </c>
      <c r="G252" s="1241" t="s">
        <v>250</v>
      </c>
      <c r="H252" s="1242">
        <v>900</v>
      </c>
      <c r="I252" s="1243"/>
      <c r="J252" s="1243">
        <f t="shared" si="50"/>
        <v>0</v>
      </c>
      <c r="K252" s="1244"/>
      <c r="L252" s="1245"/>
      <c r="M252" s="1246" t="s">
        <v>1</v>
      </c>
      <c r="N252" s="1247" t="s">
        <v>37</v>
      </c>
      <c r="O252" s="1234">
        <v>0</v>
      </c>
      <c r="P252" s="1234">
        <f t="shared" si="51"/>
        <v>0</v>
      </c>
      <c r="Q252" s="1234">
        <v>0</v>
      </c>
      <c r="R252" s="1234">
        <f t="shared" si="52"/>
        <v>0</v>
      </c>
      <c r="S252" s="1234">
        <v>0</v>
      </c>
      <c r="T252" s="1235">
        <f t="shared" si="53"/>
        <v>0</v>
      </c>
      <c r="AR252" s="1236" t="s">
        <v>311</v>
      </c>
      <c r="AT252" s="1236" t="s">
        <v>240</v>
      </c>
      <c r="AU252" s="1236" t="s">
        <v>83</v>
      </c>
      <c r="AY252" s="1143" t="s">
        <v>211</v>
      </c>
      <c r="BE252" s="1237">
        <f t="shared" si="54"/>
        <v>0</v>
      </c>
      <c r="BF252" s="1237">
        <f t="shared" si="55"/>
        <v>0</v>
      </c>
      <c r="BG252" s="1237">
        <f t="shared" si="56"/>
        <v>0</v>
      </c>
      <c r="BH252" s="1237">
        <f t="shared" si="57"/>
        <v>0</v>
      </c>
      <c r="BI252" s="1237">
        <f t="shared" si="58"/>
        <v>0</v>
      </c>
      <c r="BJ252" s="1143" t="s">
        <v>83</v>
      </c>
      <c r="BK252" s="1237">
        <f t="shared" si="59"/>
        <v>0</v>
      </c>
      <c r="BL252" s="1143" t="s">
        <v>263</v>
      </c>
      <c r="BM252" s="1236" t="s">
        <v>819</v>
      </c>
    </row>
    <row r="253" spans="2:65" s="1150" customFormat="1" ht="16.5" customHeight="1">
      <c r="B253" s="1224"/>
      <c r="C253" s="1238" t="s">
        <v>510</v>
      </c>
      <c r="D253" s="1238" t="s">
        <v>240</v>
      </c>
      <c r="E253" s="1239" t="s">
        <v>539</v>
      </c>
      <c r="F253" s="1240" t="s">
        <v>540</v>
      </c>
      <c r="G253" s="1241" t="s">
        <v>238</v>
      </c>
      <c r="H253" s="1242">
        <v>100.661</v>
      </c>
      <c r="I253" s="1243"/>
      <c r="J253" s="1243">
        <f t="shared" si="50"/>
        <v>0</v>
      </c>
      <c r="K253" s="1244"/>
      <c r="L253" s="1245"/>
      <c r="M253" s="1246" t="s">
        <v>1</v>
      </c>
      <c r="N253" s="1247" t="s">
        <v>37</v>
      </c>
      <c r="O253" s="1234">
        <v>0</v>
      </c>
      <c r="P253" s="1234">
        <f t="shared" si="51"/>
        <v>0</v>
      </c>
      <c r="Q253" s="1234">
        <v>0</v>
      </c>
      <c r="R253" s="1234">
        <f t="shared" si="52"/>
        <v>0</v>
      </c>
      <c r="S253" s="1234">
        <v>0</v>
      </c>
      <c r="T253" s="1235">
        <f t="shared" si="53"/>
        <v>0</v>
      </c>
      <c r="AR253" s="1236" t="s">
        <v>311</v>
      </c>
      <c r="AT253" s="1236" t="s">
        <v>240</v>
      </c>
      <c r="AU253" s="1236" t="s">
        <v>83</v>
      </c>
      <c r="AY253" s="1143" t="s">
        <v>211</v>
      </c>
      <c r="BE253" s="1237">
        <f t="shared" si="54"/>
        <v>0</v>
      </c>
      <c r="BF253" s="1237">
        <f t="shared" si="55"/>
        <v>0</v>
      </c>
      <c r="BG253" s="1237">
        <f t="shared" si="56"/>
        <v>0</v>
      </c>
      <c r="BH253" s="1237">
        <f t="shared" si="57"/>
        <v>0</v>
      </c>
      <c r="BI253" s="1237">
        <f t="shared" si="58"/>
        <v>0</v>
      </c>
      <c r="BJ253" s="1143" t="s">
        <v>83</v>
      </c>
      <c r="BK253" s="1237">
        <f t="shared" si="59"/>
        <v>0</v>
      </c>
      <c r="BL253" s="1143" t="s">
        <v>263</v>
      </c>
      <c r="BM253" s="1236" t="s">
        <v>825</v>
      </c>
    </row>
    <row r="254" spans="2:65" s="1212" customFormat="1" ht="22.7" customHeight="1">
      <c r="B254" s="1213"/>
      <c r="D254" s="1214" t="s">
        <v>69</v>
      </c>
      <c r="E254" s="1222" t="s">
        <v>541</v>
      </c>
      <c r="F254" s="1222" t="s">
        <v>542</v>
      </c>
      <c r="J254" s="1223">
        <f>BK254</f>
        <v>0</v>
      </c>
      <c r="L254" s="1213"/>
      <c r="M254" s="1217"/>
      <c r="P254" s="1218">
        <f>SUM(P255:P293)</f>
        <v>0</v>
      </c>
      <c r="R254" s="1218">
        <f>SUM(R255:R293)</f>
        <v>0</v>
      </c>
      <c r="T254" s="1219">
        <f>SUM(T255:T293)</f>
        <v>0</v>
      </c>
      <c r="AR254" s="1214" t="s">
        <v>83</v>
      </c>
      <c r="AT254" s="1220" t="s">
        <v>69</v>
      </c>
      <c r="AU254" s="1220" t="s">
        <v>77</v>
      </c>
      <c r="AY254" s="1214" t="s">
        <v>211</v>
      </c>
      <c r="BK254" s="1221">
        <f>SUM(BK255:BK293)</f>
        <v>0</v>
      </c>
    </row>
    <row r="255" spans="2:65" s="1150" customFormat="1" ht="24.2" customHeight="1">
      <c r="B255" s="1224"/>
      <c r="C255" s="1225" t="s">
        <v>513</v>
      </c>
      <c r="D255" s="1225" t="s">
        <v>213</v>
      </c>
      <c r="E255" s="1226" t="s">
        <v>544</v>
      </c>
      <c r="F255" s="1227" t="s">
        <v>545</v>
      </c>
      <c r="G255" s="1228" t="s">
        <v>238</v>
      </c>
      <c r="H255" s="1229">
        <v>1298.3900000000001</v>
      </c>
      <c r="I255" s="1230"/>
      <c r="J255" s="1230">
        <f t="shared" ref="J255:J293" si="60">ROUND(I255*H255,2)</f>
        <v>0</v>
      </c>
      <c r="K255" s="1231"/>
      <c r="L255" s="1151"/>
      <c r="M255" s="1232" t="s">
        <v>1</v>
      </c>
      <c r="N255" s="1233" t="s">
        <v>37</v>
      </c>
      <c r="O255" s="1234">
        <v>0</v>
      </c>
      <c r="P255" s="1234">
        <f t="shared" ref="P255:P293" si="61">O255*H255</f>
        <v>0</v>
      </c>
      <c r="Q255" s="1234">
        <v>0</v>
      </c>
      <c r="R255" s="1234">
        <f t="shared" ref="R255:R293" si="62">Q255*H255</f>
        <v>0</v>
      </c>
      <c r="S255" s="1234">
        <v>0</v>
      </c>
      <c r="T255" s="1235">
        <f t="shared" ref="T255:T293" si="63">S255*H255</f>
        <v>0</v>
      </c>
      <c r="AR255" s="1236" t="s">
        <v>263</v>
      </c>
      <c r="AT255" s="1236" t="s">
        <v>213</v>
      </c>
      <c r="AU255" s="1236" t="s">
        <v>83</v>
      </c>
      <c r="AY255" s="1143" t="s">
        <v>211</v>
      </c>
      <c r="BE255" s="1237">
        <f t="shared" ref="BE255:BE293" si="64">IF(N255="základná",J255,0)</f>
        <v>0</v>
      </c>
      <c r="BF255" s="1237">
        <f t="shared" ref="BF255:BF293" si="65">IF(N255="znížená",J255,0)</f>
        <v>0</v>
      </c>
      <c r="BG255" s="1237">
        <f t="shared" ref="BG255:BG293" si="66">IF(N255="zákl. prenesená",J255,0)</f>
        <v>0</v>
      </c>
      <c r="BH255" s="1237">
        <f t="shared" ref="BH255:BH293" si="67">IF(N255="zníž. prenesená",J255,0)</f>
        <v>0</v>
      </c>
      <c r="BI255" s="1237">
        <f t="shared" ref="BI255:BI293" si="68">IF(N255="nulová",J255,0)</f>
        <v>0</v>
      </c>
      <c r="BJ255" s="1143" t="s">
        <v>83</v>
      </c>
      <c r="BK255" s="1237">
        <f t="shared" ref="BK255:BK293" si="69">ROUND(I255*H255,2)</f>
        <v>0</v>
      </c>
      <c r="BL255" s="1143" t="s">
        <v>263</v>
      </c>
      <c r="BM255" s="1236" t="s">
        <v>831</v>
      </c>
    </row>
    <row r="256" spans="2:65" s="1150" customFormat="1" ht="16.5" customHeight="1">
      <c r="B256" s="1224"/>
      <c r="C256" s="1238" t="s">
        <v>516</v>
      </c>
      <c r="D256" s="1238" t="s">
        <v>240</v>
      </c>
      <c r="E256" s="1239" t="s">
        <v>3680</v>
      </c>
      <c r="F256" s="1240" t="s">
        <v>5631</v>
      </c>
      <c r="G256" s="1241" t="s">
        <v>238</v>
      </c>
      <c r="H256" s="1242">
        <v>17.850000000000001</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837</v>
      </c>
    </row>
    <row r="257" spans="2:65" s="1150" customFormat="1" ht="16.5" customHeight="1">
      <c r="B257" s="1224"/>
      <c r="C257" s="1238" t="s">
        <v>519</v>
      </c>
      <c r="D257" s="1238" t="s">
        <v>240</v>
      </c>
      <c r="E257" s="1239" t="s">
        <v>3681</v>
      </c>
      <c r="F257" s="1240" t="s">
        <v>3682</v>
      </c>
      <c r="G257" s="1241" t="s">
        <v>238</v>
      </c>
      <c r="H257" s="1242">
        <v>21.736000000000001</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847</v>
      </c>
    </row>
    <row r="258" spans="2:65" s="1150" customFormat="1" ht="16.5" customHeight="1">
      <c r="B258" s="1224"/>
      <c r="C258" s="1238" t="s">
        <v>522</v>
      </c>
      <c r="D258" s="1238" t="s">
        <v>240</v>
      </c>
      <c r="E258" s="1239" t="s">
        <v>547</v>
      </c>
      <c r="F258" s="1240" t="s">
        <v>548</v>
      </c>
      <c r="G258" s="1241" t="s">
        <v>238</v>
      </c>
      <c r="H258" s="1242">
        <v>282.46899999999999</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855</v>
      </c>
    </row>
    <row r="259" spans="2:65" s="1150" customFormat="1" ht="16.5" customHeight="1">
      <c r="B259" s="1224"/>
      <c r="C259" s="1238" t="s">
        <v>525</v>
      </c>
      <c r="D259" s="1238" t="s">
        <v>240</v>
      </c>
      <c r="E259" s="1239" t="s">
        <v>3683</v>
      </c>
      <c r="F259" s="1240" t="s">
        <v>3684</v>
      </c>
      <c r="G259" s="1241" t="s">
        <v>238</v>
      </c>
      <c r="H259" s="1242">
        <v>17.850000000000001</v>
      </c>
      <c r="I259" s="1243"/>
      <c r="J259" s="1243">
        <f t="shared" si="60"/>
        <v>0</v>
      </c>
      <c r="K259" s="1244"/>
      <c r="L259" s="1245"/>
      <c r="M259" s="1246" t="s">
        <v>1</v>
      </c>
      <c r="N259" s="1247" t="s">
        <v>37</v>
      </c>
      <c r="O259" s="1234">
        <v>0</v>
      </c>
      <c r="P259" s="1234">
        <f t="shared" si="61"/>
        <v>0</v>
      </c>
      <c r="Q259" s="1234">
        <v>0</v>
      </c>
      <c r="R259" s="1234">
        <f t="shared" si="62"/>
        <v>0</v>
      </c>
      <c r="S259" s="1234">
        <v>0</v>
      </c>
      <c r="T259" s="1235">
        <f t="shared" si="63"/>
        <v>0</v>
      </c>
      <c r="AR259" s="1236" t="s">
        <v>311</v>
      </c>
      <c r="AT259" s="1236" t="s">
        <v>240</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861</v>
      </c>
    </row>
    <row r="260" spans="2:65" s="1150" customFormat="1" ht="24.2" customHeight="1">
      <c r="B260" s="1224"/>
      <c r="C260" s="1238" t="s">
        <v>528</v>
      </c>
      <c r="D260" s="1238" t="s">
        <v>240</v>
      </c>
      <c r="E260" s="1239" t="s">
        <v>550</v>
      </c>
      <c r="F260" s="1240" t="s">
        <v>551</v>
      </c>
      <c r="G260" s="1241" t="s">
        <v>238</v>
      </c>
      <c r="H260" s="1242">
        <v>285.28399999999999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867</v>
      </c>
    </row>
    <row r="261" spans="2:65" s="1150" customFormat="1" ht="24.2" customHeight="1">
      <c r="B261" s="1224"/>
      <c r="C261" s="1238" t="s">
        <v>529</v>
      </c>
      <c r="D261" s="1238" t="s">
        <v>240</v>
      </c>
      <c r="E261" s="1239" t="s">
        <v>553</v>
      </c>
      <c r="F261" s="1240" t="s">
        <v>554</v>
      </c>
      <c r="G261" s="1241" t="s">
        <v>238</v>
      </c>
      <c r="H261" s="1242">
        <v>543.57799999999997</v>
      </c>
      <c r="I261" s="1243"/>
      <c r="J261" s="1243">
        <f t="shared" si="60"/>
        <v>0</v>
      </c>
      <c r="K261" s="1244"/>
      <c r="L261" s="1245"/>
      <c r="M261" s="1246" t="s">
        <v>1</v>
      </c>
      <c r="N261" s="1247" t="s">
        <v>37</v>
      </c>
      <c r="O261" s="1234">
        <v>0</v>
      </c>
      <c r="P261" s="1234">
        <f t="shared" si="61"/>
        <v>0</v>
      </c>
      <c r="Q261" s="1234">
        <v>0</v>
      </c>
      <c r="R261" s="1234">
        <f t="shared" si="62"/>
        <v>0</v>
      </c>
      <c r="S261" s="1234">
        <v>0</v>
      </c>
      <c r="T261" s="1235">
        <f t="shared" si="63"/>
        <v>0</v>
      </c>
      <c r="AR261" s="1236" t="s">
        <v>311</v>
      </c>
      <c r="AT261" s="1236" t="s">
        <v>240</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873</v>
      </c>
    </row>
    <row r="262" spans="2:65" s="1150" customFormat="1" ht="24.2" customHeight="1">
      <c r="B262" s="1224"/>
      <c r="C262" s="1238" t="s">
        <v>532</v>
      </c>
      <c r="D262" s="1238" t="s">
        <v>240</v>
      </c>
      <c r="E262" s="1239" t="s">
        <v>556</v>
      </c>
      <c r="F262" s="1240" t="s">
        <v>557</v>
      </c>
      <c r="G262" s="1241" t="s">
        <v>238</v>
      </c>
      <c r="H262" s="1242">
        <v>35.149000000000001</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879</v>
      </c>
    </row>
    <row r="263" spans="2:65" s="1150" customFormat="1" ht="24.2" customHeight="1">
      <c r="B263" s="1224"/>
      <c r="C263" s="1238" t="s">
        <v>535</v>
      </c>
      <c r="D263" s="1238" t="s">
        <v>240</v>
      </c>
      <c r="E263" s="1239" t="s">
        <v>559</v>
      </c>
      <c r="F263" s="1240" t="s">
        <v>560</v>
      </c>
      <c r="G263" s="1241" t="s">
        <v>238</v>
      </c>
      <c r="H263" s="1242">
        <v>72.959999999999994</v>
      </c>
      <c r="I263" s="1243"/>
      <c r="J263" s="1243">
        <f t="shared" si="60"/>
        <v>0</v>
      </c>
      <c r="K263" s="1244"/>
      <c r="L263" s="1245"/>
      <c r="M263" s="1246" t="s">
        <v>1</v>
      </c>
      <c r="N263" s="1247" t="s">
        <v>37</v>
      </c>
      <c r="O263" s="1234">
        <v>0</v>
      </c>
      <c r="P263" s="1234">
        <f t="shared" si="61"/>
        <v>0</v>
      </c>
      <c r="Q263" s="1234">
        <v>0</v>
      </c>
      <c r="R263" s="1234">
        <f t="shared" si="62"/>
        <v>0</v>
      </c>
      <c r="S263" s="1234">
        <v>0</v>
      </c>
      <c r="T263" s="1235">
        <f t="shared" si="63"/>
        <v>0</v>
      </c>
      <c r="AR263" s="1236" t="s">
        <v>311</v>
      </c>
      <c r="AT263" s="1236" t="s">
        <v>240</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887</v>
      </c>
    </row>
    <row r="264" spans="2:65" s="1150" customFormat="1" ht="24.2" customHeight="1">
      <c r="B264" s="1224"/>
      <c r="C264" s="1238" t="s">
        <v>538</v>
      </c>
      <c r="D264" s="1238" t="s">
        <v>240</v>
      </c>
      <c r="E264" s="1239" t="s">
        <v>562</v>
      </c>
      <c r="F264" s="1240" t="s">
        <v>563</v>
      </c>
      <c r="G264" s="1241" t="s">
        <v>238</v>
      </c>
      <c r="H264" s="1242">
        <v>45.12</v>
      </c>
      <c r="I264" s="1243"/>
      <c r="J264" s="1243">
        <f t="shared" si="60"/>
        <v>0</v>
      </c>
      <c r="K264" s="1244"/>
      <c r="L264" s="1245"/>
      <c r="M264" s="1246" t="s">
        <v>1</v>
      </c>
      <c r="N264" s="1247" t="s">
        <v>37</v>
      </c>
      <c r="O264" s="1234">
        <v>0</v>
      </c>
      <c r="P264" s="1234">
        <f t="shared" si="61"/>
        <v>0</v>
      </c>
      <c r="Q264" s="1234">
        <v>0</v>
      </c>
      <c r="R264" s="1234">
        <f t="shared" si="62"/>
        <v>0</v>
      </c>
      <c r="S264" s="1234">
        <v>0</v>
      </c>
      <c r="T264" s="1235">
        <f t="shared" si="63"/>
        <v>0</v>
      </c>
      <c r="AR264" s="1236" t="s">
        <v>311</v>
      </c>
      <c r="AT264" s="1236" t="s">
        <v>240</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2069</v>
      </c>
    </row>
    <row r="265" spans="2:65" s="1150" customFormat="1" ht="24.2" customHeight="1">
      <c r="B265" s="1224"/>
      <c r="C265" s="1225" t="s">
        <v>543</v>
      </c>
      <c r="D265" s="1225" t="s">
        <v>213</v>
      </c>
      <c r="E265" s="1226" t="s">
        <v>565</v>
      </c>
      <c r="F265" s="1227" t="s">
        <v>566</v>
      </c>
      <c r="G265" s="1228" t="s">
        <v>238</v>
      </c>
      <c r="H265" s="1229">
        <v>437.26</v>
      </c>
      <c r="I265" s="1230"/>
      <c r="J265" s="1230">
        <f t="shared" si="60"/>
        <v>0</v>
      </c>
      <c r="K265" s="1231"/>
      <c r="L265" s="1151"/>
      <c r="M265" s="1232" t="s">
        <v>1</v>
      </c>
      <c r="N265" s="1233" t="s">
        <v>37</v>
      </c>
      <c r="O265" s="1234">
        <v>0</v>
      </c>
      <c r="P265" s="1234">
        <f t="shared" si="61"/>
        <v>0</v>
      </c>
      <c r="Q265" s="1234">
        <v>0</v>
      </c>
      <c r="R265" s="1234">
        <f t="shared" si="62"/>
        <v>0</v>
      </c>
      <c r="S265" s="1234">
        <v>0</v>
      </c>
      <c r="T265" s="1235">
        <f t="shared" si="63"/>
        <v>0</v>
      </c>
      <c r="AR265" s="1236" t="s">
        <v>263</v>
      </c>
      <c r="AT265" s="1236" t="s">
        <v>213</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1915</v>
      </c>
    </row>
    <row r="266" spans="2:65" s="1150" customFormat="1" ht="24.2" customHeight="1">
      <c r="B266" s="1224"/>
      <c r="C266" s="1238" t="s">
        <v>546</v>
      </c>
      <c r="D266" s="1238" t="s">
        <v>240</v>
      </c>
      <c r="E266" s="1239" t="s">
        <v>550</v>
      </c>
      <c r="F266" s="1240" t="s">
        <v>551</v>
      </c>
      <c r="G266" s="1241" t="s">
        <v>238</v>
      </c>
      <c r="H266" s="1242">
        <v>446.005</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1923</v>
      </c>
    </row>
    <row r="267" spans="2:65" s="1150" customFormat="1" ht="24.2" customHeight="1">
      <c r="B267" s="1224"/>
      <c r="C267" s="1238" t="s">
        <v>549</v>
      </c>
      <c r="D267" s="1238" t="s">
        <v>240</v>
      </c>
      <c r="E267" s="1239" t="s">
        <v>569</v>
      </c>
      <c r="F267" s="1240" t="s">
        <v>570</v>
      </c>
      <c r="G267" s="1241" t="s">
        <v>238</v>
      </c>
      <c r="H267" s="1242">
        <v>446.005</v>
      </c>
      <c r="I267" s="1243"/>
      <c r="J267" s="1243">
        <f t="shared" si="60"/>
        <v>0</v>
      </c>
      <c r="K267" s="1244"/>
      <c r="L267" s="1245"/>
      <c r="M267" s="1246" t="s">
        <v>1</v>
      </c>
      <c r="N267" s="1247" t="s">
        <v>37</v>
      </c>
      <c r="O267" s="1234">
        <v>0</v>
      </c>
      <c r="P267" s="1234">
        <f t="shared" si="61"/>
        <v>0</v>
      </c>
      <c r="Q267" s="1234">
        <v>0</v>
      </c>
      <c r="R267" s="1234">
        <f t="shared" si="62"/>
        <v>0</v>
      </c>
      <c r="S267" s="1234">
        <v>0</v>
      </c>
      <c r="T267" s="1235">
        <f t="shared" si="63"/>
        <v>0</v>
      </c>
      <c r="AR267" s="1236" t="s">
        <v>311</v>
      </c>
      <c r="AT267" s="1236" t="s">
        <v>240</v>
      </c>
      <c r="AU267" s="1236" t="s">
        <v>83</v>
      </c>
      <c r="AY267" s="1143" t="s">
        <v>211</v>
      </c>
      <c r="BE267" s="1237">
        <f t="shared" si="64"/>
        <v>0</v>
      </c>
      <c r="BF267" s="1237">
        <f t="shared" si="65"/>
        <v>0</v>
      </c>
      <c r="BG267" s="1237">
        <f t="shared" si="66"/>
        <v>0</v>
      </c>
      <c r="BH267" s="1237">
        <f t="shared" si="67"/>
        <v>0</v>
      </c>
      <c r="BI267" s="1237">
        <f t="shared" si="68"/>
        <v>0</v>
      </c>
      <c r="BJ267" s="1143" t="s">
        <v>83</v>
      </c>
      <c r="BK267" s="1237">
        <f t="shared" si="69"/>
        <v>0</v>
      </c>
      <c r="BL267" s="1143" t="s">
        <v>263</v>
      </c>
      <c r="BM267" s="1236" t="s">
        <v>1902</v>
      </c>
    </row>
    <row r="268" spans="2:65" s="1150" customFormat="1" ht="24.2" customHeight="1">
      <c r="B268" s="1224"/>
      <c r="C268" s="1225" t="s">
        <v>552</v>
      </c>
      <c r="D268" s="1225" t="s">
        <v>213</v>
      </c>
      <c r="E268" s="1226" t="s">
        <v>565</v>
      </c>
      <c r="F268" s="1227" t="s">
        <v>566</v>
      </c>
      <c r="G268" s="1228" t="s">
        <v>238</v>
      </c>
      <c r="H268" s="1229">
        <v>32.6</v>
      </c>
      <c r="I268" s="1230"/>
      <c r="J268" s="1230">
        <f t="shared" si="60"/>
        <v>0</v>
      </c>
      <c r="K268" s="1231"/>
      <c r="L268" s="1151"/>
      <c r="M268" s="1232" t="s">
        <v>1</v>
      </c>
      <c r="N268" s="1233" t="s">
        <v>37</v>
      </c>
      <c r="O268" s="1234">
        <v>0</v>
      </c>
      <c r="P268" s="1234">
        <f t="shared" si="61"/>
        <v>0</v>
      </c>
      <c r="Q268" s="1234">
        <v>0</v>
      </c>
      <c r="R268" s="1234">
        <f t="shared" si="62"/>
        <v>0</v>
      </c>
      <c r="S268" s="1234">
        <v>0</v>
      </c>
      <c r="T268" s="1235">
        <f t="shared" si="63"/>
        <v>0</v>
      </c>
      <c r="AR268" s="1236" t="s">
        <v>263</v>
      </c>
      <c r="AT268" s="1236" t="s">
        <v>213</v>
      </c>
      <c r="AU268" s="1236" t="s">
        <v>83</v>
      </c>
      <c r="AY268" s="1143" t="s">
        <v>211</v>
      </c>
      <c r="BE268" s="1237">
        <f t="shared" si="64"/>
        <v>0</v>
      </c>
      <c r="BF268" s="1237">
        <f t="shared" si="65"/>
        <v>0</v>
      </c>
      <c r="BG268" s="1237">
        <f t="shared" si="66"/>
        <v>0</v>
      </c>
      <c r="BH268" s="1237">
        <f t="shared" si="67"/>
        <v>0</v>
      </c>
      <c r="BI268" s="1237">
        <f t="shared" si="68"/>
        <v>0</v>
      </c>
      <c r="BJ268" s="1143" t="s">
        <v>83</v>
      </c>
      <c r="BK268" s="1237">
        <f t="shared" si="69"/>
        <v>0</v>
      </c>
      <c r="BL268" s="1143" t="s">
        <v>263</v>
      </c>
      <c r="BM268" s="1236" t="s">
        <v>2001</v>
      </c>
    </row>
    <row r="269" spans="2:65" s="1150" customFormat="1" ht="24.2" customHeight="1">
      <c r="B269" s="1224"/>
      <c r="C269" s="1238" t="s">
        <v>555</v>
      </c>
      <c r="D269" s="1238" t="s">
        <v>240</v>
      </c>
      <c r="E269" s="1239" t="s">
        <v>3685</v>
      </c>
      <c r="F269" s="1240" t="s">
        <v>3686</v>
      </c>
      <c r="G269" s="1241" t="s">
        <v>238</v>
      </c>
      <c r="H269" s="1242">
        <v>33.252000000000002</v>
      </c>
      <c r="I269" s="1243"/>
      <c r="J269" s="1243">
        <f t="shared" si="60"/>
        <v>0</v>
      </c>
      <c r="K269" s="1244"/>
      <c r="L269" s="1245"/>
      <c r="M269" s="1246" t="s">
        <v>1</v>
      </c>
      <c r="N269" s="1247" t="s">
        <v>37</v>
      </c>
      <c r="O269" s="1234">
        <v>0</v>
      </c>
      <c r="P269" s="1234">
        <f t="shared" si="61"/>
        <v>0</v>
      </c>
      <c r="Q269" s="1234">
        <v>0</v>
      </c>
      <c r="R269" s="1234">
        <f t="shared" si="62"/>
        <v>0</v>
      </c>
      <c r="S269" s="1234">
        <v>0</v>
      </c>
      <c r="T269" s="1235">
        <f t="shared" si="63"/>
        <v>0</v>
      </c>
      <c r="AR269" s="1236" t="s">
        <v>311</v>
      </c>
      <c r="AT269" s="1236" t="s">
        <v>240</v>
      </c>
      <c r="AU269" s="1236" t="s">
        <v>83</v>
      </c>
      <c r="AY269" s="1143" t="s">
        <v>211</v>
      </c>
      <c r="BE269" s="1237">
        <f t="shared" si="64"/>
        <v>0</v>
      </c>
      <c r="BF269" s="1237">
        <f t="shared" si="65"/>
        <v>0</v>
      </c>
      <c r="BG269" s="1237">
        <f t="shared" si="66"/>
        <v>0</v>
      </c>
      <c r="BH269" s="1237">
        <f t="shared" si="67"/>
        <v>0</v>
      </c>
      <c r="BI269" s="1237">
        <f t="shared" si="68"/>
        <v>0</v>
      </c>
      <c r="BJ269" s="1143" t="s">
        <v>83</v>
      </c>
      <c r="BK269" s="1237">
        <f t="shared" si="69"/>
        <v>0</v>
      </c>
      <c r="BL269" s="1143" t="s">
        <v>263</v>
      </c>
      <c r="BM269" s="1236" t="s">
        <v>2825</v>
      </c>
    </row>
    <row r="270" spans="2:65" s="1150" customFormat="1" ht="24.2" customHeight="1">
      <c r="B270" s="1224"/>
      <c r="C270" s="1238" t="s">
        <v>558</v>
      </c>
      <c r="D270" s="1238" t="s">
        <v>240</v>
      </c>
      <c r="E270" s="1239" t="s">
        <v>3687</v>
      </c>
      <c r="F270" s="1240" t="s">
        <v>3688</v>
      </c>
      <c r="G270" s="1241" t="s">
        <v>238</v>
      </c>
      <c r="H270" s="1242">
        <v>33.252000000000002</v>
      </c>
      <c r="I270" s="1243"/>
      <c r="J270" s="1243">
        <f t="shared" si="60"/>
        <v>0</v>
      </c>
      <c r="K270" s="1244"/>
      <c r="L270" s="1245"/>
      <c r="M270" s="1246" t="s">
        <v>1</v>
      </c>
      <c r="N270" s="1247" t="s">
        <v>37</v>
      </c>
      <c r="O270" s="1234">
        <v>0</v>
      </c>
      <c r="P270" s="1234">
        <f t="shared" si="61"/>
        <v>0</v>
      </c>
      <c r="Q270" s="1234">
        <v>0</v>
      </c>
      <c r="R270" s="1234">
        <f t="shared" si="62"/>
        <v>0</v>
      </c>
      <c r="S270" s="1234">
        <v>0</v>
      </c>
      <c r="T270" s="1235">
        <f t="shared" si="63"/>
        <v>0</v>
      </c>
      <c r="AR270" s="1236" t="s">
        <v>311</v>
      </c>
      <c r="AT270" s="1236" t="s">
        <v>240</v>
      </c>
      <c r="AU270" s="1236" t="s">
        <v>83</v>
      </c>
      <c r="AY270" s="1143" t="s">
        <v>211</v>
      </c>
      <c r="BE270" s="1237">
        <f t="shared" si="64"/>
        <v>0</v>
      </c>
      <c r="BF270" s="1237">
        <f t="shared" si="65"/>
        <v>0</v>
      </c>
      <c r="BG270" s="1237">
        <f t="shared" si="66"/>
        <v>0</v>
      </c>
      <c r="BH270" s="1237">
        <f t="shared" si="67"/>
        <v>0</v>
      </c>
      <c r="BI270" s="1237">
        <f t="shared" si="68"/>
        <v>0</v>
      </c>
      <c r="BJ270" s="1143" t="s">
        <v>83</v>
      </c>
      <c r="BK270" s="1237">
        <f t="shared" si="69"/>
        <v>0</v>
      </c>
      <c r="BL270" s="1143" t="s">
        <v>263</v>
      </c>
      <c r="BM270" s="1236" t="s">
        <v>2828</v>
      </c>
    </row>
    <row r="271" spans="2:65" s="1150" customFormat="1" ht="24.2" customHeight="1">
      <c r="B271" s="1224"/>
      <c r="C271" s="1225" t="s">
        <v>561</v>
      </c>
      <c r="D271" s="1225" t="s">
        <v>213</v>
      </c>
      <c r="E271" s="1226" t="s">
        <v>579</v>
      </c>
      <c r="F271" s="1227" t="s">
        <v>580</v>
      </c>
      <c r="G271" s="1228" t="s">
        <v>238</v>
      </c>
      <c r="H271" s="1229">
        <v>298.8</v>
      </c>
      <c r="I271" s="1230"/>
      <c r="J271" s="1230">
        <f t="shared" si="60"/>
        <v>0</v>
      </c>
      <c r="K271" s="1231"/>
      <c r="L271" s="1151"/>
      <c r="M271" s="1232" t="s">
        <v>1</v>
      </c>
      <c r="N271" s="1233" t="s">
        <v>37</v>
      </c>
      <c r="O271" s="1234">
        <v>0</v>
      </c>
      <c r="P271" s="1234">
        <f t="shared" si="61"/>
        <v>0</v>
      </c>
      <c r="Q271" s="1234">
        <v>0</v>
      </c>
      <c r="R271" s="1234">
        <f t="shared" si="62"/>
        <v>0</v>
      </c>
      <c r="S271" s="1234">
        <v>0</v>
      </c>
      <c r="T271" s="1235">
        <f t="shared" si="63"/>
        <v>0</v>
      </c>
      <c r="AR271" s="1236" t="s">
        <v>263</v>
      </c>
      <c r="AT271" s="1236" t="s">
        <v>213</v>
      </c>
      <c r="AU271" s="1236" t="s">
        <v>83</v>
      </c>
      <c r="AY271" s="1143" t="s">
        <v>211</v>
      </c>
      <c r="BE271" s="1237">
        <f t="shared" si="64"/>
        <v>0</v>
      </c>
      <c r="BF271" s="1237">
        <f t="shared" si="65"/>
        <v>0</v>
      </c>
      <c r="BG271" s="1237">
        <f t="shared" si="66"/>
        <v>0</v>
      </c>
      <c r="BH271" s="1237">
        <f t="shared" si="67"/>
        <v>0</v>
      </c>
      <c r="BI271" s="1237">
        <f t="shared" si="68"/>
        <v>0</v>
      </c>
      <c r="BJ271" s="1143" t="s">
        <v>83</v>
      </c>
      <c r="BK271" s="1237">
        <f t="shared" si="69"/>
        <v>0</v>
      </c>
      <c r="BL271" s="1143" t="s">
        <v>263</v>
      </c>
      <c r="BM271" s="1236" t="s">
        <v>2831</v>
      </c>
    </row>
    <row r="272" spans="2:65" s="1150" customFormat="1" ht="16.5" customHeight="1">
      <c r="B272" s="1224"/>
      <c r="C272" s="1238" t="s">
        <v>564</v>
      </c>
      <c r="D272" s="1238" t="s">
        <v>240</v>
      </c>
      <c r="E272" s="1239" t="s">
        <v>3681</v>
      </c>
      <c r="F272" s="1240" t="s">
        <v>3682</v>
      </c>
      <c r="G272" s="1241" t="s">
        <v>238</v>
      </c>
      <c r="H272" s="1242">
        <v>42.33</v>
      </c>
      <c r="I272" s="1243"/>
      <c r="J272" s="1243">
        <f t="shared" si="60"/>
        <v>0</v>
      </c>
      <c r="K272" s="1244"/>
      <c r="L272" s="1245"/>
      <c r="M272" s="1246" t="s">
        <v>1</v>
      </c>
      <c r="N272" s="1247" t="s">
        <v>37</v>
      </c>
      <c r="O272" s="1234">
        <v>0</v>
      </c>
      <c r="P272" s="1234">
        <f t="shared" si="61"/>
        <v>0</v>
      </c>
      <c r="Q272" s="1234">
        <v>0</v>
      </c>
      <c r="R272" s="1234">
        <f t="shared" si="62"/>
        <v>0</v>
      </c>
      <c r="S272" s="1234">
        <v>0</v>
      </c>
      <c r="T272" s="1235">
        <f t="shared" si="63"/>
        <v>0</v>
      </c>
      <c r="AR272" s="1236" t="s">
        <v>311</v>
      </c>
      <c r="AT272" s="1236" t="s">
        <v>240</v>
      </c>
      <c r="AU272" s="1236" t="s">
        <v>83</v>
      </c>
      <c r="AY272" s="1143" t="s">
        <v>211</v>
      </c>
      <c r="BE272" s="1237">
        <f t="shared" si="64"/>
        <v>0</v>
      </c>
      <c r="BF272" s="1237">
        <f t="shared" si="65"/>
        <v>0</v>
      </c>
      <c r="BG272" s="1237">
        <f t="shared" si="66"/>
        <v>0</v>
      </c>
      <c r="BH272" s="1237">
        <f t="shared" si="67"/>
        <v>0</v>
      </c>
      <c r="BI272" s="1237">
        <f t="shared" si="68"/>
        <v>0</v>
      </c>
      <c r="BJ272" s="1143" t="s">
        <v>83</v>
      </c>
      <c r="BK272" s="1237">
        <f t="shared" si="69"/>
        <v>0</v>
      </c>
      <c r="BL272" s="1143" t="s">
        <v>263</v>
      </c>
      <c r="BM272" s="1236" t="s">
        <v>2834</v>
      </c>
    </row>
    <row r="273" spans="2:65" s="1150" customFormat="1" ht="16.5" customHeight="1">
      <c r="B273" s="1224"/>
      <c r="C273" s="1238" t="s">
        <v>567</v>
      </c>
      <c r="D273" s="1238" t="s">
        <v>240</v>
      </c>
      <c r="E273" s="1239" t="s">
        <v>582</v>
      </c>
      <c r="F273" s="1240" t="s">
        <v>583</v>
      </c>
      <c r="G273" s="1241" t="s">
        <v>238</v>
      </c>
      <c r="H273" s="1242">
        <v>169.83</v>
      </c>
      <c r="I273" s="1243"/>
      <c r="J273" s="1243">
        <f t="shared" si="60"/>
        <v>0</v>
      </c>
      <c r="K273" s="1244"/>
      <c r="L273" s="1245"/>
      <c r="M273" s="1246" t="s">
        <v>1</v>
      </c>
      <c r="N273" s="1247" t="s">
        <v>37</v>
      </c>
      <c r="O273" s="1234">
        <v>0</v>
      </c>
      <c r="P273" s="1234">
        <f t="shared" si="61"/>
        <v>0</v>
      </c>
      <c r="Q273" s="1234">
        <v>0</v>
      </c>
      <c r="R273" s="1234">
        <f t="shared" si="62"/>
        <v>0</v>
      </c>
      <c r="S273" s="1234">
        <v>0</v>
      </c>
      <c r="T273" s="1235">
        <f t="shared" si="63"/>
        <v>0</v>
      </c>
      <c r="AR273" s="1236" t="s">
        <v>311</v>
      </c>
      <c r="AT273" s="1236" t="s">
        <v>240</v>
      </c>
      <c r="AU273" s="1236" t="s">
        <v>83</v>
      </c>
      <c r="AY273" s="1143" t="s">
        <v>211</v>
      </c>
      <c r="BE273" s="1237">
        <f t="shared" si="64"/>
        <v>0</v>
      </c>
      <c r="BF273" s="1237">
        <f t="shared" si="65"/>
        <v>0</v>
      </c>
      <c r="BG273" s="1237">
        <f t="shared" si="66"/>
        <v>0</v>
      </c>
      <c r="BH273" s="1237">
        <f t="shared" si="67"/>
        <v>0</v>
      </c>
      <c r="BI273" s="1237">
        <f t="shared" si="68"/>
        <v>0</v>
      </c>
      <c r="BJ273" s="1143" t="s">
        <v>83</v>
      </c>
      <c r="BK273" s="1237">
        <f t="shared" si="69"/>
        <v>0</v>
      </c>
      <c r="BL273" s="1143" t="s">
        <v>263</v>
      </c>
      <c r="BM273" s="1236" t="s">
        <v>2837</v>
      </c>
    </row>
    <row r="274" spans="2:65" s="1150" customFormat="1" ht="16.5" customHeight="1">
      <c r="B274" s="1224"/>
      <c r="C274" s="1238" t="s">
        <v>568</v>
      </c>
      <c r="D274" s="1238" t="s">
        <v>240</v>
      </c>
      <c r="E274" s="1239" t="s">
        <v>304</v>
      </c>
      <c r="F274" s="1240" t="s">
        <v>305</v>
      </c>
      <c r="G274" s="1241" t="s">
        <v>238</v>
      </c>
      <c r="H274" s="1242">
        <v>92.616</v>
      </c>
      <c r="I274" s="1243"/>
      <c r="J274" s="1243">
        <f t="shared" si="60"/>
        <v>0</v>
      </c>
      <c r="K274" s="1244"/>
      <c r="L274" s="1245"/>
      <c r="M274" s="1246" t="s">
        <v>1</v>
      </c>
      <c r="N274" s="1247" t="s">
        <v>37</v>
      </c>
      <c r="O274" s="1234">
        <v>0</v>
      </c>
      <c r="P274" s="1234">
        <f t="shared" si="61"/>
        <v>0</v>
      </c>
      <c r="Q274" s="1234">
        <v>0</v>
      </c>
      <c r="R274" s="1234">
        <f t="shared" si="62"/>
        <v>0</v>
      </c>
      <c r="S274" s="1234">
        <v>0</v>
      </c>
      <c r="T274" s="1235">
        <f t="shared" si="63"/>
        <v>0</v>
      </c>
      <c r="AR274" s="1236" t="s">
        <v>311</v>
      </c>
      <c r="AT274" s="1236" t="s">
        <v>240</v>
      </c>
      <c r="AU274" s="1236" t="s">
        <v>83</v>
      </c>
      <c r="AY274" s="1143" t="s">
        <v>211</v>
      </c>
      <c r="BE274" s="1237">
        <f t="shared" si="64"/>
        <v>0</v>
      </c>
      <c r="BF274" s="1237">
        <f t="shared" si="65"/>
        <v>0</v>
      </c>
      <c r="BG274" s="1237">
        <f t="shared" si="66"/>
        <v>0</v>
      </c>
      <c r="BH274" s="1237">
        <f t="shared" si="67"/>
        <v>0</v>
      </c>
      <c r="BI274" s="1237">
        <f t="shared" si="68"/>
        <v>0</v>
      </c>
      <c r="BJ274" s="1143" t="s">
        <v>83</v>
      </c>
      <c r="BK274" s="1237">
        <f t="shared" si="69"/>
        <v>0</v>
      </c>
      <c r="BL274" s="1143" t="s">
        <v>263</v>
      </c>
      <c r="BM274" s="1236" t="s">
        <v>2840</v>
      </c>
    </row>
    <row r="275" spans="2:65" s="1150" customFormat="1" ht="33" customHeight="1">
      <c r="B275" s="1224"/>
      <c r="C275" s="1225" t="s">
        <v>571</v>
      </c>
      <c r="D275" s="1225" t="s">
        <v>213</v>
      </c>
      <c r="E275" s="1226" t="s">
        <v>586</v>
      </c>
      <c r="F275" s="1227" t="s">
        <v>587</v>
      </c>
      <c r="G275" s="1228" t="s">
        <v>238</v>
      </c>
      <c r="H275" s="1229">
        <v>170.68</v>
      </c>
      <c r="I275" s="1230"/>
      <c r="J275" s="1230">
        <f t="shared" si="60"/>
        <v>0</v>
      </c>
      <c r="K275" s="1231"/>
      <c r="L275" s="1151"/>
      <c r="M275" s="1232" t="s">
        <v>1</v>
      </c>
      <c r="N275" s="1233" t="s">
        <v>37</v>
      </c>
      <c r="O275" s="1234">
        <v>0</v>
      </c>
      <c r="P275" s="1234">
        <f t="shared" si="61"/>
        <v>0</v>
      </c>
      <c r="Q275" s="1234">
        <v>0</v>
      </c>
      <c r="R275" s="1234">
        <f t="shared" si="62"/>
        <v>0</v>
      </c>
      <c r="S275" s="1234">
        <v>0</v>
      </c>
      <c r="T275" s="1235">
        <f t="shared" si="63"/>
        <v>0</v>
      </c>
      <c r="AR275" s="1236" t="s">
        <v>263</v>
      </c>
      <c r="AT275" s="1236" t="s">
        <v>213</v>
      </c>
      <c r="AU275" s="1236" t="s">
        <v>83</v>
      </c>
      <c r="AY275" s="1143" t="s">
        <v>211</v>
      </c>
      <c r="BE275" s="1237">
        <f t="shared" si="64"/>
        <v>0</v>
      </c>
      <c r="BF275" s="1237">
        <f t="shared" si="65"/>
        <v>0</v>
      </c>
      <c r="BG275" s="1237">
        <f t="shared" si="66"/>
        <v>0</v>
      </c>
      <c r="BH275" s="1237">
        <f t="shared" si="67"/>
        <v>0</v>
      </c>
      <c r="BI275" s="1237">
        <f t="shared" si="68"/>
        <v>0</v>
      </c>
      <c r="BJ275" s="1143" t="s">
        <v>83</v>
      </c>
      <c r="BK275" s="1237">
        <f t="shared" si="69"/>
        <v>0</v>
      </c>
      <c r="BL275" s="1143" t="s">
        <v>263</v>
      </c>
      <c r="BM275" s="1236" t="s">
        <v>2843</v>
      </c>
    </row>
    <row r="276" spans="2:65" s="1150" customFormat="1" ht="24.2" customHeight="1">
      <c r="B276" s="1224"/>
      <c r="C276" s="1238" t="s">
        <v>572</v>
      </c>
      <c r="D276" s="1238" t="s">
        <v>240</v>
      </c>
      <c r="E276" s="1239" t="s">
        <v>589</v>
      </c>
      <c r="F276" s="1240" t="s">
        <v>3689</v>
      </c>
      <c r="G276" s="1241" t="s">
        <v>238</v>
      </c>
      <c r="H276" s="1242">
        <v>179.214</v>
      </c>
      <c r="I276" s="1243"/>
      <c r="J276" s="1243">
        <f t="shared" si="60"/>
        <v>0</v>
      </c>
      <c r="K276" s="1244"/>
      <c r="L276" s="1245"/>
      <c r="M276" s="1246" t="s">
        <v>1</v>
      </c>
      <c r="N276" s="1247" t="s">
        <v>37</v>
      </c>
      <c r="O276" s="1234">
        <v>0</v>
      </c>
      <c r="P276" s="1234">
        <f t="shared" si="61"/>
        <v>0</v>
      </c>
      <c r="Q276" s="1234">
        <v>0</v>
      </c>
      <c r="R276" s="1234">
        <f t="shared" si="62"/>
        <v>0</v>
      </c>
      <c r="S276" s="1234">
        <v>0</v>
      </c>
      <c r="T276" s="1235">
        <f t="shared" si="63"/>
        <v>0</v>
      </c>
      <c r="AR276" s="1236" t="s">
        <v>311</v>
      </c>
      <c r="AT276" s="1236" t="s">
        <v>240</v>
      </c>
      <c r="AU276" s="1236" t="s">
        <v>83</v>
      </c>
      <c r="AY276" s="1143" t="s">
        <v>211</v>
      </c>
      <c r="BE276" s="1237">
        <f t="shared" si="64"/>
        <v>0</v>
      </c>
      <c r="BF276" s="1237">
        <f t="shared" si="65"/>
        <v>0</v>
      </c>
      <c r="BG276" s="1237">
        <f t="shared" si="66"/>
        <v>0</v>
      </c>
      <c r="BH276" s="1237">
        <f t="shared" si="67"/>
        <v>0</v>
      </c>
      <c r="BI276" s="1237">
        <f t="shared" si="68"/>
        <v>0</v>
      </c>
      <c r="BJ276" s="1143" t="s">
        <v>83</v>
      </c>
      <c r="BK276" s="1237">
        <f t="shared" si="69"/>
        <v>0</v>
      </c>
      <c r="BL276" s="1143" t="s">
        <v>263</v>
      </c>
      <c r="BM276" s="1236" t="s">
        <v>2846</v>
      </c>
    </row>
    <row r="277" spans="2:65" s="1150" customFormat="1" ht="24.2" customHeight="1">
      <c r="B277" s="1224"/>
      <c r="C277" s="1225" t="s">
        <v>575</v>
      </c>
      <c r="D277" s="1225" t="s">
        <v>213</v>
      </c>
      <c r="E277" s="1226" t="s">
        <v>592</v>
      </c>
      <c r="F277" s="1227" t="s">
        <v>593</v>
      </c>
      <c r="G277" s="1228" t="s">
        <v>238</v>
      </c>
      <c r="H277" s="1229">
        <v>170.68</v>
      </c>
      <c r="I277" s="1230"/>
      <c r="J277" s="1230">
        <f t="shared" si="60"/>
        <v>0</v>
      </c>
      <c r="K277" s="1231"/>
      <c r="L277" s="1151"/>
      <c r="M277" s="1232" t="s">
        <v>1</v>
      </c>
      <c r="N277" s="1233" t="s">
        <v>37</v>
      </c>
      <c r="O277" s="1234">
        <v>0</v>
      </c>
      <c r="P277" s="1234">
        <f t="shared" si="61"/>
        <v>0</v>
      </c>
      <c r="Q277" s="1234">
        <v>0</v>
      </c>
      <c r="R277" s="1234">
        <f t="shared" si="62"/>
        <v>0</v>
      </c>
      <c r="S277" s="1234">
        <v>0</v>
      </c>
      <c r="T277" s="1235">
        <f t="shared" si="63"/>
        <v>0</v>
      </c>
      <c r="AR277" s="1236" t="s">
        <v>263</v>
      </c>
      <c r="AT277" s="1236" t="s">
        <v>213</v>
      </c>
      <c r="AU277" s="1236" t="s">
        <v>83</v>
      </c>
      <c r="AY277" s="1143" t="s">
        <v>211</v>
      </c>
      <c r="BE277" s="1237">
        <f t="shared" si="64"/>
        <v>0</v>
      </c>
      <c r="BF277" s="1237">
        <f t="shared" si="65"/>
        <v>0</v>
      </c>
      <c r="BG277" s="1237">
        <f t="shared" si="66"/>
        <v>0</v>
      </c>
      <c r="BH277" s="1237">
        <f t="shared" si="67"/>
        <v>0</v>
      </c>
      <c r="BI277" s="1237">
        <f t="shared" si="68"/>
        <v>0</v>
      </c>
      <c r="BJ277" s="1143" t="s">
        <v>83</v>
      </c>
      <c r="BK277" s="1237">
        <f t="shared" si="69"/>
        <v>0</v>
      </c>
      <c r="BL277" s="1143" t="s">
        <v>263</v>
      </c>
      <c r="BM277" s="1236" t="s">
        <v>2849</v>
      </c>
    </row>
    <row r="278" spans="2:65" s="1150" customFormat="1" ht="24.2" customHeight="1">
      <c r="B278" s="1224"/>
      <c r="C278" s="1238" t="s">
        <v>578</v>
      </c>
      <c r="D278" s="1238" t="s">
        <v>240</v>
      </c>
      <c r="E278" s="1239" t="s">
        <v>595</v>
      </c>
      <c r="F278" s="1240" t="s">
        <v>596</v>
      </c>
      <c r="G278" s="1241" t="s">
        <v>238</v>
      </c>
      <c r="H278" s="1242">
        <v>174.09399999999999</v>
      </c>
      <c r="I278" s="1243"/>
      <c r="J278" s="1243">
        <f t="shared" si="60"/>
        <v>0</v>
      </c>
      <c r="K278" s="1244"/>
      <c r="L278" s="1245"/>
      <c r="M278" s="1246" t="s">
        <v>1</v>
      </c>
      <c r="N278" s="1247" t="s">
        <v>37</v>
      </c>
      <c r="O278" s="1234">
        <v>0</v>
      </c>
      <c r="P278" s="1234">
        <f t="shared" si="61"/>
        <v>0</v>
      </c>
      <c r="Q278" s="1234">
        <v>0</v>
      </c>
      <c r="R278" s="1234">
        <f t="shared" si="62"/>
        <v>0</v>
      </c>
      <c r="S278" s="1234">
        <v>0</v>
      </c>
      <c r="T278" s="1235">
        <f t="shared" si="63"/>
        <v>0</v>
      </c>
      <c r="AR278" s="1236" t="s">
        <v>311</v>
      </c>
      <c r="AT278" s="1236" t="s">
        <v>240</v>
      </c>
      <c r="AU278" s="1236" t="s">
        <v>83</v>
      </c>
      <c r="AY278" s="1143" t="s">
        <v>211</v>
      </c>
      <c r="BE278" s="1237">
        <f t="shared" si="64"/>
        <v>0</v>
      </c>
      <c r="BF278" s="1237">
        <f t="shared" si="65"/>
        <v>0</v>
      </c>
      <c r="BG278" s="1237">
        <f t="shared" si="66"/>
        <v>0</v>
      </c>
      <c r="BH278" s="1237">
        <f t="shared" si="67"/>
        <v>0</v>
      </c>
      <c r="BI278" s="1237">
        <f t="shared" si="68"/>
        <v>0</v>
      </c>
      <c r="BJ278" s="1143" t="s">
        <v>83</v>
      </c>
      <c r="BK278" s="1237">
        <f t="shared" si="69"/>
        <v>0</v>
      </c>
      <c r="BL278" s="1143" t="s">
        <v>263</v>
      </c>
      <c r="BM278" s="1236" t="s">
        <v>2852</v>
      </c>
    </row>
    <row r="279" spans="2:65" s="1150" customFormat="1" ht="24.2" customHeight="1">
      <c r="B279" s="1224"/>
      <c r="C279" s="1238" t="s">
        <v>581</v>
      </c>
      <c r="D279" s="1238" t="s">
        <v>240</v>
      </c>
      <c r="E279" s="1239" t="s">
        <v>598</v>
      </c>
      <c r="F279" s="1240" t="s">
        <v>599</v>
      </c>
      <c r="G279" s="1241" t="s">
        <v>238</v>
      </c>
      <c r="H279" s="1242">
        <v>174.09399999999999</v>
      </c>
      <c r="I279" s="1243"/>
      <c r="J279" s="1243">
        <f t="shared" si="60"/>
        <v>0</v>
      </c>
      <c r="K279" s="1244"/>
      <c r="L279" s="1245"/>
      <c r="M279" s="1246" t="s">
        <v>1</v>
      </c>
      <c r="N279" s="1247" t="s">
        <v>37</v>
      </c>
      <c r="O279" s="1234">
        <v>0</v>
      </c>
      <c r="P279" s="1234">
        <f t="shared" si="61"/>
        <v>0</v>
      </c>
      <c r="Q279" s="1234">
        <v>0</v>
      </c>
      <c r="R279" s="1234">
        <f t="shared" si="62"/>
        <v>0</v>
      </c>
      <c r="S279" s="1234">
        <v>0</v>
      </c>
      <c r="T279" s="1235">
        <f t="shared" si="63"/>
        <v>0</v>
      </c>
      <c r="AR279" s="1236" t="s">
        <v>311</v>
      </c>
      <c r="AT279" s="1236" t="s">
        <v>240</v>
      </c>
      <c r="AU279" s="1236" t="s">
        <v>83</v>
      </c>
      <c r="AY279" s="1143" t="s">
        <v>211</v>
      </c>
      <c r="BE279" s="1237">
        <f t="shared" si="64"/>
        <v>0</v>
      </c>
      <c r="BF279" s="1237">
        <f t="shared" si="65"/>
        <v>0</v>
      </c>
      <c r="BG279" s="1237">
        <f t="shared" si="66"/>
        <v>0</v>
      </c>
      <c r="BH279" s="1237">
        <f t="shared" si="67"/>
        <v>0</v>
      </c>
      <c r="BI279" s="1237">
        <f t="shared" si="68"/>
        <v>0</v>
      </c>
      <c r="BJ279" s="1143" t="s">
        <v>83</v>
      </c>
      <c r="BK279" s="1237">
        <f t="shared" si="69"/>
        <v>0</v>
      </c>
      <c r="BL279" s="1143" t="s">
        <v>263</v>
      </c>
      <c r="BM279" s="1236" t="s">
        <v>2855</v>
      </c>
    </row>
    <row r="280" spans="2:65" s="1150" customFormat="1" ht="33" customHeight="1">
      <c r="B280" s="1224"/>
      <c r="C280" s="1225" t="s">
        <v>584</v>
      </c>
      <c r="D280" s="1225" t="s">
        <v>213</v>
      </c>
      <c r="E280" s="1226" t="s">
        <v>610</v>
      </c>
      <c r="F280" s="1227" t="s">
        <v>611</v>
      </c>
      <c r="G280" s="1228" t="s">
        <v>238</v>
      </c>
      <c r="H280" s="1229">
        <v>256.05</v>
      </c>
      <c r="I280" s="1230"/>
      <c r="J280" s="1230">
        <f t="shared" si="60"/>
        <v>0</v>
      </c>
      <c r="K280" s="1231"/>
      <c r="L280" s="1151"/>
      <c r="M280" s="1232" t="s">
        <v>1</v>
      </c>
      <c r="N280" s="1233" t="s">
        <v>37</v>
      </c>
      <c r="O280" s="1234">
        <v>0</v>
      </c>
      <c r="P280" s="1234">
        <f t="shared" si="61"/>
        <v>0</v>
      </c>
      <c r="Q280" s="1234">
        <v>0</v>
      </c>
      <c r="R280" s="1234">
        <f t="shared" si="62"/>
        <v>0</v>
      </c>
      <c r="S280" s="1234">
        <v>0</v>
      </c>
      <c r="T280" s="1235">
        <f t="shared" si="63"/>
        <v>0</v>
      </c>
      <c r="AR280" s="1236" t="s">
        <v>263</v>
      </c>
      <c r="AT280" s="1236" t="s">
        <v>213</v>
      </c>
      <c r="AU280" s="1236" t="s">
        <v>83</v>
      </c>
      <c r="AY280" s="1143" t="s">
        <v>211</v>
      </c>
      <c r="BE280" s="1237">
        <f t="shared" si="64"/>
        <v>0</v>
      </c>
      <c r="BF280" s="1237">
        <f t="shared" si="65"/>
        <v>0</v>
      </c>
      <c r="BG280" s="1237">
        <f t="shared" si="66"/>
        <v>0</v>
      </c>
      <c r="BH280" s="1237">
        <f t="shared" si="67"/>
        <v>0</v>
      </c>
      <c r="BI280" s="1237">
        <f t="shared" si="68"/>
        <v>0</v>
      </c>
      <c r="BJ280" s="1143" t="s">
        <v>83</v>
      </c>
      <c r="BK280" s="1237">
        <f t="shared" si="69"/>
        <v>0</v>
      </c>
      <c r="BL280" s="1143" t="s">
        <v>263</v>
      </c>
      <c r="BM280" s="1236" t="s">
        <v>2858</v>
      </c>
    </row>
    <row r="281" spans="2:65" s="1150" customFormat="1" ht="24.2" customHeight="1">
      <c r="B281" s="1224"/>
      <c r="C281" s="1238" t="s">
        <v>585</v>
      </c>
      <c r="D281" s="1238" t="s">
        <v>240</v>
      </c>
      <c r="E281" s="1239" t="s">
        <v>3690</v>
      </c>
      <c r="F281" s="1240" t="s">
        <v>3691</v>
      </c>
      <c r="G281" s="1241" t="s">
        <v>238</v>
      </c>
      <c r="H281" s="1242">
        <v>268.85300000000001</v>
      </c>
      <c r="I281" s="1243"/>
      <c r="J281" s="1243">
        <f t="shared" si="60"/>
        <v>0</v>
      </c>
      <c r="K281" s="1244"/>
      <c r="L281" s="1245"/>
      <c r="M281" s="1246" t="s">
        <v>1</v>
      </c>
      <c r="N281" s="1247" t="s">
        <v>37</v>
      </c>
      <c r="O281" s="1234">
        <v>0</v>
      </c>
      <c r="P281" s="1234">
        <f t="shared" si="61"/>
        <v>0</v>
      </c>
      <c r="Q281" s="1234">
        <v>0</v>
      </c>
      <c r="R281" s="1234">
        <f t="shared" si="62"/>
        <v>0</v>
      </c>
      <c r="S281" s="1234">
        <v>0</v>
      </c>
      <c r="T281" s="1235">
        <f t="shared" si="63"/>
        <v>0</v>
      </c>
      <c r="AR281" s="1236" t="s">
        <v>311</v>
      </c>
      <c r="AT281" s="1236" t="s">
        <v>240</v>
      </c>
      <c r="AU281" s="1236" t="s">
        <v>83</v>
      </c>
      <c r="AY281" s="1143" t="s">
        <v>211</v>
      </c>
      <c r="BE281" s="1237">
        <f t="shared" si="64"/>
        <v>0</v>
      </c>
      <c r="BF281" s="1237">
        <f t="shared" si="65"/>
        <v>0</v>
      </c>
      <c r="BG281" s="1237">
        <f t="shared" si="66"/>
        <v>0</v>
      </c>
      <c r="BH281" s="1237">
        <f t="shared" si="67"/>
        <v>0</v>
      </c>
      <c r="BI281" s="1237">
        <f t="shared" si="68"/>
        <v>0</v>
      </c>
      <c r="BJ281" s="1143" t="s">
        <v>83</v>
      </c>
      <c r="BK281" s="1237">
        <f t="shared" si="69"/>
        <v>0</v>
      </c>
      <c r="BL281" s="1143" t="s">
        <v>263</v>
      </c>
      <c r="BM281" s="1236" t="s">
        <v>2600</v>
      </c>
    </row>
    <row r="282" spans="2:65" s="1150" customFormat="1" ht="24.2" customHeight="1">
      <c r="B282" s="1224"/>
      <c r="C282" s="1225" t="s">
        <v>588</v>
      </c>
      <c r="D282" s="1225" t="s">
        <v>213</v>
      </c>
      <c r="E282" s="1226" t="s">
        <v>616</v>
      </c>
      <c r="F282" s="1227" t="s">
        <v>617</v>
      </c>
      <c r="G282" s="1228" t="s">
        <v>238</v>
      </c>
      <c r="H282" s="1229">
        <v>256.05</v>
      </c>
      <c r="I282" s="1230"/>
      <c r="J282" s="1230">
        <f t="shared" si="60"/>
        <v>0</v>
      </c>
      <c r="K282" s="1231"/>
      <c r="L282" s="1151"/>
      <c r="M282" s="1232" t="s">
        <v>1</v>
      </c>
      <c r="N282" s="1233" t="s">
        <v>37</v>
      </c>
      <c r="O282" s="1234">
        <v>0</v>
      </c>
      <c r="P282" s="1234">
        <f t="shared" si="61"/>
        <v>0</v>
      </c>
      <c r="Q282" s="1234">
        <v>0</v>
      </c>
      <c r="R282" s="1234">
        <f t="shared" si="62"/>
        <v>0</v>
      </c>
      <c r="S282" s="1234">
        <v>0</v>
      </c>
      <c r="T282" s="1235">
        <f t="shared" si="63"/>
        <v>0</v>
      </c>
      <c r="AR282" s="1236" t="s">
        <v>263</v>
      </c>
      <c r="AT282" s="1236" t="s">
        <v>213</v>
      </c>
      <c r="AU282" s="1236" t="s">
        <v>83</v>
      </c>
      <c r="AY282" s="1143" t="s">
        <v>211</v>
      </c>
      <c r="BE282" s="1237">
        <f t="shared" si="64"/>
        <v>0</v>
      </c>
      <c r="BF282" s="1237">
        <f t="shared" si="65"/>
        <v>0</v>
      </c>
      <c r="BG282" s="1237">
        <f t="shared" si="66"/>
        <v>0</v>
      </c>
      <c r="BH282" s="1237">
        <f t="shared" si="67"/>
        <v>0</v>
      </c>
      <c r="BI282" s="1237">
        <f t="shared" si="68"/>
        <v>0</v>
      </c>
      <c r="BJ282" s="1143" t="s">
        <v>83</v>
      </c>
      <c r="BK282" s="1237">
        <f t="shared" si="69"/>
        <v>0</v>
      </c>
      <c r="BL282" s="1143" t="s">
        <v>263</v>
      </c>
      <c r="BM282" s="1236" t="s">
        <v>2863</v>
      </c>
    </row>
    <row r="283" spans="2:65" s="1150" customFormat="1" ht="24.2" customHeight="1">
      <c r="B283" s="1224"/>
      <c r="C283" s="1238" t="s">
        <v>591</v>
      </c>
      <c r="D283" s="1238" t="s">
        <v>240</v>
      </c>
      <c r="E283" s="1239" t="s">
        <v>619</v>
      </c>
      <c r="F283" s="1240" t="s">
        <v>620</v>
      </c>
      <c r="G283" s="1241" t="s">
        <v>238</v>
      </c>
      <c r="H283" s="1242">
        <v>261.17099999999999</v>
      </c>
      <c r="I283" s="1243"/>
      <c r="J283" s="1243">
        <f t="shared" si="60"/>
        <v>0</v>
      </c>
      <c r="K283" s="1244"/>
      <c r="L283" s="1245"/>
      <c r="M283" s="1246" t="s">
        <v>1</v>
      </c>
      <c r="N283" s="1247" t="s">
        <v>37</v>
      </c>
      <c r="O283" s="1234">
        <v>0</v>
      </c>
      <c r="P283" s="1234">
        <f t="shared" si="61"/>
        <v>0</v>
      </c>
      <c r="Q283" s="1234">
        <v>0</v>
      </c>
      <c r="R283" s="1234">
        <f t="shared" si="62"/>
        <v>0</v>
      </c>
      <c r="S283" s="1234">
        <v>0</v>
      </c>
      <c r="T283" s="1235">
        <f t="shared" si="63"/>
        <v>0</v>
      </c>
      <c r="AR283" s="1236" t="s">
        <v>311</v>
      </c>
      <c r="AT283" s="1236" t="s">
        <v>240</v>
      </c>
      <c r="AU283" s="1236" t="s">
        <v>83</v>
      </c>
      <c r="AY283" s="1143" t="s">
        <v>211</v>
      </c>
      <c r="BE283" s="1237">
        <f t="shared" si="64"/>
        <v>0</v>
      </c>
      <c r="BF283" s="1237">
        <f t="shared" si="65"/>
        <v>0</v>
      </c>
      <c r="BG283" s="1237">
        <f t="shared" si="66"/>
        <v>0</v>
      </c>
      <c r="BH283" s="1237">
        <f t="shared" si="67"/>
        <v>0</v>
      </c>
      <c r="BI283" s="1237">
        <f t="shared" si="68"/>
        <v>0</v>
      </c>
      <c r="BJ283" s="1143" t="s">
        <v>83</v>
      </c>
      <c r="BK283" s="1237">
        <f t="shared" si="69"/>
        <v>0</v>
      </c>
      <c r="BL283" s="1143" t="s">
        <v>263</v>
      </c>
      <c r="BM283" s="1236" t="s">
        <v>2866</v>
      </c>
    </row>
    <row r="284" spans="2:65" s="1150" customFormat="1" ht="24.2" customHeight="1">
      <c r="B284" s="1224"/>
      <c r="C284" s="1238" t="s">
        <v>594</v>
      </c>
      <c r="D284" s="1238" t="s">
        <v>240</v>
      </c>
      <c r="E284" s="1239" t="s">
        <v>622</v>
      </c>
      <c r="F284" s="1240" t="s">
        <v>623</v>
      </c>
      <c r="G284" s="1241" t="s">
        <v>238</v>
      </c>
      <c r="H284" s="1242">
        <v>261.17099999999999</v>
      </c>
      <c r="I284" s="1243"/>
      <c r="J284" s="1243">
        <f t="shared" si="60"/>
        <v>0</v>
      </c>
      <c r="K284" s="1244"/>
      <c r="L284" s="1245"/>
      <c r="M284" s="1246" t="s">
        <v>1</v>
      </c>
      <c r="N284" s="1247" t="s">
        <v>37</v>
      </c>
      <c r="O284" s="1234">
        <v>0</v>
      </c>
      <c r="P284" s="1234">
        <f t="shared" si="61"/>
        <v>0</v>
      </c>
      <c r="Q284" s="1234">
        <v>0</v>
      </c>
      <c r="R284" s="1234">
        <f t="shared" si="62"/>
        <v>0</v>
      </c>
      <c r="S284" s="1234">
        <v>0</v>
      </c>
      <c r="T284" s="1235">
        <f t="shared" si="63"/>
        <v>0</v>
      </c>
      <c r="AR284" s="1236" t="s">
        <v>311</v>
      </c>
      <c r="AT284" s="1236" t="s">
        <v>240</v>
      </c>
      <c r="AU284" s="1236" t="s">
        <v>83</v>
      </c>
      <c r="AY284" s="1143" t="s">
        <v>211</v>
      </c>
      <c r="BE284" s="1237">
        <f t="shared" si="64"/>
        <v>0</v>
      </c>
      <c r="BF284" s="1237">
        <f t="shared" si="65"/>
        <v>0</v>
      </c>
      <c r="BG284" s="1237">
        <f t="shared" si="66"/>
        <v>0</v>
      </c>
      <c r="BH284" s="1237">
        <f t="shared" si="67"/>
        <v>0</v>
      </c>
      <c r="BI284" s="1237">
        <f t="shared" si="68"/>
        <v>0</v>
      </c>
      <c r="BJ284" s="1143" t="s">
        <v>83</v>
      </c>
      <c r="BK284" s="1237">
        <f t="shared" si="69"/>
        <v>0</v>
      </c>
      <c r="BL284" s="1143" t="s">
        <v>263</v>
      </c>
      <c r="BM284" s="1236" t="s">
        <v>2869</v>
      </c>
    </row>
    <row r="285" spans="2:65" s="1150" customFormat="1" ht="24.2" customHeight="1">
      <c r="B285" s="1224"/>
      <c r="C285" s="1225" t="s">
        <v>597</v>
      </c>
      <c r="D285" s="1225" t="s">
        <v>213</v>
      </c>
      <c r="E285" s="1226" t="s">
        <v>3692</v>
      </c>
      <c r="F285" s="1227" t="s">
        <v>3693</v>
      </c>
      <c r="G285" s="1228" t="s">
        <v>238</v>
      </c>
      <c r="H285" s="1229">
        <v>91.510999999999996</v>
      </c>
      <c r="I285" s="1230"/>
      <c r="J285" s="1230">
        <f t="shared" si="60"/>
        <v>0</v>
      </c>
      <c r="K285" s="1231"/>
      <c r="L285" s="1151"/>
      <c r="M285" s="1232" t="s">
        <v>1</v>
      </c>
      <c r="N285" s="1233" t="s">
        <v>37</v>
      </c>
      <c r="O285" s="1234">
        <v>0</v>
      </c>
      <c r="P285" s="1234">
        <f t="shared" si="61"/>
        <v>0</v>
      </c>
      <c r="Q285" s="1234">
        <v>0</v>
      </c>
      <c r="R285" s="1234">
        <f t="shared" si="62"/>
        <v>0</v>
      </c>
      <c r="S285" s="1234">
        <v>0</v>
      </c>
      <c r="T285" s="1235">
        <f t="shared" si="63"/>
        <v>0</v>
      </c>
      <c r="AR285" s="1236" t="s">
        <v>263</v>
      </c>
      <c r="AT285" s="1236" t="s">
        <v>213</v>
      </c>
      <c r="AU285" s="1236" t="s">
        <v>83</v>
      </c>
      <c r="AY285" s="1143" t="s">
        <v>211</v>
      </c>
      <c r="BE285" s="1237">
        <f t="shared" si="64"/>
        <v>0</v>
      </c>
      <c r="BF285" s="1237">
        <f t="shared" si="65"/>
        <v>0</v>
      </c>
      <c r="BG285" s="1237">
        <f t="shared" si="66"/>
        <v>0</v>
      </c>
      <c r="BH285" s="1237">
        <f t="shared" si="67"/>
        <v>0</v>
      </c>
      <c r="BI285" s="1237">
        <f t="shared" si="68"/>
        <v>0</v>
      </c>
      <c r="BJ285" s="1143" t="s">
        <v>83</v>
      </c>
      <c r="BK285" s="1237">
        <f t="shared" si="69"/>
        <v>0</v>
      </c>
      <c r="BL285" s="1143" t="s">
        <v>263</v>
      </c>
      <c r="BM285" s="1236" t="s">
        <v>2872</v>
      </c>
    </row>
    <row r="286" spans="2:65" s="1150" customFormat="1" ht="21.75" customHeight="1">
      <c r="B286" s="1224"/>
      <c r="C286" s="1238" t="s">
        <v>600</v>
      </c>
      <c r="D286" s="1238" t="s">
        <v>240</v>
      </c>
      <c r="E286" s="1239" t="s">
        <v>3694</v>
      </c>
      <c r="F286" s="1240" t="s">
        <v>3695</v>
      </c>
      <c r="G286" s="1241" t="s">
        <v>238</v>
      </c>
      <c r="H286" s="1242">
        <v>4.9610000000000003</v>
      </c>
      <c r="I286" s="1243"/>
      <c r="J286" s="1243">
        <f t="shared" si="60"/>
        <v>0</v>
      </c>
      <c r="K286" s="1244"/>
      <c r="L286" s="1245"/>
      <c r="M286" s="1246" t="s">
        <v>1</v>
      </c>
      <c r="N286" s="1247" t="s">
        <v>37</v>
      </c>
      <c r="O286" s="1234">
        <v>0</v>
      </c>
      <c r="P286" s="1234">
        <f t="shared" si="61"/>
        <v>0</v>
      </c>
      <c r="Q286" s="1234">
        <v>0</v>
      </c>
      <c r="R286" s="1234">
        <f t="shared" si="62"/>
        <v>0</v>
      </c>
      <c r="S286" s="1234">
        <v>0</v>
      </c>
      <c r="T286" s="1235">
        <f t="shared" si="63"/>
        <v>0</v>
      </c>
      <c r="AR286" s="1236" t="s">
        <v>311</v>
      </c>
      <c r="AT286" s="1236" t="s">
        <v>240</v>
      </c>
      <c r="AU286" s="1236" t="s">
        <v>83</v>
      </c>
      <c r="AY286" s="1143" t="s">
        <v>211</v>
      </c>
      <c r="BE286" s="1237">
        <f t="shared" si="64"/>
        <v>0</v>
      </c>
      <c r="BF286" s="1237">
        <f t="shared" si="65"/>
        <v>0</v>
      </c>
      <c r="BG286" s="1237">
        <f t="shared" si="66"/>
        <v>0</v>
      </c>
      <c r="BH286" s="1237">
        <f t="shared" si="67"/>
        <v>0</v>
      </c>
      <c r="BI286" s="1237">
        <f t="shared" si="68"/>
        <v>0</v>
      </c>
      <c r="BJ286" s="1143" t="s">
        <v>83</v>
      </c>
      <c r="BK286" s="1237">
        <f t="shared" si="69"/>
        <v>0</v>
      </c>
      <c r="BL286" s="1143" t="s">
        <v>263</v>
      </c>
      <c r="BM286" s="1236" t="s">
        <v>2875</v>
      </c>
    </row>
    <row r="287" spans="2:65" s="1150" customFormat="1" ht="21.75" customHeight="1">
      <c r="B287" s="1224"/>
      <c r="C287" s="1238" t="s">
        <v>603</v>
      </c>
      <c r="D287" s="1238" t="s">
        <v>240</v>
      </c>
      <c r="E287" s="1239" t="s">
        <v>3696</v>
      </c>
      <c r="F287" s="1240" t="s">
        <v>3697</v>
      </c>
      <c r="G287" s="1241" t="s">
        <v>238</v>
      </c>
      <c r="H287" s="1242">
        <v>51.615000000000002</v>
      </c>
      <c r="I287" s="1243"/>
      <c r="J287" s="1243">
        <f t="shared" si="60"/>
        <v>0</v>
      </c>
      <c r="K287" s="1244"/>
      <c r="L287" s="1245"/>
      <c r="M287" s="1246" t="s">
        <v>1</v>
      </c>
      <c r="N287" s="1247" t="s">
        <v>37</v>
      </c>
      <c r="O287" s="1234">
        <v>0</v>
      </c>
      <c r="P287" s="1234">
        <f t="shared" si="61"/>
        <v>0</v>
      </c>
      <c r="Q287" s="1234">
        <v>0</v>
      </c>
      <c r="R287" s="1234">
        <f t="shared" si="62"/>
        <v>0</v>
      </c>
      <c r="S287" s="1234">
        <v>0</v>
      </c>
      <c r="T287" s="1235">
        <f t="shared" si="63"/>
        <v>0</v>
      </c>
      <c r="AR287" s="1236" t="s">
        <v>311</v>
      </c>
      <c r="AT287" s="1236" t="s">
        <v>240</v>
      </c>
      <c r="AU287" s="1236" t="s">
        <v>83</v>
      </c>
      <c r="AY287" s="1143" t="s">
        <v>211</v>
      </c>
      <c r="BE287" s="1237">
        <f t="shared" si="64"/>
        <v>0</v>
      </c>
      <c r="BF287" s="1237">
        <f t="shared" si="65"/>
        <v>0</v>
      </c>
      <c r="BG287" s="1237">
        <f t="shared" si="66"/>
        <v>0</v>
      </c>
      <c r="BH287" s="1237">
        <f t="shared" si="67"/>
        <v>0</v>
      </c>
      <c r="BI287" s="1237">
        <f t="shared" si="68"/>
        <v>0</v>
      </c>
      <c r="BJ287" s="1143" t="s">
        <v>83</v>
      </c>
      <c r="BK287" s="1237">
        <f t="shared" si="69"/>
        <v>0</v>
      </c>
      <c r="BL287" s="1143" t="s">
        <v>263</v>
      </c>
      <c r="BM287" s="1236" t="s">
        <v>2878</v>
      </c>
    </row>
    <row r="288" spans="2:65" s="1150" customFormat="1" ht="21.75" customHeight="1">
      <c r="B288" s="1224"/>
      <c r="C288" s="1238" t="s">
        <v>606</v>
      </c>
      <c r="D288" s="1238" t="s">
        <v>240</v>
      </c>
      <c r="E288" s="1239" t="s">
        <v>3698</v>
      </c>
      <c r="F288" s="1240" t="s">
        <v>3699</v>
      </c>
      <c r="G288" s="1241" t="s">
        <v>238</v>
      </c>
      <c r="H288" s="1242">
        <v>39.51</v>
      </c>
      <c r="I288" s="1243"/>
      <c r="J288" s="1243">
        <f t="shared" si="60"/>
        <v>0</v>
      </c>
      <c r="K288" s="1244"/>
      <c r="L288" s="1245"/>
      <c r="M288" s="1246" t="s">
        <v>1</v>
      </c>
      <c r="N288" s="1247" t="s">
        <v>37</v>
      </c>
      <c r="O288" s="1234">
        <v>0</v>
      </c>
      <c r="P288" s="1234">
        <f t="shared" si="61"/>
        <v>0</v>
      </c>
      <c r="Q288" s="1234">
        <v>0</v>
      </c>
      <c r="R288" s="1234">
        <f t="shared" si="62"/>
        <v>0</v>
      </c>
      <c r="S288" s="1234">
        <v>0</v>
      </c>
      <c r="T288" s="1235">
        <f t="shared" si="63"/>
        <v>0</v>
      </c>
      <c r="AR288" s="1236" t="s">
        <v>311</v>
      </c>
      <c r="AT288" s="1236" t="s">
        <v>240</v>
      </c>
      <c r="AU288" s="1236" t="s">
        <v>83</v>
      </c>
      <c r="AY288" s="1143" t="s">
        <v>211</v>
      </c>
      <c r="BE288" s="1237">
        <f t="shared" si="64"/>
        <v>0</v>
      </c>
      <c r="BF288" s="1237">
        <f t="shared" si="65"/>
        <v>0</v>
      </c>
      <c r="BG288" s="1237">
        <f t="shared" si="66"/>
        <v>0</v>
      </c>
      <c r="BH288" s="1237">
        <f t="shared" si="67"/>
        <v>0</v>
      </c>
      <c r="BI288" s="1237">
        <f t="shared" si="68"/>
        <v>0</v>
      </c>
      <c r="BJ288" s="1143" t="s">
        <v>83</v>
      </c>
      <c r="BK288" s="1237">
        <f t="shared" si="69"/>
        <v>0</v>
      </c>
      <c r="BL288" s="1143" t="s">
        <v>263</v>
      </c>
      <c r="BM288" s="1236" t="s">
        <v>2882</v>
      </c>
    </row>
    <row r="289" spans="2:65" s="1150" customFormat="1" ht="24.2" customHeight="1">
      <c r="B289" s="1224"/>
      <c r="C289" s="1225" t="s">
        <v>609</v>
      </c>
      <c r="D289" s="1225" t="s">
        <v>213</v>
      </c>
      <c r="E289" s="1226" t="s">
        <v>3700</v>
      </c>
      <c r="F289" s="1227" t="s">
        <v>3701</v>
      </c>
      <c r="G289" s="1228" t="s">
        <v>238</v>
      </c>
      <c r="H289" s="1229">
        <v>3.5</v>
      </c>
      <c r="I289" s="1230"/>
      <c r="J289" s="1230">
        <f t="shared" si="60"/>
        <v>0</v>
      </c>
      <c r="K289" s="1231"/>
      <c r="L289" s="1151"/>
      <c r="M289" s="1232" t="s">
        <v>1</v>
      </c>
      <c r="N289" s="1233" t="s">
        <v>37</v>
      </c>
      <c r="O289" s="1234">
        <v>0</v>
      </c>
      <c r="P289" s="1234">
        <f t="shared" si="61"/>
        <v>0</v>
      </c>
      <c r="Q289" s="1234">
        <v>0</v>
      </c>
      <c r="R289" s="1234">
        <f t="shared" si="62"/>
        <v>0</v>
      </c>
      <c r="S289" s="1234">
        <v>0</v>
      </c>
      <c r="T289" s="1235">
        <f t="shared" si="63"/>
        <v>0</v>
      </c>
      <c r="AR289" s="1236" t="s">
        <v>263</v>
      </c>
      <c r="AT289" s="1236" t="s">
        <v>213</v>
      </c>
      <c r="AU289" s="1236" t="s">
        <v>83</v>
      </c>
      <c r="AY289" s="1143" t="s">
        <v>211</v>
      </c>
      <c r="BE289" s="1237">
        <f t="shared" si="64"/>
        <v>0</v>
      </c>
      <c r="BF289" s="1237">
        <f t="shared" si="65"/>
        <v>0</v>
      </c>
      <c r="BG289" s="1237">
        <f t="shared" si="66"/>
        <v>0</v>
      </c>
      <c r="BH289" s="1237">
        <f t="shared" si="67"/>
        <v>0</v>
      </c>
      <c r="BI289" s="1237">
        <f t="shared" si="68"/>
        <v>0</v>
      </c>
      <c r="BJ289" s="1143" t="s">
        <v>83</v>
      </c>
      <c r="BK289" s="1237">
        <f t="shared" si="69"/>
        <v>0</v>
      </c>
      <c r="BL289" s="1143" t="s">
        <v>263</v>
      </c>
      <c r="BM289" s="1236" t="s">
        <v>2885</v>
      </c>
    </row>
    <row r="290" spans="2:65" s="1150" customFormat="1" ht="16.5" customHeight="1">
      <c r="B290" s="1224"/>
      <c r="C290" s="1238" t="s">
        <v>612</v>
      </c>
      <c r="D290" s="1238" t="s">
        <v>240</v>
      </c>
      <c r="E290" s="1239" t="s">
        <v>3702</v>
      </c>
      <c r="F290" s="1240" t="s">
        <v>3703</v>
      </c>
      <c r="G290" s="1241" t="s">
        <v>238</v>
      </c>
      <c r="H290" s="1242">
        <v>3.57</v>
      </c>
      <c r="I290" s="1243"/>
      <c r="J290" s="1243">
        <f t="shared" si="60"/>
        <v>0</v>
      </c>
      <c r="K290" s="1244"/>
      <c r="L290" s="1245"/>
      <c r="M290" s="1246" t="s">
        <v>1</v>
      </c>
      <c r="N290" s="1247" t="s">
        <v>37</v>
      </c>
      <c r="O290" s="1234">
        <v>0</v>
      </c>
      <c r="P290" s="1234">
        <f t="shared" si="61"/>
        <v>0</v>
      </c>
      <c r="Q290" s="1234">
        <v>0</v>
      </c>
      <c r="R290" s="1234">
        <f t="shared" si="62"/>
        <v>0</v>
      </c>
      <c r="S290" s="1234">
        <v>0</v>
      </c>
      <c r="T290" s="1235">
        <f t="shared" si="63"/>
        <v>0</v>
      </c>
      <c r="AR290" s="1236" t="s">
        <v>311</v>
      </c>
      <c r="AT290" s="1236" t="s">
        <v>240</v>
      </c>
      <c r="AU290" s="1236" t="s">
        <v>83</v>
      </c>
      <c r="AY290" s="1143" t="s">
        <v>211</v>
      </c>
      <c r="BE290" s="1237">
        <f t="shared" si="64"/>
        <v>0</v>
      </c>
      <c r="BF290" s="1237">
        <f t="shared" si="65"/>
        <v>0</v>
      </c>
      <c r="BG290" s="1237">
        <f t="shared" si="66"/>
        <v>0</v>
      </c>
      <c r="BH290" s="1237">
        <f t="shared" si="67"/>
        <v>0</v>
      </c>
      <c r="BI290" s="1237">
        <f t="shared" si="68"/>
        <v>0</v>
      </c>
      <c r="BJ290" s="1143" t="s">
        <v>83</v>
      </c>
      <c r="BK290" s="1237">
        <f t="shared" si="69"/>
        <v>0</v>
      </c>
      <c r="BL290" s="1143" t="s">
        <v>263</v>
      </c>
      <c r="BM290" s="1236" t="s">
        <v>2888</v>
      </c>
    </row>
    <row r="291" spans="2:65" s="1150" customFormat="1" ht="21.75" customHeight="1">
      <c r="B291" s="1224"/>
      <c r="C291" s="1225" t="s">
        <v>615</v>
      </c>
      <c r="D291" s="1225" t="s">
        <v>213</v>
      </c>
      <c r="E291" s="1226" t="s">
        <v>637</v>
      </c>
      <c r="F291" s="1227" t="s">
        <v>638</v>
      </c>
      <c r="G291" s="1228" t="s">
        <v>238</v>
      </c>
      <c r="H291" s="1229">
        <v>52.2</v>
      </c>
      <c r="I291" s="1230"/>
      <c r="J291" s="1230">
        <f t="shared" si="60"/>
        <v>0</v>
      </c>
      <c r="K291" s="1231"/>
      <c r="L291" s="1151"/>
      <c r="M291" s="1232" t="s">
        <v>1</v>
      </c>
      <c r="N291" s="1233" t="s">
        <v>37</v>
      </c>
      <c r="O291" s="1234">
        <v>0</v>
      </c>
      <c r="P291" s="1234">
        <f t="shared" si="61"/>
        <v>0</v>
      </c>
      <c r="Q291" s="1234">
        <v>0</v>
      </c>
      <c r="R291" s="1234">
        <f t="shared" si="62"/>
        <v>0</v>
      </c>
      <c r="S291" s="1234">
        <v>0</v>
      </c>
      <c r="T291" s="1235">
        <f t="shared" si="63"/>
        <v>0</v>
      </c>
      <c r="AR291" s="1236" t="s">
        <v>263</v>
      </c>
      <c r="AT291" s="1236" t="s">
        <v>213</v>
      </c>
      <c r="AU291" s="1236" t="s">
        <v>83</v>
      </c>
      <c r="AY291" s="1143" t="s">
        <v>211</v>
      </c>
      <c r="BE291" s="1237">
        <f t="shared" si="64"/>
        <v>0</v>
      </c>
      <c r="BF291" s="1237">
        <f t="shared" si="65"/>
        <v>0</v>
      </c>
      <c r="BG291" s="1237">
        <f t="shared" si="66"/>
        <v>0</v>
      </c>
      <c r="BH291" s="1237">
        <f t="shared" si="67"/>
        <v>0</v>
      </c>
      <c r="BI291" s="1237">
        <f t="shared" si="68"/>
        <v>0</v>
      </c>
      <c r="BJ291" s="1143" t="s">
        <v>83</v>
      </c>
      <c r="BK291" s="1237">
        <f t="shared" si="69"/>
        <v>0</v>
      </c>
      <c r="BL291" s="1143" t="s">
        <v>263</v>
      </c>
      <c r="BM291" s="1236" t="s">
        <v>2892</v>
      </c>
    </row>
    <row r="292" spans="2:65" s="1150" customFormat="1" ht="16.5" customHeight="1">
      <c r="B292" s="1224"/>
      <c r="C292" s="1238" t="s">
        <v>618</v>
      </c>
      <c r="D292" s="1238" t="s">
        <v>240</v>
      </c>
      <c r="E292" s="1239" t="s">
        <v>582</v>
      </c>
      <c r="F292" s="1240" t="s">
        <v>583</v>
      </c>
      <c r="G292" s="1241" t="s">
        <v>238</v>
      </c>
      <c r="H292" s="1242">
        <v>29.988</v>
      </c>
      <c r="I292" s="1243"/>
      <c r="J292" s="1243">
        <f t="shared" si="60"/>
        <v>0</v>
      </c>
      <c r="K292" s="1244"/>
      <c r="L292" s="1245"/>
      <c r="M292" s="1246" t="s">
        <v>1</v>
      </c>
      <c r="N292" s="1247" t="s">
        <v>37</v>
      </c>
      <c r="O292" s="1234">
        <v>0</v>
      </c>
      <c r="P292" s="1234">
        <f t="shared" si="61"/>
        <v>0</v>
      </c>
      <c r="Q292" s="1234">
        <v>0</v>
      </c>
      <c r="R292" s="1234">
        <f t="shared" si="62"/>
        <v>0</v>
      </c>
      <c r="S292" s="1234">
        <v>0</v>
      </c>
      <c r="T292" s="1235">
        <f t="shared" si="63"/>
        <v>0</v>
      </c>
      <c r="AR292" s="1236" t="s">
        <v>311</v>
      </c>
      <c r="AT292" s="1236" t="s">
        <v>240</v>
      </c>
      <c r="AU292" s="1236" t="s">
        <v>83</v>
      </c>
      <c r="AY292" s="1143" t="s">
        <v>211</v>
      </c>
      <c r="BE292" s="1237">
        <f t="shared" si="64"/>
        <v>0</v>
      </c>
      <c r="BF292" s="1237">
        <f t="shared" si="65"/>
        <v>0</v>
      </c>
      <c r="BG292" s="1237">
        <f t="shared" si="66"/>
        <v>0</v>
      </c>
      <c r="BH292" s="1237">
        <f t="shared" si="67"/>
        <v>0</v>
      </c>
      <c r="BI292" s="1237">
        <f t="shared" si="68"/>
        <v>0</v>
      </c>
      <c r="BJ292" s="1143" t="s">
        <v>83</v>
      </c>
      <c r="BK292" s="1237">
        <f t="shared" si="69"/>
        <v>0</v>
      </c>
      <c r="BL292" s="1143" t="s">
        <v>263</v>
      </c>
      <c r="BM292" s="1236" t="s">
        <v>2895</v>
      </c>
    </row>
    <row r="293" spans="2:65" s="1150" customFormat="1" ht="16.5" customHeight="1">
      <c r="B293" s="1224"/>
      <c r="C293" s="1238" t="s">
        <v>621</v>
      </c>
      <c r="D293" s="1238" t="s">
        <v>240</v>
      </c>
      <c r="E293" s="1239" t="s">
        <v>304</v>
      </c>
      <c r="F293" s="1240" t="s">
        <v>305</v>
      </c>
      <c r="G293" s="1241" t="s">
        <v>238</v>
      </c>
      <c r="H293" s="1242">
        <v>23.256</v>
      </c>
      <c r="I293" s="1243"/>
      <c r="J293" s="1243">
        <f t="shared" si="60"/>
        <v>0</v>
      </c>
      <c r="K293" s="1244"/>
      <c r="L293" s="1245"/>
      <c r="M293" s="1246" t="s">
        <v>1</v>
      </c>
      <c r="N293" s="1247" t="s">
        <v>37</v>
      </c>
      <c r="O293" s="1234">
        <v>0</v>
      </c>
      <c r="P293" s="1234">
        <f t="shared" si="61"/>
        <v>0</v>
      </c>
      <c r="Q293" s="1234">
        <v>0</v>
      </c>
      <c r="R293" s="1234">
        <f t="shared" si="62"/>
        <v>0</v>
      </c>
      <c r="S293" s="1234">
        <v>0</v>
      </c>
      <c r="T293" s="1235">
        <f t="shared" si="63"/>
        <v>0</v>
      </c>
      <c r="AR293" s="1236" t="s">
        <v>311</v>
      </c>
      <c r="AT293" s="1236" t="s">
        <v>240</v>
      </c>
      <c r="AU293" s="1236" t="s">
        <v>83</v>
      </c>
      <c r="AY293" s="1143" t="s">
        <v>211</v>
      </c>
      <c r="BE293" s="1237">
        <f t="shared" si="64"/>
        <v>0</v>
      </c>
      <c r="BF293" s="1237">
        <f t="shared" si="65"/>
        <v>0</v>
      </c>
      <c r="BG293" s="1237">
        <f t="shared" si="66"/>
        <v>0</v>
      </c>
      <c r="BH293" s="1237">
        <f t="shared" si="67"/>
        <v>0</v>
      </c>
      <c r="BI293" s="1237">
        <f t="shared" si="68"/>
        <v>0</v>
      </c>
      <c r="BJ293" s="1143" t="s">
        <v>83</v>
      </c>
      <c r="BK293" s="1237">
        <f t="shared" si="69"/>
        <v>0</v>
      </c>
      <c r="BL293" s="1143" t="s">
        <v>263</v>
      </c>
      <c r="BM293" s="1236" t="s">
        <v>2898</v>
      </c>
    </row>
    <row r="294" spans="2:65" s="1212" customFormat="1" ht="22.7" customHeight="1">
      <c r="B294" s="1213"/>
      <c r="D294" s="1214" t="s">
        <v>69</v>
      </c>
      <c r="E294" s="1222" t="s">
        <v>640</v>
      </c>
      <c r="F294" s="1222" t="s">
        <v>641</v>
      </c>
      <c r="J294" s="1223">
        <f>BK294</f>
        <v>0</v>
      </c>
      <c r="L294" s="1213"/>
      <c r="M294" s="1217"/>
      <c r="P294" s="1218">
        <f>SUM(P295:P300)</f>
        <v>0</v>
      </c>
      <c r="R294" s="1218">
        <f>SUM(R295:R300)</f>
        <v>0</v>
      </c>
      <c r="T294" s="1219">
        <f>SUM(T295:T300)</f>
        <v>0</v>
      </c>
      <c r="AR294" s="1214" t="s">
        <v>83</v>
      </c>
      <c r="AT294" s="1220" t="s">
        <v>69</v>
      </c>
      <c r="AU294" s="1220" t="s">
        <v>77</v>
      </c>
      <c r="AY294" s="1214" t="s">
        <v>211</v>
      </c>
      <c r="BK294" s="1221">
        <f>SUM(BK295:BK300)</f>
        <v>0</v>
      </c>
    </row>
    <row r="295" spans="2:65" s="1150" customFormat="1" ht="24.2" customHeight="1">
      <c r="B295" s="1224"/>
      <c r="C295" s="1225" t="s">
        <v>624</v>
      </c>
      <c r="D295" s="1225" t="s">
        <v>213</v>
      </c>
      <c r="E295" s="1226" t="s">
        <v>643</v>
      </c>
      <c r="F295" s="1227" t="s">
        <v>644</v>
      </c>
      <c r="G295" s="1228" t="s">
        <v>645</v>
      </c>
      <c r="H295" s="1229">
        <v>6</v>
      </c>
      <c r="I295" s="1230"/>
      <c r="J295" s="1230">
        <f t="shared" ref="J295:J300" si="70">ROUND(I295*H295,2)</f>
        <v>0</v>
      </c>
      <c r="K295" s="1231"/>
      <c r="L295" s="1151"/>
      <c r="M295" s="1232" t="s">
        <v>1</v>
      </c>
      <c r="N295" s="1233" t="s">
        <v>37</v>
      </c>
      <c r="O295" s="1234">
        <v>0</v>
      </c>
      <c r="P295" s="1234">
        <f t="shared" ref="P295:P300" si="71">O295*H295</f>
        <v>0</v>
      </c>
      <c r="Q295" s="1234">
        <v>0</v>
      </c>
      <c r="R295" s="1234">
        <f t="shared" ref="R295:R300" si="72">Q295*H295</f>
        <v>0</v>
      </c>
      <c r="S295" s="1234">
        <v>0</v>
      </c>
      <c r="T295" s="1235">
        <f t="shared" ref="T295:T300" si="73">S295*H295</f>
        <v>0</v>
      </c>
      <c r="AR295" s="1236" t="s">
        <v>263</v>
      </c>
      <c r="AT295" s="1236" t="s">
        <v>213</v>
      </c>
      <c r="AU295" s="1236" t="s">
        <v>83</v>
      </c>
      <c r="AY295" s="1143" t="s">
        <v>211</v>
      </c>
      <c r="BE295" s="1237">
        <f t="shared" ref="BE295:BE300" si="74">IF(N295="základná",J295,0)</f>
        <v>0</v>
      </c>
      <c r="BF295" s="1237">
        <f t="shared" ref="BF295:BF300" si="75">IF(N295="znížená",J295,0)</f>
        <v>0</v>
      </c>
      <c r="BG295" s="1237">
        <f t="shared" ref="BG295:BG300" si="76">IF(N295="zákl. prenesená",J295,0)</f>
        <v>0</v>
      </c>
      <c r="BH295" s="1237">
        <f t="shared" ref="BH295:BH300" si="77">IF(N295="zníž. prenesená",J295,0)</f>
        <v>0</v>
      </c>
      <c r="BI295" s="1237">
        <f t="shared" ref="BI295:BI300" si="78">IF(N295="nulová",J295,0)</f>
        <v>0</v>
      </c>
      <c r="BJ295" s="1143" t="s">
        <v>83</v>
      </c>
      <c r="BK295" s="1237">
        <f t="shared" ref="BK295:BK300" si="79">ROUND(I295*H295,2)</f>
        <v>0</v>
      </c>
      <c r="BL295" s="1143" t="s">
        <v>263</v>
      </c>
      <c r="BM295" s="1236" t="s">
        <v>2901</v>
      </c>
    </row>
    <row r="296" spans="2:65" s="1150" customFormat="1" ht="37.700000000000003" customHeight="1">
      <c r="B296" s="1224"/>
      <c r="C296" s="1238" t="s">
        <v>627</v>
      </c>
      <c r="D296" s="1238" t="s">
        <v>240</v>
      </c>
      <c r="E296" s="1239" t="s">
        <v>647</v>
      </c>
      <c r="F296" s="1240" t="s">
        <v>3704</v>
      </c>
      <c r="G296" s="1241" t="s">
        <v>250</v>
      </c>
      <c r="H296" s="1242">
        <v>6</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1021</v>
      </c>
    </row>
    <row r="297" spans="2:65" s="1150" customFormat="1" ht="48.95" customHeight="1">
      <c r="B297" s="1224"/>
      <c r="C297" s="1238" t="s">
        <v>5622</v>
      </c>
      <c r="D297" s="1238" t="s">
        <v>240</v>
      </c>
      <c r="E297" s="1239" t="s">
        <v>649</v>
      </c>
      <c r="F297" s="1240" t="s">
        <v>650</v>
      </c>
      <c r="G297" s="1241" t="s">
        <v>250</v>
      </c>
      <c r="H297" s="1242">
        <v>11</v>
      </c>
      <c r="I297" s="1243"/>
      <c r="J297" s="1243">
        <f t="shared" si="70"/>
        <v>0</v>
      </c>
      <c r="K297" s="1244"/>
      <c r="L297" s="1245"/>
      <c r="M297" s="1246" t="s">
        <v>1</v>
      </c>
      <c r="N297" s="1247" t="s">
        <v>37</v>
      </c>
      <c r="O297" s="1234">
        <v>0</v>
      </c>
      <c r="P297" s="1234">
        <f t="shared" si="71"/>
        <v>0</v>
      </c>
      <c r="Q297" s="1234">
        <v>0</v>
      </c>
      <c r="R297" s="1234">
        <f t="shared" si="72"/>
        <v>0</v>
      </c>
      <c r="S297" s="1234">
        <v>0</v>
      </c>
      <c r="T297" s="1235">
        <f t="shared" si="73"/>
        <v>0</v>
      </c>
      <c r="AR297" s="1236" t="s">
        <v>311</v>
      </c>
      <c r="AT297" s="1236" t="s">
        <v>240</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2910</v>
      </c>
    </row>
    <row r="298" spans="2:65" s="1150" customFormat="1" ht="48.95" customHeight="1">
      <c r="B298" s="1224"/>
      <c r="C298" s="1238" t="s">
        <v>2951</v>
      </c>
      <c r="D298" s="1238" t="s">
        <v>240</v>
      </c>
      <c r="E298" s="1239" t="s">
        <v>651</v>
      </c>
      <c r="F298" s="1240" t="s">
        <v>652</v>
      </c>
      <c r="G298" s="1241" t="s">
        <v>250</v>
      </c>
      <c r="H298" s="1242">
        <v>11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1027</v>
      </c>
    </row>
    <row r="299" spans="2:65" s="1150" customFormat="1" ht="16.5" customHeight="1">
      <c r="B299" s="1224"/>
      <c r="C299" s="1225" t="s">
        <v>630</v>
      </c>
      <c r="D299" s="1225" t="s">
        <v>213</v>
      </c>
      <c r="E299" s="1226" t="s">
        <v>654</v>
      </c>
      <c r="F299" s="1227" t="s">
        <v>655</v>
      </c>
      <c r="G299" s="1228" t="s">
        <v>250</v>
      </c>
      <c r="H299" s="1229">
        <v>16</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1029</v>
      </c>
    </row>
    <row r="300" spans="2:65" s="1150" customFormat="1" ht="24.2" customHeight="1">
      <c r="B300" s="1224"/>
      <c r="C300" s="1238" t="s">
        <v>633</v>
      </c>
      <c r="D300" s="1238" t="s">
        <v>240</v>
      </c>
      <c r="E300" s="1239" t="s">
        <v>657</v>
      </c>
      <c r="F300" s="1240" t="s">
        <v>658</v>
      </c>
      <c r="G300" s="1241" t="s">
        <v>250</v>
      </c>
      <c r="H300" s="1242">
        <v>16</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2917</v>
      </c>
    </row>
    <row r="301" spans="2:65" s="1212" customFormat="1" ht="22.7" customHeight="1">
      <c r="B301" s="1213"/>
      <c r="D301" s="1214" t="s">
        <v>69</v>
      </c>
      <c r="E301" s="1222" t="s">
        <v>659</v>
      </c>
      <c r="F301" s="1222" t="s">
        <v>660</v>
      </c>
      <c r="J301" s="1223">
        <f>BK301</f>
        <v>0</v>
      </c>
      <c r="L301" s="1213"/>
      <c r="M301" s="1217"/>
      <c r="P301" s="1218">
        <f>SUM(P302:P305)</f>
        <v>0</v>
      </c>
      <c r="R301" s="1218">
        <f>SUM(R302:R305)</f>
        <v>0</v>
      </c>
      <c r="T301" s="1219">
        <f>SUM(T302:T305)</f>
        <v>0</v>
      </c>
      <c r="AR301" s="1214" t="s">
        <v>83</v>
      </c>
      <c r="AT301" s="1220" t="s">
        <v>69</v>
      </c>
      <c r="AU301" s="1220" t="s">
        <v>77</v>
      </c>
      <c r="AY301" s="1214" t="s">
        <v>211</v>
      </c>
      <c r="BK301" s="1221">
        <f>SUM(BK302:BK305)</f>
        <v>0</v>
      </c>
    </row>
    <row r="302" spans="2:65" s="1150" customFormat="1" ht="21.75" customHeight="1">
      <c r="B302" s="1224"/>
      <c r="C302" s="1225" t="s">
        <v>636</v>
      </c>
      <c r="D302" s="1225" t="s">
        <v>213</v>
      </c>
      <c r="E302" s="1226" t="s">
        <v>662</v>
      </c>
      <c r="F302" s="1227" t="s">
        <v>663</v>
      </c>
      <c r="G302" s="1228" t="s">
        <v>250</v>
      </c>
      <c r="H302" s="1229">
        <v>3</v>
      </c>
      <c r="I302" s="1230"/>
      <c r="J302" s="1230">
        <f>ROUND(I302*H302,2)</f>
        <v>0</v>
      </c>
      <c r="K302" s="1231"/>
      <c r="L302" s="1151"/>
      <c r="M302" s="1232" t="s">
        <v>1</v>
      </c>
      <c r="N302" s="1233" t="s">
        <v>37</v>
      </c>
      <c r="O302" s="1234">
        <v>0</v>
      </c>
      <c r="P302" s="1234">
        <f>O302*H302</f>
        <v>0</v>
      </c>
      <c r="Q302" s="1234">
        <v>0</v>
      </c>
      <c r="R302" s="1234">
        <f>Q302*H302</f>
        <v>0</v>
      </c>
      <c r="S302" s="1234">
        <v>0</v>
      </c>
      <c r="T302" s="1235">
        <f>S302*H302</f>
        <v>0</v>
      </c>
      <c r="AR302" s="1236" t="s">
        <v>263</v>
      </c>
      <c r="AT302" s="1236" t="s">
        <v>213</v>
      </c>
      <c r="AU302" s="1236" t="s">
        <v>83</v>
      </c>
      <c r="AY302" s="1143" t="s">
        <v>211</v>
      </c>
      <c r="BE302" s="1237">
        <f>IF(N302="základná",J302,0)</f>
        <v>0</v>
      </c>
      <c r="BF302" s="1237">
        <f>IF(N302="znížená",J302,0)</f>
        <v>0</v>
      </c>
      <c r="BG302" s="1237">
        <f>IF(N302="zákl. prenesená",J302,0)</f>
        <v>0</v>
      </c>
      <c r="BH302" s="1237">
        <f>IF(N302="zníž. prenesená",J302,0)</f>
        <v>0</v>
      </c>
      <c r="BI302" s="1237">
        <f>IF(N302="nulová",J302,0)</f>
        <v>0</v>
      </c>
      <c r="BJ302" s="1143" t="s">
        <v>83</v>
      </c>
      <c r="BK302" s="1237">
        <f>ROUND(I302*H302,2)</f>
        <v>0</v>
      </c>
      <c r="BL302" s="1143" t="s">
        <v>263</v>
      </c>
      <c r="BM302" s="1236" t="s">
        <v>1030</v>
      </c>
    </row>
    <row r="303" spans="2:65" s="1150" customFormat="1" ht="24.2" customHeight="1">
      <c r="B303" s="1224"/>
      <c r="C303" s="1238" t="s">
        <v>639</v>
      </c>
      <c r="D303" s="1238" t="s">
        <v>240</v>
      </c>
      <c r="E303" s="1239" t="s">
        <v>665</v>
      </c>
      <c r="F303" s="1240" t="s">
        <v>666</v>
      </c>
      <c r="G303" s="1241" t="s">
        <v>250</v>
      </c>
      <c r="H303" s="1242">
        <v>1</v>
      </c>
      <c r="I303" s="1243"/>
      <c r="J303" s="1243">
        <f>ROUND(I303*H303,2)</f>
        <v>0</v>
      </c>
      <c r="K303" s="1244"/>
      <c r="L303" s="1245"/>
      <c r="M303" s="1246" t="s">
        <v>1</v>
      </c>
      <c r="N303" s="1247" t="s">
        <v>37</v>
      </c>
      <c r="O303" s="1234">
        <v>0</v>
      </c>
      <c r="P303" s="1234">
        <f>O303*H303</f>
        <v>0</v>
      </c>
      <c r="Q303" s="1234">
        <v>0</v>
      </c>
      <c r="R303" s="1234">
        <f>Q303*H303</f>
        <v>0</v>
      </c>
      <c r="S303" s="1234">
        <v>0</v>
      </c>
      <c r="T303" s="1235">
        <f>S303*H303</f>
        <v>0</v>
      </c>
      <c r="AR303" s="1236" t="s">
        <v>311</v>
      </c>
      <c r="AT303" s="1236" t="s">
        <v>240</v>
      </c>
      <c r="AU303" s="1236" t="s">
        <v>83</v>
      </c>
      <c r="AY303" s="1143" t="s">
        <v>211</v>
      </c>
      <c r="BE303" s="1237">
        <f>IF(N303="základná",J303,0)</f>
        <v>0</v>
      </c>
      <c r="BF303" s="1237">
        <f>IF(N303="znížená",J303,0)</f>
        <v>0</v>
      </c>
      <c r="BG303" s="1237">
        <f>IF(N303="zákl. prenesená",J303,0)</f>
        <v>0</v>
      </c>
      <c r="BH303" s="1237">
        <f>IF(N303="zníž. prenesená",J303,0)</f>
        <v>0</v>
      </c>
      <c r="BI303" s="1237">
        <f>IF(N303="nulová",J303,0)</f>
        <v>0</v>
      </c>
      <c r="BJ303" s="1143" t="s">
        <v>83</v>
      </c>
      <c r="BK303" s="1237">
        <f>ROUND(I303*H303,2)</f>
        <v>0</v>
      </c>
      <c r="BL303" s="1143" t="s">
        <v>263</v>
      </c>
      <c r="BM303" s="1236" t="s">
        <v>2922</v>
      </c>
    </row>
    <row r="304" spans="2:65" s="1150" customFormat="1" ht="24.2" customHeight="1">
      <c r="B304" s="1224"/>
      <c r="C304" s="1238" t="s">
        <v>642</v>
      </c>
      <c r="D304" s="1238" t="s">
        <v>240</v>
      </c>
      <c r="E304" s="1239" t="s">
        <v>674</v>
      </c>
      <c r="F304" s="1240" t="s">
        <v>675</v>
      </c>
      <c r="G304" s="1241" t="s">
        <v>250</v>
      </c>
      <c r="H304" s="1242">
        <v>1</v>
      </c>
      <c r="I304" s="1243"/>
      <c r="J304" s="1243">
        <f>ROUND(I304*H304,2)</f>
        <v>0</v>
      </c>
      <c r="K304" s="1244"/>
      <c r="L304" s="1245"/>
      <c r="M304" s="1246" t="s">
        <v>1</v>
      </c>
      <c r="N304" s="1247" t="s">
        <v>37</v>
      </c>
      <c r="O304" s="1234">
        <v>0</v>
      </c>
      <c r="P304" s="1234">
        <f>O304*H304</f>
        <v>0</v>
      </c>
      <c r="Q304" s="1234">
        <v>0</v>
      </c>
      <c r="R304" s="1234">
        <f>Q304*H304</f>
        <v>0</v>
      </c>
      <c r="S304" s="1234">
        <v>0</v>
      </c>
      <c r="T304" s="1235">
        <f>S304*H304</f>
        <v>0</v>
      </c>
      <c r="AR304" s="1236" t="s">
        <v>311</v>
      </c>
      <c r="AT304" s="1236" t="s">
        <v>240</v>
      </c>
      <c r="AU304" s="1236" t="s">
        <v>83</v>
      </c>
      <c r="AY304" s="1143" t="s">
        <v>211</v>
      </c>
      <c r="BE304" s="1237">
        <f>IF(N304="základná",J304,0)</f>
        <v>0</v>
      </c>
      <c r="BF304" s="1237">
        <f>IF(N304="znížená",J304,0)</f>
        <v>0</v>
      </c>
      <c r="BG304" s="1237">
        <f>IF(N304="zákl. prenesená",J304,0)</f>
        <v>0</v>
      </c>
      <c r="BH304" s="1237">
        <f>IF(N304="zníž. prenesená",J304,0)</f>
        <v>0</v>
      </c>
      <c r="BI304" s="1237">
        <f>IF(N304="nulová",J304,0)</f>
        <v>0</v>
      </c>
      <c r="BJ304" s="1143" t="s">
        <v>83</v>
      </c>
      <c r="BK304" s="1237">
        <f>ROUND(I304*H304,2)</f>
        <v>0</v>
      </c>
      <c r="BL304" s="1143" t="s">
        <v>263</v>
      </c>
      <c r="BM304" s="1236" t="s">
        <v>1033</v>
      </c>
    </row>
    <row r="305" spans="2:65" s="1150" customFormat="1" ht="24.2" customHeight="1">
      <c r="B305" s="1224"/>
      <c r="C305" s="1238" t="s">
        <v>646</v>
      </c>
      <c r="D305" s="1238" t="s">
        <v>240</v>
      </c>
      <c r="E305" s="1239" t="s">
        <v>677</v>
      </c>
      <c r="F305" s="1240" t="s">
        <v>678</v>
      </c>
      <c r="G305" s="1241" t="s">
        <v>250</v>
      </c>
      <c r="H305" s="1242">
        <v>1</v>
      </c>
      <c r="I305" s="1243"/>
      <c r="J305" s="1243">
        <f>ROUND(I305*H305,2)</f>
        <v>0</v>
      </c>
      <c r="K305" s="1244"/>
      <c r="L305" s="1245"/>
      <c r="M305" s="1246" t="s">
        <v>1</v>
      </c>
      <c r="N305" s="1247" t="s">
        <v>37</v>
      </c>
      <c r="O305" s="1234">
        <v>0</v>
      </c>
      <c r="P305" s="1234">
        <f>O305*H305</f>
        <v>0</v>
      </c>
      <c r="Q305" s="1234">
        <v>0</v>
      </c>
      <c r="R305" s="1234">
        <f>Q305*H305</f>
        <v>0</v>
      </c>
      <c r="S305" s="1234">
        <v>0</v>
      </c>
      <c r="T305" s="1235">
        <f>S305*H305</f>
        <v>0</v>
      </c>
      <c r="AR305" s="1236" t="s">
        <v>311</v>
      </c>
      <c r="AT305" s="1236" t="s">
        <v>240</v>
      </c>
      <c r="AU305" s="1236" t="s">
        <v>83</v>
      </c>
      <c r="AY305" s="1143" t="s">
        <v>211</v>
      </c>
      <c r="BE305" s="1237">
        <f>IF(N305="základná",J305,0)</f>
        <v>0</v>
      </c>
      <c r="BF305" s="1237">
        <f>IF(N305="znížená",J305,0)</f>
        <v>0</v>
      </c>
      <c r="BG305" s="1237">
        <f>IF(N305="zákl. prenesená",J305,0)</f>
        <v>0</v>
      </c>
      <c r="BH305" s="1237">
        <f>IF(N305="zníž. prenesená",J305,0)</f>
        <v>0</v>
      </c>
      <c r="BI305" s="1237">
        <f>IF(N305="nulová",J305,0)</f>
        <v>0</v>
      </c>
      <c r="BJ305" s="1143" t="s">
        <v>83</v>
      </c>
      <c r="BK305" s="1237">
        <f>ROUND(I305*H305,2)</f>
        <v>0</v>
      </c>
      <c r="BL305" s="1143" t="s">
        <v>263</v>
      </c>
      <c r="BM305" s="1236" t="s">
        <v>1035</v>
      </c>
    </row>
    <row r="306" spans="2:65" s="1212" customFormat="1" ht="22.7" customHeight="1">
      <c r="B306" s="1213"/>
      <c r="D306" s="1214" t="s">
        <v>69</v>
      </c>
      <c r="E306" s="1222" t="s">
        <v>685</v>
      </c>
      <c r="F306" s="1222" t="s">
        <v>686</v>
      </c>
      <c r="J306" s="1223">
        <f>BK306</f>
        <v>0</v>
      </c>
      <c r="L306" s="1213"/>
      <c r="M306" s="1217"/>
      <c r="P306" s="1218">
        <f>SUM(P307:P362)</f>
        <v>0</v>
      </c>
      <c r="R306" s="1218">
        <f>SUM(R307:R362)</f>
        <v>0</v>
      </c>
      <c r="T306" s="1219">
        <f>SUM(T307:T362)</f>
        <v>0</v>
      </c>
      <c r="AR306" s="1214" t="s">
        <v>77</v>
      </c>
      <c r="AT306" s="1220" t="s">
        <v>69</v>
      </c>
      <c r="AU306" s="1220" t="s">
        <v>77</v>
      </c>
      <c r="AY306" s="1214" t="s">
        <v>211</v>
      </c>
      <c r="BK306" s="1221">
        <f>SUM(BK307:BK362)</f>
        <v>0</v>
      </c>
    </row>
    <row r="307" spans="2:65" s="1150" customFormat="1" ht="48.95" customHeight="1">
      <c r="B307" s="1224"/>
      <c r="C307" s="1225" t="s">
        <v>653</v>
      </c>
      <c r="D307" s="1225" t="s">
        <v>213</v>
      </c>
      <c r="E307" s="1226" t="s">
        <v>3705</v>
      </c>
      <c r="F307" s="1227" t="s">
        <v>3706</v>
      </c>
      <c r="G307" s="1228" t="s">
        <v>250</v>
      </c>
      <c r="H307" s="1229">
        <v>1</v>
      </c>
      <c r="I307" s="1230"/>
      <c r="J307" s="1230">
        <f t="shared" ref="J307:J362" si="80">ROUND(I307*H307,2)</f>
        <v>0</v>
      </c>
      <c r="K307" s="1231"/>
      <c r="L307" s="1151"/>
      <c r="M307" s="1232" t="s">
        <v>1</v>
      </c>
      <c r="N307" s="1233" t="s">
        <v>37</v>
      </c>
      <c r="O307" s="1234">
        <v>0</v>
      </c>
      <c r="P307" s="1234">
        <f t="shared" ref="P307:P362" si="81">O307*H307</f>
        <v>0</v>
      </c>
      <c r="Q307" s="1234">
        <v>0</v>
      </c>
      <c r="R307" s="1234">
        <f t="shared" ref="R307:R362" si="82">Q307*H307</f>
        <v>0</v>
      </c>
      <c r="S307" s="1234">
        <v>0</v>
      </c>
      <c r="T307" s="1235">
        <f t="shared" ref="T307:T362" si="83">S307*H307</f>
        <v>0</v>
      </c>
      <c r="AR307" s="1236" t="s">
        <v>217</v>
      </c>
      <c r="AT307" s="1236" t="s">
        <v>213</v>
      </c>
      <c r="AU307" s="1236" t="s">
        <v>83</v>
      </c>
      <c r="AY307" s="1143" t="s">
        <v>211</v>
      </c>
      <c r="BE307" s="1237">
        <f t="shared" ref="BE307:BE362" si="84">IF(N307="základná",J307,0)</f>
        <v>0</v>
      </c>
      <c r="BF307" s="1237">
        <f t="shared" ref="BF307:BF362" si="85">IF(N307="znížená",J307,0)</f>
        <v>0</v>
      </c>
      <c r="BG307" s="1237">
        <f t="shared" ref="BG307:BG362" si="86">IF(N307="zákl. prenesená",J307,0)</f>
        <v>0</v>
      </c>
      <c r="BH307" s="1237">
        <f t="shared" ref="BH307:BH362" si="87">IF(N307="zníž. prenesená",J307,0)</f>
        <v>0</v>
      </c>
      <c r="BI307" s="1237">
        <f t="shared" ref="BI307:BI362" si="88">IF(N307="nulová",J307,0)</f>
        <v>0</v>
      </c>
      <c r="BJ307" s="1143" t="s">
        <v>83</v>
      </c>
      <c r="BK307" s="1237">
        <f t="shared" ref="BK307:BK362" si="89">ROUND(I307*H307,2)</f>
        <v>0</v>
      </c>
      <c r="BL307" s="1143" t="s">
        <v>217</v>
      </c>
      <c r="BM307" s="1236" t="s">
        <v>1039</v>
      </c>
    </row>
    <row r="308" spans="2:65" s="1150" customFormat="1" ht="62.85" customHeight="1">
      <c r="B308" s="1224"/>
      <c r="C308" s="1225" t="s">
        <v>656</v>
      </c>
      <c r="D308" s="1225" t="s">
        <v>213</v>
      </c>
      <c r="E308" s="1226" t="s">
        <v>3707</v>
      </c>
      <c r="F308" s="1227" t="s">
        <v>3708</v>
      </c>
      <c r="G308" s="1228" t="s">
        <v>250</v>
      </c>
      <c r="H308" s="1229">
        <v>6</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217</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217</v>
      </c>
      <c r="BM308" s="1236" t="s">
        <v>1044</v>
      </c>
    </row>
    <row r="309" spans="2:65" s="1150" customFormat="1" ht="62.85" customHeight="1">
      <c r="B309" s="1224"/>
      <c r="C309" s="1225" t="s">
        <v>661</v>
      </c>
      <c r="D309" s="1225" t="s">
        <v>213</v>
      </c>
      <c r="E309" s="1226" t="s">
        <v>3709</v>
      </c>
      <c r="F309" s="1227" t="s">
        <v>3710</v>
      </c>
      <c r="G309" s="1228" t="s">
        <v>250</v>
      </c>
      <c r="H309" s="1229">
        <v>6</v>
      </c>
      <c r="I309" s="1230"/>
      <c r="J309" s="1230">
        <f t="shared" si="80"/>
        <v>0</v>
      </c>
      <c r="K309" s="1231"/>
      <c r="L309" s="1151"/>
      <c r="M309" s="1232" t="s">
        <v>1</v>
      </c>
      <c r="N309" s="1233" t="s">
        <v>37</v>
      </c>
      <c r="O309" s="1234">
        <v>0</v>
      </c>
      <c r="P309" s="1234">
        <f t="shared" si="81"/>
        <v>0</v>
      </c>
      <c r="Q309" s="1234">
        <v>0</v>
      </c>
      <c r="R309" s="1234">
        <f t="shared" si="82"/>
        <v>0</v>
      </c>
      <c r="S309" s="1234">
        <v>0</v>
      </c>
      <c r="T309" s="1235">
        <f t="shared" si="83"/>
        <v>0</v>
      </c>
      <c r="AR309" s="1236" t="s">
        <v>217</v>
      </c>
      <c r="AT309" s="1236" t="s">
        <v>213</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217</v>
      </c>
      <c r="BM309" s="1236" t="s">
        <v>2933</v>
      </c>
    </row>
    <row r="310" spans="2:65" s="1150" customFormat="1" ht="48.95" customHeight="1">
      <c r="B310" s="1224"/>
      <c r="C310" s="1225" t="s">
        <v>664</v>
      </c>
      <c r="D310" s="1225" t="s">
        <v>213</v>
      </c>
      <c r="E310" s="1226" t="s">
        <v>3711</v>
      </c>
      <c r="F310" s="1227" t="s">
        <v>3712</v>
      </c>
      <c r="G310" s="1228" t="s">
        <v>250</v>
      </c>
      <c r="H310" s="1229">
        <v>1</v>
      </c>
      <c r="I310" s="1230"/>
      <c r="J310" s="1230">
        <f t="shared" si="80"/>
        <v>0</v>
      </c>
      <c r="K310" s="1231"/>
      <c r="L310" s="1151"/>
      <c r="M310" s="1232" t="s">
        <v>1</v>
      </c>
      <c r="N310" s="1233" t="s">
        <v>37</v>
      </c>
      <c r="O310" s="1234">
        <v>0</v>
      </c>
      <c r="P310" s="1234">
        <f t="shared" si="81"/>
        <v>0</v>
      </c>
      <c r="Q310" s="1234">
        <v>0</v>
      </c>
      <c r="R310" s="1234">
        <f t="shared" si="82"/>
        <v>0</v>
      </c>
      <c r="S310" s="1234">
        <v>0</v>
      </c>
      <c r="T310" s="1235">
        <f t="shared" si="83"/>
        <v>0</v>
      </c>
      <c r="AR310" s="1236" t="s">
        <v>217</v>
      </c>
      <c r="AT310" s="1236" t="s">
        <v>213</v>
      </c>
      <c r="AU310" s="1236" t="s">
        <v>83</v>
      </c>
      <c r="AY310" s="1143" t="s">
        <v>211</v>
      </c>
      <c r="BE310" s="1237">
        <f t="shared" si="84"/>
        <v>0</v>
      </c>
      <c r="BF310" s="1237">
        <f t="shared" si="85"/>
        <v>0</v>
      </c>
      <c r="BG310" s="1237">
        <f t="shared" si="86"/>
        <v>0</v>
      </c>
      <c r="BH310" s="1237">
        <f t="shared" si="87"/>
        <v>0</v>
      </c>
      <c r="BI310" s="1237">
        <f t="shared" si="88"/>
        <v>0</v>
      </c>
      <c r="BJ310" s="1143" t="s">
        <v>83</v>
      </c>
      <c r="BK310" s="1237">
        <f t="shared" si="89"/>
        <v>0</v>
      </c>
      <c r="BL310" s="1143" t="s">
        <v>217</v>
      </c>
      <c r="BM310" s="1236" t="s">
        <v>2936</v>
      </c>
    </row>
    <row r="311" spans="2:65" s="1150" customFormat="1" ht="48.95" customHeight="1">
      <c r="B311" s="1224"/>
      <c r="C311" s="1225" t="s">
        <v>667</v>
      </c>
      <c r="D311" s="1225" t="s">
        <v>213</v>
      </c>
      <c r="E311" s="1226" t="s">
        <v>3713</v>
      </c>
      <c r="F311" s="1227" t="s">
        <v>3714</v>
      </c>
      <c r="G311" s="1228" t="s">
        <v>250</v>
      </c>
      <c r="H311" s="1229">
        <v>4</v>
      </c>
      <c r="I311" s="1230"/>
      <c r="J311" s="1230">
        <f t="shared" si="80"/>
        <v>0</v>
      </c>
      <c r="K311" s="1231"/>
      <c r="L311" s="1151"/>
      <c r="M311" s="1232" t="s">
        <v>1</v>
      </c>
      <c r="N311" s="1233" t="s">
        <v>37</v>
      </c>
      <c r="O311" s="1234">
        <v>0</v>
      </c>
      <c r="P311" s="1234">
        <f t="shared" si="81"/>
        <v>0</v>
      </c>
      <c r="Q311" s="1234">
        <v>0</v>
      </c>
      <c r="R311" s="1234">
        <f t="shared" si="82"/>
        <v>0</v>
      </c>
      <c r="S311" s="1234">
        <v>0</v>
      </c>
      <c r="T311" s="1235">
        <f t="shared" si="83"/>
        <v>0</v>
      </c>
      <c r="AR311" s="1236" t="s">
        <v>217</v>
      </c>
      <c r="AT311" s="1236" t="s">
        <v>213</v>
      </c>
      <c r="AU311" s="1236" t="s">
        <v>83</v>
      </c>
      <c r="AY311" s="1143" t="s">
        <v>211</v>
      </c>
      <c r="BE311" s="1237">
        <f t="shared" si="84"/>
        <v>0</v>
      </c>
      <c r="BF311" s="1237">
        <f t="shared" si="85"/>
        <v>0</v>
      </c>
      <c r="BG311" s="1237">
        <f t="shared" si="86"/>
        <v>0</v>
      </c>
      <c r="BH311" s="1237">
        <f t="shared" si="87"/>
        <v>0</v>
      </c>
      <c r="BI311" s="1237">
        <f t="shared" si="88"/>
        <v>0</v>
      </c>
      <c r="BJ311" s="1143" t="s">
        <v>83</v>
      </c>
      <c r="BK311" s="1237">
        <f t="shared" si="89"/>
        <v>0</v>
      </c>
      <c r="BL311" s="1143" t="s">
        <v>217</v>
      </c>
      <c r="BM311" s="1236" t="s">
        <v>2939</v>
      </c>
    </row>
    <row r="312" spans="2:65" s="1150" customFormat="1" ht="48.95" customHeight="1">
      <c r="B312" s="1224"/>
      <c r="C312" s="1225" t="s">
        <v>670</v>
      </c>
      <c r="D312" s="1225" t="s">
        <v>213</v>
      </c>
      <c r="E312" s="1226" t="s">
        <v>3715</v>
      </c>
      <c r="F312" s="1227" t="s">
        <v>3716</v>
      </c>
      <c r="G312" s="1228" t="s">
        <v>250</v>
      </c>
      <c r="H312" s="1229">
        <v>5</v>
      </c>
      <c r="I312" s="1230"/>
      <c r="J312" s="1230">
        <f t="shared" si="80"/>
        <v>0</v>
      </c>
      <c r="K312" s="1231"/>
      <c r="L312" s="1151"/>
      <c r="M312" s="1232" t="s">
        <v>1</v>
      </c>
      <c r="N312" s="1233" t="s">
        <v>37</v>
      </c>
      <c r="O312" s="1234">
        <v>0</v>
      </c>
      <c r="P312" s="1234">
        <f t="shared" si="81"/>
        <v>0</v>
      </c>
      <c r="Q312" s="1234">
        <v>0</v>
      </c>
      <c r="R312" s="1234">
        <f t="shared" si="82"/>
        <v>0</v>
      </c>
      <c r="S312" s="1234">
        <v>0</v>
      </c>
      <c r="T312" s="1235">
        <f t="shared" si="83"/>
        <v>0</v>
      </c>
      <c r="AR312" s="1236" t="s">
        <v>217</v>
      </c>
      <c r="AT312" s="1236" t="s">
        <v>213</v>
      </c>
      <c r="AU312" s="1236" t="s">
        <v>83</v>
      </c>
      <c r="AY312" s="1143" t="s">
        <v>211</v>
      </c>
      <c r="BE312" s="1237">
        <f t="shared" si="84"/>
        <v>0</v>
      </c>
      <c r="BF312" s="1237">
        <f t="shared" si="85"/>
        <v>0</v>
      </c>
      <c r="BG312" s="1237">
        <f t="shared" si="86"/>
        <v>0</v>
      </c>
      <c r="BH312" s="1237">
        <f t="shared" si="87"/>
        <v>0</v>
      </c>
      <c r="BI312" s="1237">
        <f t="shared" si="88"/>
        <v>0</v>
      </c>
      <c r="BJ312" s="1143" t="s">
        <v>83</v>
      </c>
      <c r="BK312" s="1237">
        <f t="shared" si="89"/>
        <v>0</v>
      </c>
      <c r="BL312" s="1143" t="s">
        <v>217</v>
      </c>
      <c r="BM312" s="1236" t="s">
        <v>2942</v>
      </c>
    </row>
    <row r="313" spans="2:65" s="1150" customFormat="1" ht="48.95" customHeight="1">
      <c r="B313" s="1224"/>
      <c r="C313" s="1225" t="s">
        <v>673</v>
      </c>
      <c r="D313" s="1225" t="s">
        <v>213</v>
      </c>
      <c r="E313" s="1226" t="s">
        <v>3717</v>
      </c>
      <c r="F313" s="1227" t="s">
        <v>3718</v>
      </c>
      <c r="G313" s="1228" t="s">
        <v>250</v>
      </c>
      <c r="H313" s="1229">
        <v>2</v>
      </c>
      <c r="I313" s="1230"/>
      <c r="J313" s="1230">
        <f t="shared" si="80"/>
        <v>0</v>
      </c>
      <c r="K313" s="1231"/>
      <c r="L313" s="1151"/>
      <c r="M313" s="1232" t="s">
        <v>1</v>
      </c>
      <c r="N313" s="1233" t="s">
        <v>37</v>
      </c>
      <c r="O313" s="1234">
        <v>0</v>
      </c>
      <c r="P313" s="1234">
        <f t="shared" si="81"/>
        <v>0</v>
      </c>
      <c r="Q313" s="1234">
        <v>0</v>
      </c>
      <c r="R313" s="1234">
        <f t="shared" si="82"/>
        <v>0</v>
      </c>
      <c r="S313" s="1234">
        <v>0</v>
      </c>
      <c r="T313" s="1235">
        <f t="shared" si="83"/>
        <v>0</v>
      </c>
      <c r="AR313" s="1236" t="s">
        <v>217</v>
      </c>
      <c r="AT313" s="1236" t="s">
        <v>213</v>
      </c>
      <c r="AU313" s="1236" t="s">
        <v>83</v>
      </c>
      <c r="AY313" s="1143" t="s">
        <v>211</v>
      </c>
      <c r="BE313" s="1237">
        <f t="shared" si="84"/>
        <v>0</v>
      </c>
      <c r="BF313" s="1237">
        <f t="shared" si="85"/>
        <v>0</v>
      </c>
      <c r="BG313" s="1237">
        <f t="shared" si="86"/>
        <v>0</v>
      </c>
      <c r="BH313" s="1237">
        <f t="shared" si="87"/>
        <v>0</v>
      </c>
      <c r="BI313" s="1237">
        <f t="shared" si="88"/>
        <v>0</v>
      </c>
      <c r="BJ313" s="1143" t="s">
        <v>83</v>
      </c>
      <c r="BK313" s="1237">
        <f t="shared" si="89"/>
        <v>0</v>
      </c>
      <c r="BL313" s="1143" t="s">
        <v>217</v>
      </c>
      <c r="BM313" s="1236" t="s">
        <v>2945</v>
      </c>
    </row>
    <row r="314" spans="2:65" s="1150" customFormat="1" ht="48.95" customHeight="1">
      <c r="B314" s="1224"/>
      <c r="C314" s="1225" t="s">
        <v>676</v>
      </c>
      <c r="D314" s="1225" t="s">
        <v>213</v>
      </c>
      <c r="E314" s="1226" t="s">
        <v>3719</v>
      </c>
      <c r="F314" s="1227" t="s">
        <v>3720</v>
      </c>
      <c r="G314" s="1228" t="s">
        <v>250</v>
      </c>
      <c r="H314" s="1229">
        <v>1</v>
      </c>
      <c r="I314" s="1230"/>
      <c r="J314" s="1230">
        <f t="shared" si="80"/>
        <v>0</v>
      </c>
      <c r="K314" s="1231"/>
      <c r="L314" s="1151"/>
      <c r="M314" s="1232" t="s">
        <v>1</v>
      </c>
      <c r="N314" s="1233" t="s">
        <v>37</v>
      </c>
      <c r="O314" s="1234">
        <v>0</v>
      </c>
      <c r="P314" s="1234">
        <f t="shared" si="81"/>
        <v>0</v>
      </c>
      <c r="Q314" s="1234">
        <v>0</v>
      </c>
      <c r="R314" s="1234">
        <f t="shared" si="82"/>
        <v>0</v>
      </c>
      <c r="S314" s="1234">
        <v>0</v>
      </c>
      <c r="T314" s="1235">
        <f t="shared" si="83"/>
        <v>0</v>
      </c>
      <c r="AR314" s="1236" t="s">
        <v>217</v>
      </c>
      <c r="AT314" s="1236" t="s">
        <v>213</v>
      </c>
      <c r="AU314" s="1236" t="s">
        <v>83</v>
      </c>
      <c r="AY314" s="1143" t="s">
        <v>211</v>
      </c>
      <c r="BE314" s="1237">
        <f t="shared" si="84"/>
        <v>0</v>
      </c>
      <c r="BF314" s="1237">
        <f t="shared" si="85"/>
        <v>0</v>
      </c>
      <c r="BG314" s="1237">
        <f t="shared" si="86"/>
        <v>0</v>
      </c>
      <c r="BH314" s="1237">
        <f t="shared" si="87"/>
        <v>0</v>
      </c>
      <c r="BI314" s="1237">
        <f t="shared" si="88"/>
        <v>0</v>
      </c>
      <c r="BJ314" s="1143" t="s">
        <v>83</v>
      </c>
      <c r="BK314" s="1237">
        <f t="shared" si="89"/>
        <v>0</v>
      </c>
      <c r="BL314" s="1143" t="s">
        <v>217</v>
      </c>
      <c r="BM314" s="1236" t="s">
        <v>2948</v>
      </c>
    </row>
    <row r="315" spans="2:65" s="1150" customFormat="1" ht="48.95" customHeight="1">
      <c r="B315" s="1224"/>
      <c r="C315" s="1225" t="s">
        <v>679</v>
      </c>
      <c r="D315" s="1225" t="s">
        <v>213</v>
      </c>
      <c r="E315" s="1226" t="s">
        <v>3721</v>
      </c>
      <c r="F315" s="1227" t="s">
        <v>3722</v>
      </c>
      <c r="G315" s="1228" t="s">
        <v>250</v>
      </c>
      <c r="H315" s="1229">
        <v>1</v>
      </c>
      <c r="I315" s="1230"/>
      <c r="J315" s="1230">
        <f t="shared" si="80"/>
        <v>0</v>
      </c>
      <c r="K315" s="1231"/>
      <c r="L315" s="1151"/>
      <c r="M315" s="1232" t="s">
        <v>1</v>
      </c>
      <c r="N315" s="1233" t="s">
        <v>37</v>
      </c>
      <c r="O315" s="1234">
        <v>0</v>
      </c>
      <c r="P315" s="1234">
        <f t="shared" si="81"/>
        <v>0</v>
      </c>
      <c r="Q315" s="1234">
        <v>0</v>
      </c>
      <c r="R315" s="1234">
        <f t="shared" si="82"/>
        <v>0</v>
      </c>
      <c r="S315" s="1234">
        <v>0</v>
      </c>
      <c r="T315" s="1235">
        <f t="shared" si="83"/>
        <v>0</v>
      </c>
      <c r="AR315" s="1236" t="s">
        <v>217</v>
      </c>
      <c r="AT315" s="1236" t="s">
        <v>213</v>
      </c>
      <c r="AU315" s="1236" t="s">
        <v>83</v>
      </c>
      <c r="AY315" s="1143" t="s">
        <v>211</v>
      </c>
      <c r="BE315" s="1237">
        <f t="shared" si="84"/>
        <v>0</v>
      </c>
      <c r="BF315" s="1237">
        <f t="shared" si="85"/>
        <v>0</v>
      </c>
      <c r="BG315" s="1237">
        <f t="shared" si="86"/>
        <v>0</v>
      </c>
      <c r="BH315" s="1237">
        <f t="shared" si="87"/>
        <v>0</v>
      </c>
      <c r="BI315" s="1237">
        <f t="shared" si="88"/>
        <v>0</v>
      </c>
      <c r="BJ315" s="1143" t="s">
        <v>83</v>
      </c>
      <c r="BK315" s="1237">
        <f t="shared" si="89"/>
        <v>0</v>
      </c>
      <c r="BL315" s="1143" t="s">
        <v>217</v>
      </c>
      <c r="BM315" s="1236" t="s">
        <v>2951</v>
      </c>
    </row>
    <row r="316" spans="2:65" s="1150" customFormat="1" ht="48.95" customHeight="1">
      <c r="B316" s="1224"/>
      <c r="C316" s="1225" t="s">
        <v>682</v>
      </c>
      <c r="D316" s="1225" t="s">
        <v>213</v>
      </c>
      <c r="E316" s="1226" t="s">
        <v>3723</v>
      </c>
      <c r="F316" s="1227" t="s">
        <v>3724</v>
      </c>
      <c r="G316" s="1228" t="s">
        <v>250</v>
      </c>
      <c r="H316" s="1229">
        <v>1</v>
      </c>
      <c r="I316" s="1230"/>
      <c r="J316" s="1230">
        <f t="shared" si="80"/>
        <v>0</v>
      </c>
      <c r="K316" s="1231"/>
      <c r="L316" s="1151"/>
      <c r="M316" s="1232" t="s">
        <v>1</v>
      </c>
      <c r="N316" s="1233" t="s">
        <v>37</v>
      </c>
      <c r="O316" s="1234">
        <v>0</v>
      </c>
      <c r="P316" s="1234">
        <f t="shared" si="81"/>
        <v>0</v>
      </c>
      <c r="Q316" s="1234">
        <v>0</v>
      </c>
      <c r="R316" s="1234">
        <f t="shared" si="82"/>
        <v>0</v>
      </c>
      <c r="S316" s="1234">
        <v>0</v>
      </c>
      <c r="T316" s="1235">
        <f t="shared" si="83"/>
        <v>0</v>
      </c>
      <c r="AR316" s="1236" t="s">
        <v>217</v>
      </c>
      <c r="AT316" s="1236" t="s">
        <v>213</v>
      </c>
      <c r="AU316" s="1236" t="s">
        <v>83</v>
      </c>
      <c r="AY316" s="1143" t="s">
        <v>211</v>
      </c>
      <c r="BE316" s="1237">
        <f t="shared" si="84"/>
        <v>0</v>
      </c>
      <c r="BF316" s="1237">
        <f t="shared" si="85"/>
        <v>0</v>
      </c>
      <c r="BG316" s="1237">
        <f t="shared" si="86"/>
        <v>0</v>
      </c>
      <c r="BH316" s="1237">
        <f t="shared" si="87"/>
        <v>0</v>
      </c>
      <c r="BI316" s="1237">
        <f t="shared" si="88"/>
        <v>0</v>
      </c>
      <c r="BJ316" s="1143" t="s">
        <v>83</v>
      </c>
      <c r="BK316" s="1237">
        <f t="shared" si="89"/>
        <v>0</v>
      </c>
      <c r="BL316" s="1143" t="s">
        <v>217</v>
      </c>
      <c r="BM316" s="1236" t="s">
        <v>2954</v>
      </c>
    </row>
    <row r="317" spans="2:65" s="1150" customFormat="1" ht="48.95" customHeight="1">
      <c r="B317" s="1224"/>
      <c r="C317" s="1225" t="s">
        <v>687</v>
      </c>
      <c r="D317" s="1225" t="s">
        <v>213</v>
      </c>
      <c r="E317" s="1226" t="s">
        <v>3725</v>
      </c>
      <c r="F317" s="1227" t="s">
        <v>3726</v>
      </c>
      <c r="G317" s="1228" t="s">
        <v>250</v>
      </c>
      <c r="H317" s="1229">
        <v>2</v>
      </c>
      <c r="I317" s="1230"/>
      <c r="J317" s="1230">
        <f t="shared" si="80"/>
        <v>0</v>
      </c>
      <c r="K317" s="1231"/>
      <c r="L317" s="1151"/>
      <c r="M317" s="1232" t="s">
        <v>1</v>
      </c>
      <c r="N317" s="1233" t="s">
        <v>37</v>
      </c>
      <c r="O317" s="1234">
        <v>0</v>
      </c>
      <c r="P317" s="1234">
        <f t="shared" si="81"/>
        <v>0</v>
      </c>
      <c r="Q317" s="1234">
        <v>0</v>
      </c>
      <c r="R317" s="1234">
        <f t="shared" si="82"/>
        <v>0</v>
      </c>
      <c r="S317" s="1234">
        <v>0</v>
      </c>
      <c r="T317" s="1235">
        <f t="shared" si="83"/>
        <v>0</v>
      </c>
      <c r="AR317" s="1236" t="s">
        <v>217</v>
      </c>
      <c r="AT317" s="1236" t="s">
        <v>213</v>
      </c>
      <c r="AU317" s="1236" t="s">
        <v>83</v>
      </c>
      <c r="AY317" s="1143" t="s">
        <v>211</v>
      </c>
      <c r="BE317" s="1237">
        <f t="shared" si="84"/>
        <v>0</v>
      </c>
      <c r="BF317" s="1237">
        <f t="shared" si="85"/>
        <v>0</v>
      </c>
      <c r="BG317" s="1237">
        <f t="shared" si="86"/>
        <v>0</v>
      </c>
      <c r="BH317" s="1237">
        <f t="shared" si="87"/>
        <v>0</v>
      </c>
      <c r="BI317" s="1237">
        <f t="shared" si="88"/>
        <v>0</v>
      </c>
      <c r="BJ317" s="1143" t="s">
        <v>83</v>
      </c>
      <c r="BK317" s="1237">
        <f t="shared" si="89"/>
        <v>0</v>
      </c>
      <c r="BL317" s="1143" t="s">
        <v>217</v>
      </c>
      <c r="BM317" s="1236" t="s">
        <v>2957</v>
      </c>
    </row>
    <row r="318" spans="2:65" s="1150" customFormat="1" ht="62.85" customHeight="1">
      <c r="B318" s="1224"/>
      <c r="C318" s="1225" t="s">
        <v>690</v>
      </c>
      <c r="D318" s="1225" t="s">
        <v>213</v>
      </c>
      <c r="E318" s="1226" t="s">
        <v>3727</v>
      </c>
      <c r="F318" s="1227" t="s">
        <v>3728</v>
      </c>
      <c r="G318" s="1228" t="s">
        <v>250</v>
      </c>
      <c r="H318" s="1229">
        <v>1</v>
      </c>
      <c r="I318" s="1230"/>
      <c r="J318" s="1230">
        <f t="shared" si="80"/>
        <v>0</v>
      </c>
      <c r="K318" s="1231"/>
      <c r="L318" s="1151"/>
      <c r="M318" s="1232" t="s">
        <v>1</v>
      </c>
      <c r="N318" s="1233" t="s">
        <v>37</v>
      </c>
      <c r="O318" s="1234">
        <v>0</v>
      </c>
      <c r="P318" s="1234">
        <f t="shared" si="81"/>
        <v>0</v>
      </c>
      <c r="Q318" s="1234">
        <v>0</v>
      </c>
      <c r="R318" s="1234">
        <f t="shared" si="82"/>
        <v>0</v>
      </c>
      <c r="S318" s="1234">
        <v>0</v>
      </c>
      <c r="T318" s="1235">
        <f t="shared" si="83"/>
        <v>0</v>
      </c>
      <c r="AR318" s="1236" t="s">
        <v>217</v>
      </c>
      <c r="AT318" s="1236" t="s">
        <v>213</v>
      </c>
      <c r="AU318" s="1236" t="s">
        <v>83</v>
      </c>
      <c r="AY318" s="1143" t="s">
        <v>211</v>
      </c>
      <c r="BE318" s="1237">
        <f t="shared" si="84"/>
        <v>0</v>
      </c>
      <c r="BF318" s="1237">
        <f t="shared" si="85"/>
        <v>0</v>
      </c>
      <c r="BG318" s="1237">
        <f t="shared" si="86"/>
        <v>0</v>
      </c>
      <c r="BH318" s="1237">
        <f t="shared" si="87"/>
        <v>0</v>
      </c>
      <c r="BI318" s="1237">
        <f t="shared" si="88"/>
        <v>0</v>
      </c>
      <c r="BJ318" s="1143" t="s">
        <v>83</v>
      </c>
      <c r="BK318" s="1237">
        <f t="shared" si="89"/>
        <v>0</v>
      </c>
      <c r="BL318" s="1143" t="s">
        <v>217</v>
      </c>
      <c r="BM318" s="1236" t="s">
        <v>2960</v>
      </c>
    </row>
    <row r="319" spans="2:65" s="1150" customFormat="1" ht="48.95" customHeight="1">
      <c r="B319" s="1224"/>
      <c r="C319" s="1225" t="s">
        <v>693</v>
      </c>
      <c r="D319" s="1225" t="s">
        <v>213</v>
      </c>
      <c r="E319" s="1226" t="s">
        <v>3729</v>
      </c>
      <c r="F319" s="1227" t="s">
        <v>3730</v>
      </c>
      <c r="G319" s="1228" t="s">
        <v>250</v>
      </c>
      <c r="H319" s="1229">
        <v>1</v>
      </c>
      <c r="I319" s="1230"/>
      <c r="J319" s="1230">
        <f t="shared" si="80"/>
        <v>0</v>
      </c>
      <c r="K319" s="1231"/>
      <c r="L319" s="1151"/>
      <c r="M319" s="1232" t="s">
        <v>1</v>
      </c>
      <c r="N319" s="1233" t="s">
        <v>37</v>
      </c>
      <c r="O319" s="1234">
        <v>0</v>
      </c>
      <c r="P319" s="1234">
        <f t="shared" si="81"/>
        <v>0</v>
      </c>
      <c r="Q319" s="1234">
        <v>0</v>
      </c>
      <c r="R319" s="1234">
        <f t="shared" si="82"/>
        <v>0</v>
      </c>
      <c r="S319" s="1234">
        <v>0</v>
      </c>
      <c r="T319" s="1235">
        <f t="shared" si="83"/>
        <v>0</v>
      </c>
      <c r="AR319" s="1236" t="s">
        <v>217</v>
      </c>
      <c r="AT319" s="1236" t="s">
        <v>213</v>
      </c>
      <c r="AU319" s="1236" t="s">
        <v>83</v>
      </c>
      <c r="AY319" s="1143" t="s">
        <v>211</v>
      </c>
      <c r="BE319" s="1237">
        <f t="shared" si="84"/>
        <v>0</v>
      </c>
      <c r="BF319" s="1237">
        <f t="shared" si="85"/>
        <v>0</v>
      </c>
      <c r="BG319" s="1237">
        <f t="shared" si="86"/>
        <v>0</v>
      </c>
      <c r="BH319" s="1237">
        <f t="shared" si="87"/>
        <v>0</v>
      </c>
      <c r="BI319" s="1237">
        <f t="shared" si="88"/>
        <v>0</v>
      </c>
      <c r="BJ319" s="1143" t="s">
        <v>83</v>
      </c>
      <c r="BK319" s="1237">
        <f t="shared" si="89"/>
        <v>0</v>
      </c>
      <c r="BL319" s="1143" t="s">
        <v>217</v>
      </c>
      <c r="BM319" s="1236" t="s">
        <v>2963</v>
      </c>
    </row>
    <row r="320" spans="2:65" s="1150" customFormat="1" ht="62.85" customHeight="1">
      <c r="B320" s="1224"/>
      <c r="C320" s="1225" t="s">
        <v>696</v>
      </c>
      <c r="D320" s="1225" t="s">
        <v>213</v>
      </c>
      <c r="E320" s="1226" t="s">
        <v>3731</v>
      </c>
      <c r="F320" s="1227" t="s">
        <v>3732</v>
      </c>
      <c r="G320" s="1228" t="s">
        <v>250</v>
      </c>
      <c r="H320" s="1229">
        <v>1</v>
      </c>
      <c r="I320" s="1230"/>
      <c r="J320" s="1230">
        <f t="shared" si="80"/>
        <v>0</v>
      </c>
      <c r="K320" s="1231"/>
      <c r="L320" s="1151"/>
      <c r="M320" s="1232" t="s">
        <v>1</v>
      </c>
      <c r="N320" s="1233" t="s">
        <v>37</v>
      </c>
      <c r="O320" s="1234">
        <v>0</v>
      </c>
      <c r="P320" s="1234">
        <f t="shared" si="81"/>
        <v>0</v>
      </c>
      <c r="Q320" s="1234">
        <v>0</v>
      </c>
      <c r="R320" s="1234">
        <f t="shared" si="82"/>
        <v>0</v>
      </c>
      <c r="S320" s="1234">
        <v>0</v>
      </c>
      <c r="T320" s="1235">
        <f t="shared" si="83"/>
        <v>0</v>
      </c>
      <c r="AR320" s="1236" t="s">
        <v>217</v>
      </c>
      <c r="AT320" s="1236" t="s">
        <v>213</v>
      </c>
      <c r="AU320" s="1236" t="s">
        <v>83</v>
      </c>
      <c r="AY320" s="1143" t="s">
        <v>211</v>
      </c>
      <c r="BE320" s="1237">
        <f t="shared" si="84"/>
        <v>0</v>
      </c>
      <c r="BF320" s="1237">
        <f t="shared" si="85"/>
        <v>0</v>
      </c>
      <c r="BG320" s="1237">
        <f t="shared" si="86"/>
        <v>0</v>
      </c>
      <c r="BH320" s="1237">
        <f t="shared" si="87"/>
        <v>0</v>
      </c>
      <c r="BI320" s="1237">
        <f t="shared" si="88"/>
        <v>0</v>
      </c>
      <c r="BJ320" s="1143" t="s">
        <v>83</v>
      </c>
      <c r="BK320" s="1237">
        <f t="shared" si="89"/>
        <v>0</v>
      </c>
      <c r="BL320" s="1143" t="s">
        <v>217</v>
      </c>
      <c r="BM320" s="1236" t="s">
        <v>2966</v>
      </c>
    </row>
    <row r="321" spans="2:65" s="1150" customFormat="1" ht="48.95" customHeight="1">
      <c r="B321" s="1224"/>
      <c r="C321" s="1225" t="s">
        <v>699</v>
      </c>
      <c r="D321" s="1225" t="s">
        <v>213</v>
      </c>
      <c r="E321" s="1226" t="s">
        <v>3733</v>
      </c>
      <c r="F321" s="1227" t="s">
        <v>3734</v>
      </c>
      <c r="G321" s="1228" t="s">
        <v>250</v>
      </c>
      <c r="H321" s="1229">
        <v>1</v>
      </c>
      <c r="I321" s="1230"/>
      <c r="J321" s="1230">
        <f t="shared" si="80"/>
        <v>0</v>
      </c>
      <c r="K321" s="1231"/>
      <c r="L321" s="1151"/>
      <c r="M321" s="1232" t="s">
        <v>1</v>
      </c>
      <c r="N321" s="1233" t="s">
        <v>37</v>
      </c>
      <c r="O321" s="1234">
        <v>0</v>
      </c>
      <c r="P321" s="1234">
        <f t="shared" si="81"/>
        <v>0</v>
      </c>
      <c r="Q321" s="1234">
        <v>0</v>
      </c>
      <c r="R321" s="1234">
        <f t="shared" si="82"/>
        <v>0</v>
      </c>
      <c r="S321" s="1234">
        <v>0</v>
      </c>
      <c r="T321" s="1235">
        <f t="shared" si="83"/>
        <v>0</v>
      </c>
      <c r="AR321" s="1236" t="s">
        <v>217</v>
      </c>
      <c r="AT321" s="1236" t="s">
        <v>213</v>
      </c>
      <c r="AU321" s="1236" t="s">
        <v>83</v>
      </c>
      <c r="AY321" s="1143" t="s">
        <v>211</v>
      </c>
      <c r="BE321" s="1237">
        <f t="shared" si="84"/>
        <v>0</v>
      </c>
      <c r="BF321" s="1237">
        <f t="shared" si="85"/>
        <v>0</v>
      </c>
      <c r="BG321" s="1237">
        <f t="shared" si="86"/>
        <v>0</v>
      </c>
      <c r="BH321" s="1237">
        <f t="shared" si="87"/>
        <v>0</v>
      </c>
      <c r="BI321" s="1237">
        <f t="shared" si="88"/>
        <v>0</v>
      </c>
      <c r="BJ321" s="1143" t="s">
        <v>83</v>
      </c>
      <c r="BK321" s="1237">
        <f t="shared" si="89"/>
        <v>0</v>
      </c>
      <c r="BL321" s="1143" t="s">
        <v>217</v>
      </c>
      <c r="BM321" s="1236" t="s">
        <v>2969</v>
      </c>
    </row>
    <row r="322" spans="2:65" s="1150" customFormat="1" ht="62.85" customHeight="1">
      <c r="B322" s="1224"/>
      <c r="C322" s="1225" t="s">
        <v>702</v>
      </c>
      <c r="D322" s="1225" t="s">
        <v>213</v>
      </c>
      <c r="E322" s="1226" t="s">
        <v>3735</v>
      </c>
      <c r="F322" s="1227" t="s">
        <v>3736</v>
      </c>
      <c r="G322" s="1228" t="s">
        <v>250</v>
      </c>
      <c r="H322" s="1229">
        <v>1</v>
      </c>
      <c r="I322" s="1230"/>
      <c r="J322" s="1230">
        <f t="shared" si="80"/>
        <v>0</v>
      </c>
      <c r="K322" s="1231"/>
      <c r="L322" s="1151"/>
      <c r="M322" s="1232" t="s">
        <v>1</v>
      </c>
      <c r="N322" s="1233" t="s">
        <v>37</v>
      </c>
      <c r="O322" s="1234">
        <v>0</v>
      </c>
      <c r="P322" s="1234">
        <f t="shared" si="81"/>
        <v>0</v>
      </c>
      <c r="Q322" s="1234">
        <v>0</v>
      </c>
      <c r="R322" s="1234">
        <f t="shared" si="82"/>
        <v>0</v>
      </c>
      <c r="S322" s="1234">
        <v>0</v>
      </c>
      <c r="T322" s="1235">
        <f t="shared" si="83"/>
        <v>0</v>
      </c>
      <c r="AR322" s="1236" t="s">
        <v>217</v>
      </c>
      <c r="AT322" s="1236" t="s">
        <v>213</v>
      </c>
      <c r="AU322" s="1236" t="s">
        <v>83</v>
      </c>
      <c r="AY322" s="1143" t="s">
        <v>211</v>
      </c>
      <c r="BE322" s="1237">
        <f t="shared" si="84"/>
        <v>0</v>
      </c>
      <c r="BF322" s="1237">
        <f t="shared" si="85"/>
        <v>0</v>
      </c>
      <c r="BG322" s="1237">
        <f t="shared" si="86"/>
        <v>0</v>
      </c>
      <c r="BH322" s="1237">
        <f t="shared" si="87"/>
        <v>0</v>
      </c>
      <c r="BI322" s="1237">
        <f t="shared" si="88"/>
        <v>0</v>
      </c>
      <c r="BJ322" s="1143" t="s">
        <v>83</v>
      </c>
      <c r="BK322" s="1237">
        <f t="shared" si="89"/>
        <v>0</v>
      </c>
      <c r="BL322" s="1143" t="s">
        <v>217</v>
      </c>
      <c r="BM322" s="1236" t="s">
        <v>2971</v>
      </c>
    </row>
    <row r="323" spans="2:65" s="1150" customFormat="1" ht="48.95" customHeight="1">
      <c r="B323" s="1224"/>
      <c r="C323" s="1225" t="s">
        <v>705</v>
      </c>
      <c r="D323" s="1225" t="s">
        <v>213</v>
      </c>
      <c r="E323" s="1226" t="s">
        <v>3737</v>
      </c>
      <c r="F323" s="1227" t="s">
        <v>3738</v>
      </c>
      <c r="G323" s="1228" t="s">
        <v>250</v>
      </c>
      <c r="H323" s="1229">
        <v>1</v>
      </c>
      <c r="I323" s="1230"/>
      <c r="J323" s="1230">
        <f t="shared" si="80"/>
        <v>0</v>
      </c>
      <c r="K323" s="1231"/>
      <c r="L323" s="1151"/>
      <c r="M323" s="1232" t="s">
        <v>1</v>
      </c>
      <c r="N323" s="1233" t="s">
        <v>37</v>
      </c>
      <c r="O323" s="1234">
        <v>0</v>
      </c>
      <c r="P323" s="1234">
        <f t="shared" si="81"/>
        <v>0</v>
      </c>
      <c r="Q323" s="1234">
        <v>0</v>
      </c>
      <c r="R323" s="1234">
        <f t="shared" si="82"/>
        <v>0</v>
      </c>
      <c r="S323" s="1234">
        <v>0</v>
      </c>
      <c r="T323" s="1235">
        <f t="shared" si="83"/>
        <v>0</v>
      </c>
      <c r="AR323" s="1236" t="s">
        <v>217</v>
      </c>
      <c r="AT323" s="1236" t="s">
        <v>213</v>
      </c>
      <c r="AU323" s="1236" t="s">
        <v>83</v>
      </c>
      <c r="AY323" s="1143" t="s">
        <v>211</v>
      </c>
      <c r="BE323" s="1237">
        <f t="shared" si="84"/>
        <v>0</v>
      </c>
      <c r="BF323" s="1237">
        <f t="shared" si="85"/>
        <v>0</v>
      </c>
      <c r="BG323" s="1237">
        <f t="shared" si="86"/>
        <v>0</v>
      </c>
      <c r="BH323" s="1237">
        <f t="shared" si="87"/>
        <v>0</v>
      </c>
      <c r="BI323" s="1237">
        <f t="shared" si="88"/>
        <v>0</v>
      </c>
      <c r="BJ323" s="1143" t="s">
        <v>83</v>
      </c>
      <c r="BK323" s="1237">
        <f t="shared" si="89"/>
        <v>0</v>
      </c>
      <c r="BL323" s="1143" t="s">
        <v>217</v>
      </c>
      <c r="BM323" s="1236" t="s">
        <v>2974</v>
      </c>
    </row>
    <row r="324" spans="2:65" s="1150" customFormat="1" ht="48.95" customHeight="1">
      <c r="B324" s="1224"/>
      <c r="C324" s="1225" t="s">
        <v>708</v>
      </c>
      <c r="D324" s="1225" t="s">
        <v>213</v>
      </c>
      <c r="E324" s="1226" t="s">
        <v>3739</v>
      </c>
      <c r="F324" s="1227" t="s">
        <v>3740</v>
      </c>
      <c r="G324" s="1228" t="s">
        <v>250</v>
      </c>
      <c r="H324" s="1229">
        <v>8</v>
      </c>
      <c r="I324" s="1230"/>
      <c r="J324" s="1230">
        <f t="shared" si="80"/>
        <v>0</v>
      </c>
      <c r="K324" s="1231"/>
      <c r="L324" s="1151"/>
      <c r="M324" s="1232" t="s">
        <v>1</v>
      </c>
      <c r="N324" s="1233" t="s">
        <v>37</v>
      </c>
      <c r="O324" s="1234">
        <v>0</v>
      </c>
      <c r="P324" s="1234">
        <f t="shared" si="81"/>
        <v>0</v>
      </c>
      <c r="Q324" s="1234">
        <v>0</v>
      </c>
      <c r="R324" s="1234">
        <f t="shared" si="82"/>
        <v>0</v>
      </c>
      <c r="S324" s="1234">
        <v>0</v>
      </c>
      <c r="T324" s="1235">
        <f t="shared" si="83"/>
        <v>0</v>
      </c>
      <c r="AR324" s="1236" t="s">
        <v>217</v>
      </c>
      <c r="AT324" s="1236" t="s">
        <v>213</v>
      </c>
      <c r="AU324" s="1236" t="s">
        <v>83</v>
      </c>
      <c r="AY324" s="1143" t="s">
        <v>211</v>
      </c>
      <c r="BE324" s="1237">
        <f t="shared" si="84"/>
        <v>0</v>
      </c>
      <c r="BF324" s="1237">
        <f t="shared" si="85"/>
        <v>0</v>
      </c>
      <c r="BG324" s="1237">
        <f t="shared" si="86"/>
        <v>0</v>
      </c>
      <c r="BH324" s="1237">
        <f t="shared" si="87"/>
        <v>0</v>
      </c>
      <c r="BI324" s="1237">
        <f t="shared" si="88"/>
        <v>0</v>
      </c>
      <c r="BJ324" s="1143" t="s">
        <v>83</v>
      </c>
      <c r="BK324" s="1237">
        <f t="shared" si="89"/>
        <v>0</v>
      </c>
      <c r="BL324" s="1143" t="s">
        <v>217</v>
      </c>
      <c r="BM324" s="1236" t="s">
        <v>2977</v>
      </c>
    </row>
    <row r="325" spans="2:65" s="1150" customFormat="1" ht="48.95" customHeight="1">
      <c r="B325" s="1224"/>
      <c r="C325" s="1225" t="s">
        <v>711</v>
      </c>
      <c r="D325" s="1225" t="s">
        <v>213</v>
      </c>
      <c r="E325" s="1226" t="s">
        <v>3741</v>
      </c>
      <c r="F325" s="1227" t="s">
        <v>3742</v>
      </c>
      <c r="G325" s="1228" t="s">
        <v>250</v>
      </c>
      <c r="H325" s="1229">
        <v>1</v>
      </c>
      <c r="I325" s="1230"/>
      <c r="J325" s="1230">
        <f t="shared" si="80"/>
        <v>0</v>
      </c>
      <c r="K325" s="1231"/>
      <c r="L325" s="1151"/>
      <c r="M325" s="1232" t="s">
        <v>1</v>
      </c>
      <c r="N325" s="1233" t="s">
        <v>37</v>
      </c>
      <c r="O325" s="1234">
        <v>0</v>
      </c>
      <c r="P325" s="1234">
        <f t="shared" si="81"/>
        <v>0</v>
      </c>
      <c r="Q325" s="1234">
        <v>0</v>
      </c>
      <c r="R325" s="1234">
        <f t="shared" si="82"/>
        <v>0</v>
      </c>
      <c r="S325" s="1234">
        <v>0</v>
      </c>
      <c r="T325" s="1235">
        <f t="shared" si="83"/>
        <v>0</v>
      </c>
      <c r="AR325" s="1236" t="s">
        <v>217</v>
      </c>
      <c r="AT325" s="1236" t="s">
        <v>213</v>
      </c>
      <c r="AU325" s="1236" t="s">
        <v>83</v>
      </c>
      <c r="AY325" s="1143" t="s">
        <v>211</v>
      </c>
      <c r="BE325" s="1237">
        <f t="shared" si="84"/>
        <v>0</v>
      </c>
      <c r="BF325" s="1237">
        <f t="shared" si="85"/>
        <v>0</v>
      </c>
      <c r="BG325" s="1237">
        <f t="shared" si="86"/>
        <v>0</v>
      </c>
      <c r="BH325" s="1237">
        <f t="shared" si="87"/>
        <v>0</v>
      </c>
      <c r="BI325" s="1237">
        <f t="shared" si="88"/>
        <v>0</v>
      </c>
      <c r="BJ325" s="1143" t="s">
        <v>83</v>
      </c>
      <c r="BK325" s="1237">
        <f t="shared" si="89"/>
        <v>0</v>
      </c>
      <c r="BL325" s="1143" t="s">
        <v>217</v>
      </c>
      <c r="BM325" s="1236" t="s">
        <v>2980</v>
      </c>
    </row>
    <row r="326" spans="2:65" s="1150" customFormat="1" ht="48.95" customHeight="1">
      <c r="B326" s="1224"/>
      <c r="C326" s="1225" t="s">
        <v>714</v>
      </c>
      <c r="D326" s="1225" t="s">
        <v>213</v>
      </c>
      <c r="E326" s="1226" t="s">
        <v>3743</v>
      </c>
      <c r="F326" s="1227" t="s">
        <v>3744</v>
      </c>
      <c r="G326" s="1228" t="s">
        <v>250</v>
      </c>
      <c r="H326" s="1229">
        <v>1</v>
      </c>
      <c r="I326" s="1230"/>
      <c r="J326" s="1230">
        <f t="shared" si="80"/>
        <v>0</v>
      </c>
      <c r="K326" s="1231"/>
      <c r="L326" s="1151"/>
      <c r="M326" s="1232" t="s">
        <v>1</v>
      </c>
      <c r="N326" s="1233" t="s">
        <v>37</v>
      </c>
      <c r="O326" s="1234">
        <v>0</v>
      </c>
      <c r="P326" s="1234">
        <f t="shared" si="81"/>
        <v>0</v>
      </c>
      <c r="Q326" s="1234">
        <v>0</v>
      </c>
      <c r="R326" s="1234">
        <f t="shared" si="82"/>
        <v>0</v>
      </c>
      <c r="S326" s="1234">
        <v>0</v>
      </c>
      <c r="T326" s="1235">
        <f t="shared" si="83"/>
        <v>0</v>
      </c>
      <c r="AR326" s="1236" t="s">
        <v>217</v>
      </c>
      <c r="AT326" s="1236" t="s">
        <v>213</v>
      </c>
      <c r="AU326" s="1236" t="s">
        <v>83</v>
      </c>
      <c r="AY326" s="1143" t="s">
        <v>211</v>
      </c>
      <c r="BE326" s="1237">
        <f t="shared" si="84"/>
        <v>0</v>
      </c>
      <c r="BF326" s="1237">
        <f t="shared" si="85"/>
        <v>0</v>
      </c>
      <c r="BG326" s="1237">
        <f t="shared" si="86"/>
        <v>0</v>
      </c>
      <c r="BH326" s="1237">
        <f t="shared" si="87"/>
        <v>0</v>
      </c>
      <c r="BI326" s="1237">
        <f t="shared" si="88"/>
        <v>0</v>
      </c>
      <c r="BJ326" s="1143" t="s">
        <v>83</v>
      </c>
      <c r="BK326" s="1237">
        <f t="shared" si="89"/>
        <v>0</v>
      </c>
      <c r="BL326" s="1143" t="s">
        <v>217</v>
      </c>
      <c r="BM326" s="1236" t="s">
        <v>2983</v>
      </c>
    </row>
    <row r="327" spans="2:65" s="1150" customFormat="1" ht="48.95" customHeight="1">
      <c r="B327" s="1224"/>
      <c r="C327" s="1225" t="s">
        <v>717</v>
      </c>
      <c r="D327" s="1225" t="s">
        <v>213</v>
      </c>
      <c r="E327" s="1226" t="s">
        <v>3745</v>
      </c>
      <c r="F327" s="1227" t="s">
        <v>3746</v>
      </c>
      <c r="G327" s="1228" t="s">
        <v>250</v>
      </c>
      <c r="H327" s="1229">
        <v>1</v>
      </c>
      <c r="I327" s="1230"/>
      <c r="J327" s="1230">
        <f t="shared" si="80"/>
        <v>0</v>
      </c>
      <c r="K327" s="1231"/>
      <c r="L327" s="1151"/>
      <c r="M327" s="1232" t="s">
        <v>1</v>
      </c>
      <c r="N327" s="1233" t="s">
        <v>37</v>
      </c>
      <c r="O327" s="1234">
        <v>0</v>
      </c>
      <c r="P327" s="1234">
        <f t="shared" si="81"/>
        <v>0</v>
      </c>
      <c r="Q327" s="1234">
        <v>0</v>
      </c>
      <c r="R327" s="1234">
        <f t="shared" si="82"/>
        <v>0</v>
      </c>
      <c r="S327" s="1234">
        <v>0</v>
      </c>
      <c r="T327" s="1235">
        <f t="shared" si="83"/>
        <v>0</v>
      </c>
      <c r="AR327" s="1236" t="s">
        <v>217</v>
      </c>
      <c r="AT327" s="1236" t="s">
        <v>213</v>
      </c>
      <c r="AU327" s="1236" t="s">
        <v>83</v>
      </c>
      <c r="AY327" s="1143" t="s">
        <v>211</v>
      </c>
      <c r="BE327" s="1237">
        <f t="shared" si="84"/>
        <v>0</v>
      </c>
      <c r="BF327" s="1237">
        <f t="shared" si="85"/>
        <v>0</v>
      </c>
      <c r="BG327" s="1237">
        <f t="shared" si="86"/>
        <v>0</v>
      </c>
      <c r="BH327" s="1237">
        <f t="shared" si="87"/>
        <v>0</v>
      </c>
      <c r="BI327" s="1237">
        <f t="shared" si="88"/>
        <v>0</v>
      </c>
      <c r="BJ327" s="1143" t="s">
        <v>83</v>
      </c>
      <c r="BK327" s="1237">
        <f t="shared" si="89"/>
        <v>0</v>
      </c>
      <c r="BL327" s="1143" t="s">
        <v>217</v>
      </c>
      <c r="BM327" s="1236" t="s">
        <v>2984</v>
      </c>
    </row>
    <row r="328" spans="2:65" s="1150" customFormat="1" ht="48.95" customHeight="1">
      <c r="B328" s="1224"/>
      <c r="C328" s="1225" t="s">
        <v>720</v>
      </c>
      <c r="D328" s="1225" t="s">
        <v>213</v>
      </c>
      <c r="E328" s="1226" t="s">
        <v>3747</v>
      </c>
      <c r="F328" s="1227" t="s">
        <v>3748</v>
      </c>
      <c r="G328" s="1228" t="s">
        <v>250</v>
      </c>
      <c r="H328" s="1229">
        <v>1</v>
      </c>
      <c r="I328" s="1230"/>
      <c r="J328" s="1230">
        <f t="shared" si="80"/>
        <v>0</v>
      </c>
      <c r="K328" s="1231"/>
      <c r="L328" s="1151"/>
      <c r="M328" s="1232" t="s">
        <v>1</v>
      </c>
      <c r="N328" s="1233" t="s">
        <v>37</v>
      </c>
      <c r="O328" s="1234">
        <v>0</v>
      </c>
      <c r="P328" s="1234">
        <f t="shared" si="81"/>
        <v>0</v>
      </c>
      <c r="Q328" s="1234">
        <v>0</v>
      </c>
      <c r="R328" s="1234">
        <f t="shared" si="82"/>
        <v>0</v>
      </c>
      <c r="S328" s="1234">
        <v>0</v>
      </c>
      <c r="T328" s="1235">
        <f t="shared" si="83"/>
        <v>0</v>
      </c>
      <c r="AR328" s="1236" t="s">
        <v>217</v>
      </c>
      <c r="AT328" s="1236" t="s">
        <v>213</v>
      </c>
      <c r="AU328" s="1236" t="s">
        <v>83</v>
      </c>
      <c r="AY328" s="1143" t="s">
        <v>211</v>
      </c>
      <c r="BE328" s="1237">
        <f t="shared" si="84"/>
        <v>0</v>
      </c>
      <c r="BF328" s="1237">
        <f t="shared" si="85"/>
        <v>0</v>
      </c>
      <c r="BG328" s="1237">
        <f t="shared" si="86"/>
        <v>0</v>
      </c>
      <c r="BH328" s="1237">
        <f t="shared" si="87"/>
        <v>0</v>
      </c>
      <c r="BI328" s="1237">
        <f t="shared" si="88"/>
        <v>0</v>
      </c>
      <c r="BJ328" s="1143" t="s">
        <v>83</v>
      </c>
      <c r="BK328" s="1237">
        <f t="shared" si="89"/>
        <v>0</v>
      </c>
      <c r="BL328" s="1143" t="s">
        <v>217</v>
      </c>
      <c r="BM328" s="1236" t="s">
        <v>2987</v>
      </c>
    </row>
    <row r="329" spans="2:65" s="1150" customFormat="1" ht="48.95" customHeight="1">
      <c r="B329" s="1224"/>
      <c r="C329" s="1225" t="s">
        <v>723</v>
      </c>
      <c r="D329" s="1225" t="s">
        <v>213</v>
      </c>
      <c r="E329" s="1226" t="s">
        <v>3749</v>
      </c>
      <c r="F329" s="1227" t="s">
        <v>3750</v>
      </c>
      <c r="G329" s="1228" t="s">
        <v>250</v>
      </c>
      <c r="H329" s="1229">
        <v>1</v>
      </c>
      <c r="I329" s="1230"/>
      <c r="J329" s="1230">
        <f t="shared" si="80"/>
        <v>0</v>
      </c>
      <c r="K329" s="1231"/>
      <c r="L329" s="1151"/>
      <c r="M329" s="1232" t="s">
        <v>1</v>
      </c>
      <c r="N329" s="1233" t="s">
        <v>37</v>
      </c>
      <c r="O329" s="1234">
        <v>0</v>
      </c>
      <c r="P329" s="1234">
        <f t="shared" si="81"/>
        <v>0</v>
      </c>
      <c r="Q329" s="1234">
        <v>0</v>
      </c>
      <c r="R329" s="1234">
        <f t="shared" si="82"/>
        <v>0</v>
      </c>
      <c r="S329" s="1234">
        <v>0</v>
      </c>
      <c r="T329" s="1235">
        <f t="shared" si="83"/>
        <v>0</v>
      </c>
      <c r="AR329" s="1236" t="s">
        <v>217</v>
      </c>
      <c r="AT329" s="1236" t="s">
        <v>213</v>
      </c>
      <c r="AU329" s="1236" t="s">
        <v>83</v>
      </c>
      <c r="AY329" s="1143" t="s">
        <v>211</v>
      </c>
      <c r="BE329" s="1237">
        <f t="shared" si="84"/>
        <v>0</v>
      </c>
      <c r="BF329" s="1237">
        <f t="shared" si="85"/>
        <v>0</v>
      </c>
      <c r="BG329" s="1237">
        <f t="shared" si="86"/>
        <v>0</v>
      </c>
      <c r="BH329" s="1237">
        <f t="shared" si="87"/>
        <v>0</v>
      </c>
      <c r="BI329" s="1237">
        <f t="shared" si="88"/>
        <v>0</v>
      </c>
      <c r="BJ329" s="1143" t="s">
        <v>83</v>
      </c>
      <c r="BK329" s="1237">
        <f t="shared" si="89"/>
        <v>0</v>
      </c>
      <c r="BL329" s="1143" t="s">
        <v>217</v>
      </c>
      <c r="BM329" s="1236" t="s">
        <v>5360</v>
      </c>
    </row>
    <row r="330" spans="2:65" s="1150" customFormat="1" ht="48.95" customHeight="1">
      <c r="B330" s="1224"/>
      <c r="C330" s="1225" t="s">
        <v>726</v>
      </c>
      <c r="D330" s="1225" t="s">
        <v>213</v>
      </c>
      <c r="E330" s="1226" t="s">
        <v>3751</v>
      </c>
      <c r="F330" s="1227" t="s">
        <v>3752</v>
      </c>
      <c r="G330" s="1228" t="s">
        <v>250</v>
      </c>
      <c r="H330" s="1229">
        <v>4</v>
      </c>
      <c r="I330" s="1230"/>
      <c r="J330" s="1230">
        <f t="shared" si="80"/>
        <v>0</v>
      </c>
      <c r="K330" s="1231"/>
      <c r="L330" s="1151"/>
      <c r="M330" s="1232" t="s">
        <v>1</v>
      </c>
      <c r="N330" s="1233" t="s">
        <v>37</v>
      </c>
      <c r="O330" s="1234">
        <v>0</v>
      </c>
      <c r="P330" s="1234">
        <f t="shared" si="81"/>
        <v>0</v>
      </c>
      <c r="Q330" s="1234">
        <v>0</v>
      </c>
      <c r="R330" s="1234">
        <f t="shared" si="82"/>
        <v>0</v>
      </c>
      <c r="S330" s="1234">
        <v>0</v>
      </c>
      <c r="T330" s="1235">
        <f t="shared" si="83"/>
        <v>0</v>
      </c>
      <c r="AR330" s="1236" t="s">
        <v>217</v>
      </c>
      <c r="AT330" s="1236" t="s">
        <v>213</v>
      </c>
      <c r="AU330" s="1236" t="s">
        <v>83</v>
      </c>
      <c r="AY330" s="1143" t="s">
        <v>211</v>
      </c>
      <c r="BE330" s="1237">
        <f t="shared" si="84"/>
        <v>0</v>
      </c>
      <c r="BF330" s="1237">
        <f t="shared" si="85"/>
        <v>0</v>
      </c>
      <c r="BG330" s="1237">
        <f t="shared" si="86"/>
        <v>0</v>
      </c>
      <c r="BH330" s="1237">
        <f t="shared" si="87"/>
        <v>0</v>
      </c>
      <c r="BI330" s="1237">
        <f t="shared" si="88"/>
        <v>0</v>
      </c>
      <c r="BJ330" s="1143" t="s">
        <v>83</v>
      </c>
      <c r="BK330" s="1237">
        <f t="shared" si="89"/>
        <v>0</v>
      </c>
      <c r="BL330" s="1143" t="s">
        <v>217</v>
      </c>
      <c r="BM330" s="1236" t="s">
        <v>2990</v>
      </c>
    </row>
    <row r="331" spans="2:65" s="1287" customFormat="1" ht="48.95" customHeight="1">
      <c r="B331" s="1274"/>
      <c r="C331" s="1275" t="s">
        <v>729</v>
      </c>
      <c r="D331" s="1275" t="s">
        <v>213</v>
      </c>
      <c r="E331" s="1276" t="s">
        <v>3753</v>
      </c>
      <c r="F331" s="1277" t="s">
        <v>3754</v>
      </c>
      <c r="G331" s="1278" t="s">
        <v>250</v>
      </c>
      <c r="H331" s="1279">
        <v>4</v>
      </c>
      <c r="I331" s="1280"/>
      <c r="J331" s="1280">
        <f t="shared" si="80"/>
        <v>0</v>
      </c>
      <c r="K331" s="1281"/>
      <c r="L331" s="1282"/>
      <c r="M331" s="1283" t="s">
        <v>1</v>
      </c>
      <c r="N331" s="1284" t="s">
        <v>37</v>
      </c>
      <c r="O331" s="1285">
        <v>0</v>
      </c>
      <c r="P331" s="1285">
        <f t="shared" si="81"/>
        <v>0</v>
      </c>
      <c r="Q331" s="1285">
        <v>0</v>
      </c>
      <c r="R331" s="1285">
        <f t="shared" si="82"/>
        <v>0</v>
      </c>
      <c r="S331" s="1285">
        <v>0</v>
      </c>
      <c r="T331" s="1286">
        <f t="shared" si="83"/>
        <v>0</v>
      </c>
      <c r="AR331" s="1288" t="s">
        <v>217</v>
      </c>
      <c r="AT331" s="1288" t="s">
        <v>213</v>
      </c>
      <c r="AU331" s="1288" t="s">
        <v>83</v>
      </c>
      <c r="AY331" s="1289" t="s">
        <v>211</v>
      </c>
      <c r="BE331" s="1290">
        <f t="shared" si="84"/>
        <v>0</v>
      </c>
      <c r="BF331" s="1290">
        <f t="shared" si="85"/>
        <v>0</v>
      </c>
      <c r="BG331" s="1290">
        <f t="shared" si="86"/>
        <v>0</v>
      </c>
      <c r="BH331" s="1290">
        <f t="shared" si="87"/>
        <v>0</v>
      </c>
      <c r="BI331" s="1290">
        <f t="shared" si="88"/>
        <v>0</v>
      </c>
      <c r="BJ331" s="1289" t="s">
        <v>83</v>
      </c>
      <c r="BK331" s="1290">
        <f t="shared" si="89"/>
        <v>0</v>
      </c>
      <c r="BL331" s="1289" t="s">
        <v>217</v>
      </c>
      <c r="BM331" s="1288" t="s">
        <v>5361</v>
      </c>
    </row>
    <row r="332" spans="2:65" s="1150" customFormat="1" ht="48.95" customHeight="1">
      <c r="B332" s="1224"/>
      <c r="C332" s="1225" t="s">
        <v>732</v>
      </c>
      <c r="D332" s="1225" t="s">
        <v>213</v>
      </c>
      <c r="E332" s="1226" t="s">
        <v>3755</v>
      </c>
      <c r="F332" s="1227" t="s">
        <v>3756</v>
      </c>
      <c r="G332" s="1228" t="s">
        <v>250</v>
      </c>
      <c r="H332" s="1229">
        <v>1</v>
      </c>
      <c r="I332" s="1230"/>
      <c r="J332" s="1230">
        <f t="shared" si="80"/>
        <v>0</v>
      </c>
      <c r="K332" s="1231"/>
      <c r="L332" s="1151"/>
      <c r="M332" s="1232" t="s">
        <v>1</v>
      </c>
      <c r="N332" s="1233" t="s">
        <v>37</v>
      </c>
      <c r="O332" s="1234">
        <v>0</v>
      </c>
      <c r="P332" s="1234">
        <f t="shared" si="81"/>
        <v>0</v>
      </c>
      <c r="Q332" s="1234">
        <v>0</v>
      </c>
      <c r="R332" s="1234">
        <f t="shared" si="82"/>
        <v>0</v>
      </c>
      <c r="S332" s="1234">
        <v>0</v>
      </c>
      <c r="T332" s="1235">
        <f t="shared" si="83"/>
        <v>0</v>
      </c>
      <c r="AR332" s="1236" t="s">
        <v>217</v>
      </c>
      <c r="AT332" s="1236" t="s">
        <v>213</v>
      </c>
      <c r="AU332" s="1236" t="s">
        <v>83</v>
      </c>
      <c r="AY332" s="1143" t="s">
        <v>211</v>
      </c>
      <c r="BE332" s="1237">
        <f t="shared" si="84"/>
        <v>0</v>
      </c>
      <c r="BF332" s="1237">
        <f t="shared" si="85"/>
        <v>0</v>
      </c>
      <c r="BG332" s="1237">
        <f t="shared" si="86"/>
        <v>0</v>
      </c>
      <c r="BH332" s="1237">
        <f t="shared" si="87"/>
        <v>0</v>
      </c>
      <c r="BI332" s="1237">
        <f t="shared" si="88"/>
        <v>0</v>
      </c>
      <c r="BJ332" s="1143" t="s">
        <v>83</v>
      </c>
      <c r="BK332" s="1237">
        <f t="shared" si="89"/>
        <v>0</v>
      </c>
      <c r="BL332" s="1143" t="s">
        <v>217</v>
      </c>
      <c r="BM332" s="1236" t="s">
        <v>2993</v>
      </c>
    </row>
    <row r="333" spans="2:65" s="1150" customFormat="1" ht="48.95" customHeight="1">
      <c r="B333" s="1224"/>
      <c r="C333" s="1225" t="s">
        <v>737</v>
      </c>
      <c r="D333" s="1225" t="s">
        <v>213</v>
      </c>
      <c r="E333" s="1226" t="s">
        <v>3757</v>
      </c>
      <c r="F333" s="1227" t="s">
        <v>3758</v>
      </c>
      <c r="G333" s="1228" t="s">
        <v>250</v>
      </c>
      <c r="H333" s="1229">
        <v>1</v>
      </c>
      <c r="I333" s="1230"/>
      <c r="J333" s="1230">
        <f t="shared" si="80"/>
        <v>0</v>
      </c>
      <c r="K333" s="1231"/>
      <c r="L333" s="1151"/>
      <c r="M333" s="1232" t="s">
        <v>1</v>
      </c>
      <c r="N333" s="1233" t="s">
        <v>37</v>
      </c>
      <c r="O333" s="1234">
        <v>0</v>
      </c>
      <c r="P333" s="1234">
        <f t="shared" si="81"/>
        <v>0</v>
      </c>
      <c r="Q333" s="1234">
        <v>0</v>
      </c>
      <c r="R333" s="1234">
        <f t="shared" si="82"/>
        <v>0</v>
      </c>
      <c r="S333" s="1234">
        <v>0</v>
      </c>
      <c r="T333" s="1235">
        <f t="shared" si="83"/>
        <v>0</v>
      </c>
      <c r="AR333" s="1236" t="s">
        <v>217</v>
      </c>
      <c r="AT333" s="1236" t="s">
        <v>213</v>
      </c>
      <c r="AU333" s="1236" t="s">
        <v>83</v>
      </c>
      <c r="AY333" s="1143" t="s">
        <v>211</v>
      </c>
      <c r="BE333" s="1237">
        <f t="shared" si="84"/>
        <v>0</v>
      </c>
      <c r="BF333" s="1237">
        <f t="shared" si="85"/>
        <v>0</v>
      </c>
      <c r="BG333" s="1237">
        <f t="shared" si="86"/>
        <v>0</v>
      </c>
      <c r="BH333" s="1237">
        <f t="shared" si="87"/>
        <v>0</v>
      </c>
      <c r="BI333" s="1237">
        <f t="shared" si="88"/>
        <v>0</v>
      </c>
      <c r="BJ333" s="1143" t="s">
        <v>83</v>
      </c>
      <c r="BK333" s="1237">
        <f t="shared" si="89"/>
        <v>0</v>
      </c>
      <c r="BL333" s="1143" t="s">
        <v>217</v>
      </c>
      <c r="BM333" s="1236" t="s">
        <v>2996</v>
      </c>
    </row>
    <row r="334" spans="2:65" s="1150" customFormat="1" ht="48.95" customHeight="1">
      <c r="B334" s="1224"/>
      <c r="C334" s="1225" t="s">
        <v>740</v>
      </c>
      <c r="D334" s="1225" t="s">
        <v>213</v>
      </c>
      <c r="E334" s="1226" t="s">
        <v>3759</v>
      </c>
      <c r="F334" s="1227" t="s">
        <v>3760</v>
      </c>
      <c r="G334" s="1228" t="s">
        <v>250</v>
      </c>
      <c r="H334" s="1229">
        <v>1</v>
      </c>
      <c r="I334" s="1230"/>
      <c r="J334" s="1230">
        <f t="shared" si="80"/>
        <v>0</v>
      </c>
      <c r="K334" s="1231"/>
      <c r="L334" s="1151"/>
      <c r="M334" s="1232" t="s">
        <v>1</v>
      </c>
      <c r="N334" s="1233" t="s">
        <v>37</v>
      </c>
      <c r="O334" s="1234">
        <v>0</v>
      </c>
      <c r="P334" s="1234">
        <f t="shared" si="81"/>
        <v>0</v>
      </c>
      <c r="Q334" s="1234">
        <v>0</v>
      </c>
      <c r="R334" s="1234">
        <f t="shared" si="82"/>
        <v>0</v>
      </c>
      <c r="S334" s="1234">
        <v>0</v>
      </c>
      <c r="T334" s="1235">
        <f t="shared" si="83"/>
        <v>0</v>
      </c>
      <c r="AR334" s="1236" t="s">
        <v>217</v>
      </c>
      <c r="AT334" s="1236" t="s">
        <v>213</v>
      </c>
      <c r="AU334" s="1236" t="s">
        <v>83</v>
      </c>
      <c r="AY334" s="1143" t="s">
        <v>211</v>
      </c>
      <c r="BE334" s="1237">
        <f t="shared" si="84"/>
        <v>0</v>
      </c>
      <c r="BF334" s="1237">
        <f t="shared" si="85"/>
        <v>0</v>
      </c>
      <c r="BG334" s="1237">
        <f t="shared" si="86"/>
        <v>0</v>
      </c>
      <c r="BH334" s="1237">
        <f t="shared" si="87"/>
        <v>0</v>
      </c>
      <c r="BI334" s="1237">
        <f t="shared" si="88"/>
        <v>0</v>
      </c>
      <c r="BJ334" s="1143" t="s">
        <v>83</v>
      </c>
      <c r="BK334" s="1237">
        <f t="shared" si="89"/>
        <v>0</v>
      </c>
      <c r="BL334" s="1143" t="s">
        <v>217</v>
      </c>
      <c r="BM334" s="1236" t="s">
        <v>2999</v>
      </c>
    </row>
    <row r="335" spans="2:65" s="1150" customFormat="1" ht="48.95" customHeight="1">
      <c r="B335" s="1224"/>
      <c r="C335" s="1225" t="s">
        <v>743</v>
      </c>
      <c r="D335" s="1225" t="s">
        <v>213</v>
      </c>
      <c r="E335" s="1226" t="s">
        <v>3761</v>
      </c>
      <c r="F335" s="1227" t="s">
        <v>3762</v>
      </c>
      <c r="G335" s="1228" t="s">
        <v>250</v>
      </c>
      <c r="H335" s="1229">
        <v>2</v>
      </c>
      <c r="I335" s="1230"/>
      <c r="J335" s="1230">
        <f t="shared" si="80"/>
        <v>0</v>
      </c>
      <c r="K335" s="1231"/>
      <c r="L335" s="1151"/>
      <c r="M335" s="1232" t="s">
        <v>1</v>
      </c>
      <c r="N335" s="1233" t="s">
        <v>37</v>
      </c>
      <c r="O335" s="1234">
        <v>0</v>
      </c>
      <c r="P335" s="1234">
        <f t="shared" si="81"/>
        <v>0</v>
      </c>
      <c r="Q335" s="1234">
        <v>0</v>
      </c>
      <c r="R335" s="1234">
        <f t="shared" si="82"/>
        <v>0</v>
      </c>
      <c r="S335" s="1234">
        <v>0</v>
      </c>
      <c r="T335" s="1235">
        <f t="shared" si="83"/>
        <v>0</v>
      </c>
      <c r="AR335" s="1236" t="s">
        <v>217</v>
      </c>
      <c r="AT335" s="1236" t="s">
        <v>213</v>
      </c>
      <c r="AU335" s="1236" t="s">
        <v>83</v>
      </c>
      <c r="AY335" s="1143" t="s">
        <v>211</v>
      </c>
      <c r="BE335" s="1237">
        <f t="shared" si="84"/>
        <v>0</v>
      </c>
      <c r="BF335" s="1237">
        <f t="shared" si="85"/>
        <v>0</v>
      </c>
      <c r="BG335" s="1237">
        <f t="shared" si="86"/>
        <v>0</v>
      </c>
      <c r="BH335" s="1237">
        <f t="shared" si="87"/>
        <v>0</v>
      </c>
      <c r="BI335" s="1237">
        <f t="shared" si="88"/>
        <v>0</v>
      </c>
      <c r="BJ335" s="1143" t="s">
        <v>83</v>
      </c>
      <c r="BK335" s="1237">
        <f t="shared" si="89"/>
        <v>0</v>
      </c>
      <c r="BL335" s="1143" t="s">
        <v>217</v>
      </c>
      <c r="BM335" s="1236" t="s">
        <v>5362</v>
      </c>
    </row>
    <row r="336" spans="2:65" s="1150" customFormat="1" ht="48.95" customHeight="1">
      <c r="B336" s="1224"/>
      <c r="C336" s="1225" t="s">
        <v>746</v>
      </c>
      <c r="D336" s="1225" t="s">
        <v>213</v>
      </c>
      <c r="E336" s="1226" t="s">
        <v>3763</v>
      </c>
      <c r="F336" s="1227" t="s">
        <v>3764</v>
      </c>
      <c r="G336" s="1228" t="s">
        <v>250</v>
      </c>
      <c r="H336" s="1229">
        <v>1</v>
      </c>
      <c r="I336" s="1230"/>
      <c r="J336" s="1230">
        <f t="shared" si="80"/>
        <v>0</v>
      </c>
      <c r="K336" s="1231"/>
      <c r="L336" s="1151"/>
      <c r="M336" s="1232" t="s">
        <v>1</v>
      </c>
      <c r="N336" s="1233" t="s">
        <v>37</v>
      </c>
      <c r="O336" s="1234">
        <v>0</v>
      </c>
      <c r="P336" s="1234">
        <f t="shared" si="81"/>
        <v>0</v>
      </c>
      <c r="Q336" s="1234">
        <v>0</v>
      </c>
      <c r="R336" s="1234">
        <f t="shared" si="82"/>
        <v>0</v>
      </c>
      <c r="S336" s="1234">
        <v>0</v>
      </c>
      <c r="T336" s="1235">
        <f t="shared" si="83"/>
        <v>0</v>
      </c>
      <c r="AR336" s="1236" t="s">
        <v>217</v>
      </c>
      <c r="AT336" s="1236" t="s">
        <v>213</v>
      </c>
      <c r="AU336" s="1236" t="s">
        <v>83</v>
      </c>
      <c r="AY336" s="1143" t="s">
        <v>211</v>
      </c>
      <c r="BE336" s="1237">
        <f t="shared" si="84"/>
        <v>0</v>
      </c>
      <c r="BF336" s="1237">
        <f t="shared" si="85"/>
        <v>0</v>
      </c>
      <c r="BG336" s="1237">
        <f t="shared" si="86"/>
        <v>0</v>
      </c>
      <c r="BH336" s="1237">
        <f t="shared" si="87"/>
        <v>0</v>
      </c>
      <c r="BI336" s="1237">
        <f t="shared" si="88"/>
        <v>0</v>
      </c>
      <c r="BJ336" s="1143" t="s">
        <v>83</v>
      </c>
      <c r="BK336" s="1237">
        <f t="shared" si="89"/>
        <v>0</v>
      </c>
      <c r="BL336" s="1143" t="s">
        <v>217</v>
      </c>
      <c r="BM336" s="1236" t="s">
        <v>5363</v>
      </c>
    </row>
    <row r="337" spans="2:65" s="1150" customFormat="1" ht="48.95" customHeight="1">
      <c r="B337" s="1224"/>
      <c r="C337" s="1225" t="s">
        <v>751</v>
      </c>
      <c r="D337" s="1225" t="s">
        <v>213</v>
      </c>
      <c r="E337" s="1226" t="s">
        <v>3765</v>
      </c>
      <c r="F337" s="1227" t="s">
        <v>3766</v>
      </c>
      <c r="G337" s="1228" t="s">
        <v>250</v>
      </c>
      <c r="H337" s="1229">
        <v>1</v>
      </c>
      <c r="I337" s="1230"/>
      <c r="J337" s="1230">
        <f t="shared" si="80"/>
        <v>0</v>
      </c>
      <c r="K337" s="1231"/>
      <c r="L337" s="1151"/>
      <c r="M337" s="1232" t="s">
        <v>1</v>
      </c>
      <c r="N337" s="1233" t="s">
        <v>37</v>
      </c>
      <c r="O337" s="1234">
        <v>0</v>
      </c>
      <c r="P337" s="1234">
        <f t="shared" si="81"/>
        <v>0</v>
      </c>
      <c r="Q337" s="1234">
        <v>0</v>
      </c>
      <c r="R337" s="1234">
        <f t="shared" si="82"/>
        <v>0</v>
      </c>
      <c r="S337" s="1234">
        <v>0</v>
      </c>
      <c r="T337" s="1235">
        <f t="shared" si="83"/>
        <v>0</v>
      </c>
      <c r="AR337" s="1236" t="s">
        <v>217</v>
      </c>
      <c r="AT337" s="1236" t="s">
        <v>213</v>
      </c>
      <c r="AU337" s="1236" t="s">
        <v>83</v>
      </c>
      <c r="AY337" s="1143" t="s">
        <v>211</v>
      </c>
      <c r="BE337" s="1237">
        <f t="shared" si="84"/>
        <v>0</v>
      </c>
      <c r="BF337" s="1237">
        <f t="shared" si="85"/>
        <v>0</v>
      </c>
      <c r="BG337" s="1237">
        <f t="shared" si="86"/>
        <v>0</v>
      </c>
      <c r="BH337" s="1237">
        <f t="shared" si="87"/>
        <v>0</v>
      </c>
      <c r="BI337" s="1237">
        <f t="shared" si="88"/>
        <v>0</v>
      </c>
      <c r="BJ337" s="1143" t="s">
        <v>83</v>
      </c>
      <c r="BK337" s="1237">
        <f t="shared" si="89"/>
        <v>0</v>
      </c>
      <c r="BL337" s="1143" t="s">
        <v>217</v>
      </c>
      <c r="BM337" s="1236" t="s">
        <v>5364</v>
      </c>
    </row>
    <row r="338" spans="2:65" s="1150" customFormat="1" ht="48.95" customHeight="1">
      <c r="B338" s="1224"/>
      <c r="C338" s="1225" t="s">
        <v>754</v>
      </c>
      <c r="D338" s="1225" t="s">
        <v>213</v>
      </c>
      <c r="E338" s="1226" t="s">
        <v>3767</v>
      </c>
      <c r="F338" s="1227" t="s">
        <v>3768</v>
      </c>
      <c r="G338" s="1228" t="s">
        <v>250</v>
      </c>
      <c r="H338" s="1229">
        <v>1</v>
      </c>
      <c r="I338" s="1230"/>
      <c r="J338" s="1230">
        <f t="shared" si="80"/>
        <v>0</v>
      </c>
      <c r="K338" s="1231"/>
      <c r="L338" s="1151"/>
      <c r="M338" s="1232" t="s">
        <v>1</v>
      </c>
      <c r="N338" s="1233" t="s">
        <v>37</v>
      </c>
      <c r="O338" s="1234">
        <v>0</v>
      </c>
      <c r="P338" s="1234">
        <f t="shared" si="81"/>
        <v>0</v>
      </c>
      <c r="Q338" s="1234">
        <v>0</v>
      </c>
      <c r="R338" s="1234">
        <f t="shared" si="82"/>
        <v>0</v>
      </c>
      <c r="S338" s="1234">
        <v>0</v>
      </c>
      <c r="T338" s="1235">
        <f t="shared" si="83"/>
        <v>0</v>
      </c>
      <c r="AR338" s="1236" t="s">
        <v>217</v>
      </c>
      <c r="AT338" s="1236" t="s">
        <v>213</v>
      </c>
      <c r="AU338" s="1236" t="s">
        <v>83</v>
      </c>
      <c r="AY338" s="1143" t="s">
        <v>211</v>
      </c>
      <c r="BE338" s="1237">
        <f t="shared" si="84"/>
        <v>0</v>
      </c>
      <c r="BF338" s="1237">
        <f t="shared" si="85"/>
        <v>0</v>
      </c>
      <c r="BG338" s="1237">
        <f t="shared" si="86"/>
        <v>0</v>
      </c>
      <c r="BH338" s="1237">
        <f t="shared" si="87"/>
        <v>0</v>
      </c>
      <c r="BI338" s="1237">
        <f t="shared" si="88"/>
        <v>0</v>
      </c>
      <c r="BJ338" s="1143" t="s">
        <v>83</v>
      </c>
      <c r="BK338" s="1237">
        <f t="shared" si="89"/>
        <v>0</v>
      </c>
      <c r="BL338" s="1143" t="s">
        <v>217</v>
      </c>
      <c r="BM338" s="1236" t="s">
        <v>5365</v>
      </c>
    </row>
    <row r="339" spans="2:65" s="1150" customFormat="1" ht="48.95" customHeight="1">
      <c r="B339" s="1224"/>
      <c r="C339" s="1225" t="s">
        <v>757</v>
      </c>
      <c r="D339" s="1225" t="s">
        <v>213</v>
      </c>
      <c r="E339" s="1226" t="s">
        <v>3769</v>
      </c>
      <c r="F339" s="1227" t="s">
        <v>3770</v>
      </c>
      <c r="G339" s="1228" t="s">
        <v>250</v>
      </c>
      <c r="H339" s="1229">
        <v>1</v>
      </c>
      <c r="I339" s="1230"/>
      <c r="J339" s="1230">
        <f t="shared" si="80"/>
        <v>0</v>
      </c>
      <c r="K339" s="1231"/>
      <c r="L339" s="1151"/>
      <c r="M339" s="1232" t="s">
        <v>1</v>
      </c>
      <c r="N339" s="1233" t="s">
        <v>37</v>
      </c>
      <c r="O339" s="1234">
        <v>0</v>
      </c>
      <c r="P339" s="1234">
        <f t="shared" si="81"/>
        <v>0</v>
      </c>
      <c r="Q339" s="1234">
        <v>0</v>
      </c>
      <c r="R339" s="1234">
        <f t="shared" si="82"/>
        <v>0</v>
      </c>
      <c r="S339" s="1234">
        <v>0</v>
      </c>
      <c r="T339" s="1235">
        <f t="shared" si="83"/>
        <v>0</v>
      </c>
      <c r="AR339" s="1236" t="s">
        <v>217</v>
      </c>
      <c r="AT339" s="1236" t="s">
        <v>213</v>
      </c>
      <c r="AU339" s="1236" t="s">
        <v>83</v>
      </c>
      <c r="AY339" s="1143" t="s">
        <v>211</v>
      </c>
      <c r="BE339" s="1237">
        <f t="shared" si="84"/>
        <v>0</v>
      </c>
      <c r="BF339" s="1237">
        <f t="shared" si="85"/>
        <v>0</v>
      </c>
      <c r="BG339" s="1237">
        <f t="shared" si="86"/>
        <v>0</v>
      </c>
      <c r="BH339" s="1237">
        <f t="shared" si="87"/>
        <v>0</v>
      </c>
      <c r="BI339" s="1237">
        <f t="shared" si="88"/>
        <v>0</v>
      </c>
      <c r="BJ339" s="1143" t="s">
        <v>83</v>
      </c>
      <c r="BK339" s="1237">
        <f t="shared" si="89"/>
        <v>0</v>
      </c>
      <c r="BL339" s="1143" t="s">
        <v>217</v>
      </c>
      <c r="BM339" s="1236" t="s">
        <v>5366</v>
      </c>
    </row>
    <row r="340" spans="2:65" s="1150" customFormat="1" ht="48.95" customHeight="1">
      <c r="B340" s="1224"/>
      <c r="C340" s="1225" t="s">
        <v>762</v>
      </c>
      <c r="D340" s="1225" t="s">
        <v>213</v>
      </c>
      <c r="E340" s="1226" t="s">
        <v>3771</v>
      </c>
      <c r="F340" s="1227" t="s">
        <v>3772</v>
      </c>
      <c r="G340" s="1228" t="s">
        <v>250</v>
      </c>
      <c r="H340" s="1229">
        <v>1</v>
      </c>
      <c r="I340" s="1230"/>
      <c r="J340" s="1230">
        <f t="shared" si="80"/>
        <v>0</v>
      </c>
      <c r="K340" s="1231"/>
      <c r="L340" s="1151"/>
      <c r="M340" s="1232" t="s">
        <v>1</v>
      </c>
      <c r="N340" s="1233" t="s">
        <v>37</v>
      </c>
      <c r="O340" s="1234">
        <v>0</v>
      </c>
      <c r="P340" s="1234">
        <f t="shared" si="81"/>
        <v>0</v>
      </c>
      <c r="Q340" s="1234">
        <v>0</v>
      </c>
      <c r="R340" s="1234">
        <f t="shared" si="82"/>
        <v>0</v>
      </c>
      <c r="S340" s="1234">
        <v>0</v>
      </c>
      <c r="T340" s="1235">
        <f t="shared" si="83"/>
        <v>0</v>
      </c>
      <c r="AR340" s="1236" t="s">
        <v>217</v>
      </c>
      <c r="AT340" s="1236" t="s">
        <v>213</v>
      </c>
      <c r="AU340" s="1236" t="s">
        <v>83</v>
      </c>
      <c r="AY340" s="1143" t="s">
        <v>211</v>
      </c>
      <c r="BE340" s="1237">
        <f t="shared" si="84"/>
        <v>0</v>
      </c>
      <c r="BF340" s="1237">
        <f t="shared" si="85"/>
        <v>0</v>
      </c>
      <c r="BG340" s="1237">
        <f t="shared" si="86"/>
        <v>0</v>
      </c>
      <c r="BH340" s="1237">
        <f t="shared" si="87"/>
        <v>0</v>
      </c>
      <c r="BI340" s="1237">
        <f t="shared" si="88"/>
        <v>0</v>
      </c>
      <c r="BJ340" s="1143" t="s">
        <v>83</v>
      </c>
      <c r="BK340" s="1237">
        <f t="shared" si="89"/>
        <v>0</v>
      </c>
      <c r="BL340" s="1143" t="s">
        <v>217</v>
      </c>
      <c r="BM340" s="1236" t="s">
        <v>5367</v>
      </c>
    </row>
    <row r="341" spans="2:65" s="1150" customFormat="1" ht="48.95" customHeight="1">
      <c r="B341" s="1224"/>
      <c r="C341" s="1225" t="s">
        <v>765</v>
      </c>
      <c r="D341" s="1225" t="s">
        <v>213</v>
      </c>
      <c r="E341" s="1226" t="s">
        <v>3773</v>
      </c>
      <c r="F341" s="1227" t="s">
        <v>3774</v>
      </c>
      <c r="G341" s="1228" t="s">
        <v>250</v>
      </c>
      <c r="H341" s="1229">
        <v>1</v>
      </c>
      <c r="I341" s="1230"/>
      <c r="J341" s="1230">
        <f t="shared" si="80"/>
        <v>0</v>
      </c>
      <c r="K341" s="1231"/>
      <c r="L341" s="1151"/>
      <c r="M341" s="1232" t="s">
        <v>1</v>
      </c>
      <c r="N341" s="1233" t="s">
        <v>37</v>
      </c>
      <c r="O341" s="1234">
        <v>0</v>
      </c>
      <c r="P341" s="1234">
        <f t="shared" si="81"/>
        <v>0</v>
      </c>
      <c r="Q341" s="1234">
        <v>0</v>
      </c>
      <c r="R341" s="1234">
        <f t="shared" si="82"/>
        <v>0</v>
      </c>
      <c r="S341" s="1234">
        <v>0</v>
      </c>
      <c r="T341" s="1235">
        <f t="shared" si="83"/>
        <v>0</v>
      </c>
      <c r="AR341" s="1236" t="s">
        <v>217</v>
      </c>
      <c r="AT341" s="1236" t="s">
        <v>213</v>
      </c>
      <c r="AU341" s="1236" t="s">
        <v>83</v>
      </c>
      <c r="AY341" s="1143" t="s">
        <v>211</v>
      </c>
      <c r="BE341" s="1237">
        <f t="shared" si="84"/>
        <v>0</v>
      </c>
      <c r="BF341" s="1237">
        <f t="shared" si="85"/>
        <v>0</v>
      </c>
      <c r="BG341" s="1237">
        <f t="shared" si="86"/>
        <v>0</v>
      </c>
      <c r="BH341" s="1237">
        <f t="shared" si="87"/>
        <v>0</v>
      </c>
      <c r="BI341" s="1237">
        <f t="shared" si="88"/>
        <v>0</v>
      </c>
      <c r="BJ341" s="1143" t="s">
        <v>83</v>
      </c>
      <c r="BK341" s="1237">
        <f t="shared" si="89"/>
        <v>0</v>
      </c>
      <c r="BL341" s="1143" t="s">
        <v>217</v>
      </c>
      <c r="BM341" s="1236" t="s">
        <v>5368</v>
      </c>
    </row>
    <row r="342" spans="2:65" s="1150" customFormat="1" ht="48.95" customHeight="1">
      <c r="B342" s="1224"/>
      <c r="C342" s="1225" t="s">
        <v>768</v>
      </c>
      <c r="D342" s="1225" t="s">
        <v>213</v>
      </c>
      <c r="E342" s="1226" t="s">
        <v>3775</v>
      </c>
      <c r="F342" s="1227" t="s">
        <v>3776</v>
      </c>
      <c r="G342" s="1228" t="s">
        <v>250</v>
      </c>
      <c r="H342" s="1229">
        <v>1</v>
      </c>
      <c r="I342" s="1230"/>
      <c r="J342" s="1230">
        <f t="shared" si="80"/>
        <v>0</v>
      </c>
      <c r="K342" s="1231"/>
      <c r="L342" s="1151"/>
      <c r="M342" s="1232" t="s">
        <v>1</v>
      </c>
      <c r="N342" s="1233" t="s">
        <v>37</v>
      </c>
      <c r="O342" s="1234">
        <v>0</v>
      </c>
      <c r="P342" s="1234">
        <f t="shared" si="81"/>
        <v>0</v>
      </c>
      <c r="Q342" s="1234">
        <v>0</v>
      </c>
      <c r="R342" s="1234">
        <f t="shared" si="82"/>
        <v>0</v>
      </c>
      <c r="S342" s="1234">
        <v>0</v>
      </c>
      <c r="T342" s="1235">
        <f t="shared" si="83"/>
        <v>0</v>
      </c>
      <c r="AR342" s="1236" t="s">
        <v>217</v>
      </c>
      <c r="AT342" s="1236" t="s">
        <v>213</v>
      </c>
      <c r="AU342" s="1236" t="s">
        <v>83</v>
      </c>
      <c r="AY342" s="1143" t="s">
        <v>211</v>
      </c>
      <c r="BE342" s="1237">
        <f t="shared" si="84"/>
        <v>0</v>
      </c>
      <c r="BF342" s="1237">
        <f t="shared" si="85"/>
        <v>0</v>
      </c>
      <c r="BG342" s="1237">
        <f t="shared" si="86"/>
        <v>0</v>
      </c>
      <c r="BH342" s="1237">
        <f t="shared" si="87"/>
        <v>0</v>
      </c>
      <c r="BI342" s="1237">
        <f t="shared" si="88"/>
        <v>0</v>
      </c>
      <c r="BJ342" s="1143" t="s">
        <v>83</v>
      </c>
      <c r="BK342" s="1237">
        <f t="shared" si="89"/>
        <v>0</v>
      </c>
      <c r="BL342" s="1143" t="s">
        <v>217</v>
      </c>
      <c r="BM342" s="1236" t="s">
        <v>5369</v>
      </c>
    </row>
    <row r="343" spans="2:65" s="1150" customFormat="1" ht="48.95" customHeight="1">
      <c r="B343" s="1224"/>
      <c r="C343" s="1225" t="s">
        <v>771</v>
      </c>
      <c r="D343" s="1225" t="s">
        <v>213</v>
      </c>
      <c r="E343" s="1226" t="s">
        <v>3777</v>
      </c>
      <c r="F343" s="1227" t="s">
        <v>3778</v>
      </c>
      <c r="G343" s="1228" t="s">
        <v>250</v>
      </c>
      <c r="H343" s="1229">
        <v>1</v>
      </c>
      <c r="I343" s="1230"/>
      <c r="J343" s="1230">
        <f t="shared" si="80"/>
        <v>0</v>
      </c>
      <c r="K343" s="1231"/>
      <c r="L343" s="1151"/>
      <c r="M343" s="1232" t="s">
        <v>1</v>
      </c>
      <c r="N343" s="1233" t="s">
        <v>37</v>
      </c>
      <c r="O343" s="1234">
        <v>0</v>
      </c>
      <c r="P343" s="1234">
        <f t="shared" si="81"/>
        <v>0</v>
      </c>
      <c r="Q343" s="1234">
        <v>0</v>
      </c>
      <c r="R343" s="1234">
        <f t="shared" si="82"/>
        <v>0</v>
      </c>
      <c r="S343" s="1234">
        <v>0</v>
      </c>
      <c r="T343" s="1235">
        <f t="shared" si="83"/>
        <v>0</v>
      </c>
      <c r="AR343" s="1236" t="s">
        <v>217</v>
      </c>
      <c r="AT343" s="1236" t="s">
        <v>213</v>
      </c>
      <c r="AU343" s="1236" t="s">
        <v>83</v>
      </c>
      <c r="AY343" s="1143" t="s">
        <v>211</v>
      </c>
      <c r="BE343" s="1237">
        <f t="shared" si="84"/>
        <v>0</v>
      </c>
      <c r="BF343" s="1237">
        <f t="shared" si="85"/>
        <v>0</v>
      </c>
      <c r="BG343" s="1237">
        <f t="shared" si="86"/>
        <v>0</v>
      </c>
      <c r="BH343" s="1237">
        <f t="shared" si="87"/>
        <v>0</v>
      </c>
      <c r="BI343" s="1237">
        <f t="shared" si="88"/>
        <v>0</v>
      </c>
      <c r="BJ343" s="1143" t="s">
        <v>83</v>
      </c>
      <c r="BK343" s="1237">
        <f t="shared" si="89"/>
        <v>0</v>
      </c>
      <c r="BL343" s="1143" t="s">
        <v>217</v>
      </c>
      <c r="BM343" s="1236" t="s">
        <v>5370</v>
      </c>
    </row>
    <row r="344" spans="2:65" s="1150" customFormat="1" ht="48.95" customHeight="1">
      <c r="B344" s="1224"/>
      <c r="C344" s="1225" t="s">
        <v>774</v>
      </c>
      <c r="D344" s="1225" t="s">
        <v>213</v>
      </c>
      <c r="E344" s="1226" t="s">
        <v>3779</v>
      </c>
      <c r="F344" s="1227" t="s">
        <v>3780</v>
      </c>
      <c r="G344" s="1228" t="s">
        <v>250</v>
      </c>
      <c r="H344" s="1229">
        <v>2</v>
      </c>
      <c r="I344" s="1230"/>
      <c r="J344" s="1230">
        <f t="shared" si="80"/>
        <v>0</v>
      </c>
      <c r="K344" s="1231"/>
      <c r="L344" s="1151"/>
      <c r="M344" s="1232" t="s">
        <v>1</v>
      </c>
      <c r="N344" s="1233" t="s">
        <v>37</v>
      </c>
      <c r="O344" s="1234">
        <v>0</v>
      </c>
      <c r="P344" s="1234">
        <f t="shared" si="81"/>
        <v>0</v>
      </c>
      <c r="Q344" s="1234">
        <v>0</v>
      </c>
      <c r="R344" s="1234">
        <f t="shared" si="82"/>
        <v>0</v>
      </c>
      <c r="S344" s="1234">
        <v>0</v>
      </c>
      <c r="T344" s="1235">
        <f t="shared" si="83"/>
        <v>0</v>
      </c>
      <c r="AR344" s="1236" t="s">
        <v>217</v>
      </c>
      <c r="AT344" s="1236" t="s">
        <v>213</v>
      </c>
      <c r="AU344" s="1236" t="s">
        <v>83</v>
      </c>
      <c r="AY344" s="1143" t="s">
        <v>211</v>
      </c>
      <c r="BE344" s="1237">
        <f t="shared" si="84"/>
        <v>0</v>
      </c>
      <c r="BF344" s="1237">
        <f t="shared" si="85"/>
        <v>0</v>
      </c>
      <c r="BG344" s="1237">
        <f t="shared" si="86"/>
        <v>0</v>
      </c>
      <c r="BH344" s="1237">
        <f t="shared" si="87"/>
        <v>0</v>
      </c>
      <c r="BI344" s="1237">
        <f t="shared" si="88"/>
        <v>0</v>
      </c>
      <c r="BJ344" s="1143" t="s">
        <v>83</v>
      </c>
      <c r="BK344" s="1237">
        <f t="shared" si="89"/>
        <v>0</v>
      </c>
      <c r="BL344" s="1143" t="s">
        <v>217</v>
      </c>
      <c r="BM344" s="1236" t="s">
        <v>5371</v>
      </c>
    </row>
    <row r="345" spans="2:65" s="1150" customFormat="1" ht="48.95" customHeight="1">
      <c r="B345" s="1224"/>
      <c r="C345" s="1225" t="s">
        <v>777</v>
      </c>
      <c r="D345" s="1225" t="s">
        <v>213</v>
      </c>
      <c r="E345" s="1226" t="s">
        <v>3781</v>
      </c>
      <c r="F345" s="1227" t="s">
        <v>3782</v>
      </c>
      <c r="G345" s="1228" t="s">
        <v>250</v>
      </c>
      <c r="H345" s="1229">
        <v>1</v>
      </c>
      <c r="I345" s="1230"/>
      <c r="J345" s="1230">
        <f t="shared" si="80"/>
        <v>0</v>
      </c>
      <c r="K345" s="1231"/>
      <c r="L345" s="1151"/>
      <c r="M345" s="1232" t="s">
        <v>1</v>
      </c>
      <c r="N345" s="1233" t="s">
        <v>37</v>
      </c>
      <c r="O345" s="1234">
        <v>0</v>
      </c>
      <c r="P345" s="1234">
        <f t="shared" si="81"/>
        <v>0</v>
      </c>
      <c r="Q345" s="1234">
        <v>0</v>
      </c>
      <c r="R345" s="1234">
        <f t="shared" si="82"/>
        <v>0</v>
      </c>
      <c r="S345" s="1234">
        <v>0</v>
      </c>
      <c r="T345" s="1235">
        <f t="shared" si="83"/>
        <v>0</v>
      </c>
      <c r="AR345" s="1236" t="s">
        <v>217</v>
      </c>
      <c r="AT345" s="1236" t="s">
        <v>213</v>
      </c>
      <c r="AU345" s="1236" t="s">
        <v>83</v>
      </c>
      <c r="AY345" s="1143" t="s">
        <v>211</v>
      </c>
      <c r="BE345" s="1237">
        <f t="shared" si="84"/>
        <v>0</v>
      </c>
      <c r="BF345" s="1237">
        <f t="shared" si="85"/>
        <v>0</v>
      </c>
      <c r="BG345" s="1237">
        <f t="shared" si="86"/>
        <v>0</v>
      </c>
      <c r="BH345" s="1237">
        <f t="shared" si="87"/>
        <v>0</v>
      </c>
      <c r="BI345" s="1237">
        <f t="shared" si="88"/>
        <v>0</v>
      </c>
      <c r="BJ345" s="1143" t="s">
        <v>83</v>
      </c>
      <c r="BK345" s="1237">
        <f t="shared" si="89"/>
        <v>0</v>
      </c>
      <c r="BL345" s="1143" t="s">
        <v>217</v>
      </c>
      <c r="BM345" s="1236" t="s">
        <v>5372</v>
      </c>
    </row>
    <row r="346" spans="2:65" s="1150" customFormat="1" ht="48.95" customHeight="1">
      <c r="B346" s="1224"/>
      <c r="C346" s="1225" t="s">
        <v>780</v>
      </c>
      <c r="D346" s="1225" t="s">
        <v>213</v>
      </c>
      <c r="E346" s="1226" t="s">
        <v>3783</v>
      </c>
      <c r="F346" s="1227" t="s">
        <v>3784</v>
      </c>
      <c r="G346" s="1228" t="s">
        <v>250</v>
      </c>
      <c r="H346" s="1229">
        <v>1</v>
      </c>
      <c r="I346" s="1230"/>
      <c r="J346" s="1230">
        <f t="shared" si="80"/>
        <v>0</v>
      </c>
      <c r="K346" s="1231"/>
      <c r="L346" s="1151"/>
      <c r="M346" s="1232" t="s">
        <v>1</v>
      </c>
      <c r="N346" s="1233" t="s">
        <v>37</v>
      </c>
      <c r="O346" s="1234">
        <v>0</v>
      </c>
      <c r="P346" s="1234">
        <f t="shared" si="81"/>
        <v>0</v>
      </c>
      <c r="Q346" s="1234">
        <v>0</v>
      </c>
      <c r="R346" s="1234">
        <f t="shared" si="82"/>
        <v>0</v>
      </c>
      <c r="S346" s="1234">
        <v>0</v>
      </c>
      <c r="T346" s="1235">
        <f t="shared" si="83"/>
        <v>0</v>
      </c>
      <c r="AR346" s="1236" t="s">
        <v>217</v>
      </c>
      <c r="AT346" s="1236" t="s">
        <v>213</v>
      </c>
      <c r="AU346" s="1236" t="s">
        <v>83</v>
      </c>
      <c r="AY346" s="1143" t="s">
        <v>211</v>
      </c>
      <c r="BE346" s="1237">
        <f t="shared" si="84"/>
        <v>0</v>
      </c>
      <c r="BF346" s="1237">
        <f t="shared" si="85"/>
        <v>0</v>
      </c>
      <c r="BG346" s="1237">
        <f t="shared" si="86"/>
        <v>0</v>
      </c>
      <c r="BH346" s="1237">
        <f t="shared" si="87"/>
        <v>0</v>
      </c>
      <c r="BI346" s="1237">
        <f t="shared" si="88"/>
        <v>0</v>
      </c>
      <c r="BJ346" s="1143" t="s">
        <v>83</v>
      </c>
      <c r="BK346" s="1237">
        <f t="shared" si="89"/>
        <v>0</v>
      </c>
      <c r="BL346" s="1143" t="s">
        <v>217</v>
      </c>
      <c r="BM346" s="1236" t="s">
        <v>5373</v>
      </c>
    </row>
    <row r="347" spans="2:65" s="1150" customFormat="1" ht="48.95" customHeight="1">
      <c r="B347" s="1224"/>
      <c r="C347" s="1225" t="s">
        <v>783</v>
      </c>
      <c r="D347" s="1225" t="s">
        <v>213</v>
      </c>
      <c r="E347" s="1226" t="s">
        <v>3785</v>
      </c>
      <c r="F347" s="1227" t="s">
        <v>3786</v>
      </c>
      <c r="G347" s="1228" t="s">
        <v>250</v>
      </c>
      <c r="H347" s="1229">
        <v>1</v>
      </c>
      <c r="I347" s="1230"/>
      <c r="J347" s="1230">
        <f t="shared" si="80"/>
        <v>0</v>
      </c>
      <c r="K347" s="1231"/>
      <c r="L347" s="1151"/>
      <c r="M347" s="1232" t="s">
        <v>1</v>
      </c>
      <c r="N347" s="1233" t="s">
        <v>37</v>
      </c>
      <c r="O347" s="1234">
        <v>0</v>
      </c>
      <c r="P347" s="1234">
        <f t="shared" si="81"/>
        <v>0</v>
      </c>
      <c r="Q347" s="1234">
        <v>0</v>
      </c>
      <c r="R347" s="1234">
        <f t="shared" si="82"/>
        <v>0</v>
      </c>
      <c r="S347" s="1234">
        <v>0</v>
      </c>
      <c r="T347" s="1235">
        <f t="shared" si="83"/>
        <v>0</v>
      </c>
      <c r="AR347" s="1236" t="s">
        <v>217</v>
      </c>
      <c r="AT347" s="1236" t="s">
        <v>213</v>
      </c>
      <c r="AU347" s="1236" t="s">
        <v>83</v>
      </c>
      <c r="AY347" s="1143" t="s">
        <v>211</v>
      </c>
      <c r="BE347" s="1237">
        <f t="shared" si="84"/>
        <v>0</v>
      </c>
      <c r="BF347" s="1237">
        <f t="shared" si="85"/>
        <v>0</v>
      </c>
      <c r="BG347" s="1237">
        <f t="shared" si="86"/>
        <v>0</v>
      </c>
      <c r="BH347" s="1237">
        <f t="shared" si="87"/>
        <v>0</v>
      </c>
      <c r="BI347" s="1237">
        <f t="shared" si="88"/>
        <v>0</v>
      </c>
      <c r="BJ347" s="1143" t="s">
        <v>83</v>
      </c>
      <c r="BK347" s="1237">
        <f t="shared" si="89"/>
        <v>0</v>
      </c>
      <c r="BL347" s="1143" t="s">
        <v>217</v>
      </c>
      <c r="BM347" s="1236" t="s">
        <v>5374</v>
      </c>
    </row>
    <row r="348" spans="2:65" s="1150" customFormat="1" ht="48.95" customHeight="1">
      <c r="B348" s="1224"/>
      <c r="C348" s="1225" t="s">
        <v>786</v>
      </c>
      <c r="D348" s="1225" t="s">
        <v>213</v>
      </c>
      <c r="E348" s="1226" t="s">
        <v>3787</v>
      </c>
      <c r="F348" s="1227" t="s">
        <v>3788</v>
      </c>
      <c r="G348" s="1228" t="s">
        <v>250</v>
      </c>
      <c r="H348" s="1229">
        <v>1</v>
      </c>
      <c r="I348" s="1230"/>
      <c r="J348" s="1230">
        <f t="shared" si="80"/>
        <v>0</v>
      </c>
      <c r="K348" s="1231"/>
      <c r="L348" s="1151"/>
      <c r="M348" s="1232" t="s">
        <v>1</v>
      </c>
      <c r="N348" s="1233" t="s">
        <v>37</v>
      </c>
      <c r="O348" s="1234">
        <v>0</v>
      </c>
      <c r="P348" s="1234">
        <f t="shared" si="81"/>
        <v>0</v>
      </c>
      <c r="Q348" s="1234">
        <v>0</v>
      </c>
      <c r="R348" s="1234">
        <f t="shared" si="82"/>
        <v>0</v>
      </c>
      <c r="S348" s="1234">
        <v>0</v>
      </c>
      <c r="T348" s="1235">
        <f t="shared" si="83"/>
        <v>0</v>
      </c>
      <c r="AR348" s="1236" t="s">
        <v>217</v>
      </c>
      <c r="AT348" s="1236" t="s">
        <v>213</v>
      </c>
      <c r="AU348" s="1236" t="s">
        <v>83</v>
      </c>
      <c r="AY348" s="1143" t="s">
        <v>211</v>
      </c>
      <c r="BE348" s="1237">
        <f t="shared" si="84"/>
        <v>0</v>
      </c>
      <c r="BF348" s="1237">
        <f t="shared" si="85"/>
        <v>0</v>
      </c>
      <c r="BG348" s="1237">
        <f t="shared" si="86"/>
        <v>0</v>
      </c>
      <c r="BH348" s="1237">
        <f t="shared" si="87"/>
        <v>0</v>
      </c>
      <c r="BI348" s="1237">
        <f t="shared" si="88"/>
        <v>0</v>
      </c>
      <c r="BJ348" s="1143" t="s">
        <v>83</v>
      </c>
      <c r="BK348" s="1237">
        <f t="shared" si="89"/>
        <v>0</v>
      </c>
      <c r="BL348" s="1143" t="s">
        <v>217</v>
      </c>
      <c r="BM348" s="1236" t="s">
        <v>5375</v>
      </c>
    </row>
    <row r="349" spans="2:65" s="1150" customFormat="1" ht="48.95" customHeight="1">
      <c r="B349" s="1224"/>
      <c r="C349" s="1225" t="s">
        <v>789</v>
      </c>
      <c r="D349" s="1225" t="s">
        <v>213</v>
      </c>
      <c r="E349" s="1226" t="s">
        <v>3789</v>
      </c>
      <c r="F349" s="1227" t="s">
        <v>3790</v>
      </c>
      <c r="G349" s="1228" t="s">
        <v>250</v>
      </c>
      <c r="H349" s="1229">
        <v>1</v>
      </c>
      <c r="I349" s="1230"/>
      <c r="J349" s="1230">
        <f t="shared" si="80"/>
        <v>0</v>
      </c>
      <c r="K349" s="1231"/>
      <c r="L349" s="1151"/>
      <c r="M349" s="1232" t="s">
        <v>1</v>
      </c>
      <c r="N349" s="1233" t="s">
        <v>37</v>
      </c>
      <c r="O349" s="1234">
        <v>0</v>
      </c>
      <c r="P349" s="1234">
        <f t="shared" si="81"/>
        <v>0</v>
      </c>
      <c r="Q349" s="1234">
        <v>0</v>
      </c>
      <c r="R349" s="1234">
        <f t="shared" si="82"/>
        <v>0</v>
      </c>
      <c r="S349" s="1234">
        <v>0</v>
      </c>
      <c r="T349" s="1235">
        <f t="shared" si="83"/>
        <v>0</v>
      </c>
      <c r="AR349" s="1236" t="s">
        <v>217</v>
      </c>
      <c r="AT349" s="1236" t="s">
        <v>213</v>
      </c>
      <c r="AU349" s="1236" t="s">
        <v>83</v>
      </c>
      <c r="AY349" s="1143" t="s">
        <v>211</v>
      </c>
      <c r="BE349" s="1237">
        <f t="shared" si="84"/>
        <v>0</v>
      </c>
      <c r="BF349" s="1237">
        <f t="shared" si="85"/>
        <v>0</v>
      </c>
      <c r="BG349" s="1237">
        <f t="shared" si="86"/>
        <v>0</v>
      </c>
      <c r="BH349" s="1237">
        <f t="shared" si="87"/>
        <v>0</v>
      </c>
      <c r="BI349" s="1237">
        <f t="shared" si="88"/>
        <v>0</v>
      </c>
      <c r="BJ349" s="1143" t="s">
        <v>83</v>
      </c>
      <c r="BK349" s="1237">
        <f t="shared" si="89"/>
        <v>0</v>
      </c>
      <c r="BL349" s="1143" t="s">
        <v>217</v>
      </c>
      <c r="BM349" s="1236" t="s">
        <v>5376</v>
      </c>
    </row>
    <row r="350" spans="2:65" s="1150" customFormat="1" ht="48.95" customHeight="1">
      <c r="B350" s="1224"/>
      <c r="C350" s="1225" t="s">
        <v>792</v>
      </c>
      <c r="D350" s="1225" t="s">
        <v>213</v>
      </c>
      <c r="E350" s="1226" t="s">
        <v>3791</v>
      </c>
      <c r="F350" s="1227" t="s">
        <v>3792</v>
      </c>
      <c r="G350" s="1228" t="s">
        <v>250</v>
      </c>
      <c r="H350" s="1229">
        <v>1</v>
      </c>
      <c r="I350" s="1230"/>
      <c r="J350" s="1230">
        <f t="shared" si="80"/>
        <v>0</v>
      </c>
      <c r="K350" s="1231"/>
      <c r="L350" s="1151"/>
      <c r="M350" s="1232" t="s">
        <v>1</v>
      </c>
      <c r="N350" s="1233" t="s">
        <v>37</v>
      </c>
      <c r="O350" s="1234">
        <v>0</v>
      </c>
      <c r="P350" s="1234">
        <f t="shared" si="81"/>
        <v>0</v>
      </c>
      <c r="Q350" s="1234">
        <v>0</v>
      </c>
      <c r="R350" s="1234">
        <f t="shared" si="82"/>
        <v>0</v>
      </c>
      <c r="S350" s="1234">
        <v>0</v>
      </c>
      <c r="T350" s="1235">
        <f t="shared" si="83"/>
        <v>0</v>
      </c>
      <c r="AR350" s="1236" t="s">
        <v>217</v>
      </c>
      <c r="AT350" s="1236" t="s">
        <v>213</v>
      </c>
      <c r="AU350" s="1236" t="s">
        <v>83</v>
      </c>
      <c r="AY350" s="1143" t="s">
        <v>211</v>
      </c>
      <c r="BE350" s="1237">
        <f t="shared" si="84"/>
        <v>0</v>
      </c>
      <c r="BF350" s="1237">
        <f t="shared" si="85"/>
        <v>0</v>
      </c>
      <c r="BG350" s="1237">
        <f t="shared" si="86"/>
        <v>0</v>
      </c>
      <c r="BH350" s="1237">
        <f t="shared" si="87"/>
        <v>0</v>
      </c>
      <c r="BI350" s="1237">
        <f t="shared" si="88"/>
        <v>0</v>
      </c>
      <c r="BJ350" s="1143" t="s">
        <v>83</v>
      </c>
      <c r="BK350" s="1237">
        <f t="shared" si="89"/>
        <v>0</v>
      </c>
      <c r="BL350" s="1143" t="s">
        <v>217</v>
      </c>
      <c r="BM350" s="1236" t="s">
        <v>5377</v>
      </c>
    </row>
    <row r="351" spans="2:65" s="1150" customFormat="1" ht="48.95" customHeight="1">
      <c r="B351" s="1224"/>
      <c r="C351" s="1225" t="s">
        <v>795</v>
      </c>
      <c r="D351" s="1225" t="s">
        <v>213</v>
      </c>
      <c r="E351" s="1226" t="s">
        <v>3793</v>
      </c>
      <c r="F351" s="1227" t="s">
        <v>3794</v>
      </c>
      <c r="G351" s="1228" t="s">
        <v>250</v>
      </c>
      <c r="H351" s="1229">
        <v>3</v>
      </c>
      <c r="I351" s="1230"/>
      <c r="J351" s="1230">
        <f t="shared" si="80"/>
        <v>0</v>
      </c>
      <c r="K351" s="1231"/>
      <c r="L351" s="1151"/>
      <c r="M351" s="1232" t="s">
        <v>1</v>
      </c>
      <c r="N351" s="1233" t="s">
        <v>37</v>
      </c>
      <c r="O351" s="1234">
        <v>0</v>
      </c>
      <c r="P351" s="1234">
        <f t="shared" si="81"/>
        <v>0</v>
      </c>
      <c r="Q351" s="1234">
        <v>0</v>
      </c>
      <c r="R351" s="1234">
        <f t="shared" si="82"/>
        <v>0</v>
      </c>
      <c r="S351" s="1234">
        <v>0</v>
      </c>
      <c r="T351" s="1235">
        <f t="shared" si="83"/>
        <v>0</v>
      </c>
      <c r="AR351" s="1236" t="s">
        <v>217</v>
      </c>
      <c r="AT351" s="1236" t="s">
        <v>213</v>
      </c>
      <c r="AU351" s="1236" t="s">
        <v>83</v>
      </c>
      <c r="AY351" s="1143" t="s">
        <v>211</v>
      </c>
      <c r="BE351" s="1237">
        <f t="shared" si="84"/>
        <v>0</v>
      </c>
      <c r="BF351" s="1237">
        <f t="shared" si="85"/>
        <v>0</v>
      </c>
      <c r="BG351" s="1237">
        <f t="shared" si="86"/>
        <v>0</v>
      </c>
      <c r="BH351" s="1237">
        <f t="shared" si="87"/>
        <v>0</v>
      </c>
      <c r="BI351" s="1237">
        <f t="shared" si="88"/>
        <v>0</v>
      </c>
      <c r="BJ351" s="1143" t="s">
        <v>83</v>
      </c>
      <c r="BK351" s="1237">
        <f t="shared" si="89"/>
        <v>0</v>
      </c>
      <c r="BL351" s="1143" t="s">
        <v>217</v>
      </c>
      <c r="BM351" s="1236" t="s">
        <v>5378</v>
      </c>
    </row>
    <row r="352" spans="2:65" s="1150" customFormat="1" ht="48.95" customHeight="1">
      <c r="B352" s="1224"/>
      <c r="C352" s="1225" t="s">
        <v>798</v>
      </c>
      <c r="D352" s="1225" t="s">
        <v>213</v>
      </c>
      <c r="E352" s="1226" t="s">
        <v>3795</v>
      </c>
      <c r="F352" s="1227" t="s">
        <v>3796</v>
      </c>
      <c r="G352" s="1228" t="s">
        <v>250</v>
      </c>
      <c r="H352" s="1229">
        <v>1</v>
      </c>
      <c r="I352" s="1230"/>
      <c r="J352" s="1230">
        <f t="shared" si="80"/>
        <v>0</v>
      </c>
      <c r="K352" s="1231"/>
      <c r="L352" s="1151"/>
      <c r="M352" s="1232" t="s">
        <v>1</v>
      </c>
      <c r="N352" s="1233" t="s">
        <v>37</v>
      </c>
      <c r="O352" s="1234">
        <v>0</v>
      </c>
      <c r="P352" s="1234">
        <f t="shared" si="81"/>
        <v>0</v>
      </c>
      <c r="Q352" s="1234">
        <v>0</v>
      </c>
      <c r="R352" s="1234">
        <f t="shared" si="82"/>
        <v>0</v>
      </c>
      <c r="S352" s="1234">
        <v>0</v>
      </c>
      <c r="T352" s="1235">
        <f t="shared" si="83"/>
        <v>0</v>
      </c>
      <c r="AR352" s="1236" t="s">
        <v>217</v>
      </c>
      <c r="AT352" s="1236" t="s">
        <v>213</v>
      </c>
      <c r="AU352" s="1236" t="s">
        <v>83</v>
      </c>
      <c r="AY352" s="1143" t="s">
        <v>211</v>
      </c>
      <c r="BE352" s="1237">
        <f t="shared" si="84"/>
        <v>0</v>
      </c>
      <c r="BF352" s="1237">
        <f t="shared" si="85"/>
        <v>0</v>
      </c>
      <c r="BG352" s="1237">
        <f t="shared" si="86"/>
        <v>0</v>
      </c>
      <c r="BH352" s="1237">
        <f t="shared" si="87"/>
        <v>0</v>
      </c>
      <c r="BI352" s="1237">
        <f t="shared" si="88"/>
        <v>0</v>
      </c>
      <c r="BJ352" s="1143" t="s">
        <v>83</v>
      </c>
      <c r="BK352" s="1237">
        <f t="shared" si="89"/>
        <v>0</v>
      </c>
      <c r="BL352" s="1143" t="s">
        <v>217</v>
      </c>
      <c r="BM352" s="1236" t="s">
        <v>5379</v>
      </c>
    </row>
    <row r="353" spans="2:65" s="1150" customFormat="1" ht="48.95" customHeight="1">
      <c r="B353" s="1224"/>
      <c r="C353" s="1225" t="s">
        <v>801</v>
      </c>
      <c r="D353" s="1225" t="s">
        <v>213</v>
      </c>
      <c r="E353" s="1226" t="s">
        <v>3797</v>
      </c>
      <c r="F353" s="1227" t="s">
        <v>3798</v>
      </c>
      <c r="G353" s="1228" t="s">
        <v>250</v>
      </c>
      <c r="H353" s="1229">
        <v>1</v>
      </c>
      <c r="I353" s="1230"/>
      <c r="J353" s="1230">
        <f t="shared" si="80"/>
        <v>0</v>
      </c>
      <c r="K353" s="1231"/>
      <c r="L353" s="1151"/>
      <c r="M353" s="1232" t="s">
        <v>1</v>
      </c>
      <c r="N353" s="1233" t="s">
        <v>37</v>
      </c>
      <c r="O353" s="1234">
        <v>0</v>
      </c>
      <c r="P353" s="1234">
        <f t="shared" si="81"/>
        <v>0</v>
      </c>
      <c r="Q353" s="1234">
        <v>0</v>
      </c>
      <c r="R353" s="1234">
        <f t="shared" si="82"/>
        <v>0</v>
      </c>
      <c r="S353" s="1234">
        <v>0</v>
      </c>
      <c r="T353" s="1235">
        <f t="shared" si="83"/>
        <v>0</v>
      </c>
      <c r="AR353" s="1236" t="s">
        <v>217</v>
      </c>
      <c r="AT353" s="1236" t="s">
        <v>213</v>
      </c>
      <c r="AU353" s="1236" t="s">
        <v>83</v>
      </c>
      <c r="AY353" s="1143" t="s">
        <v>211</v>
      </c>
      <c r="BE353" s="1237">
        <f t="shared" si="84"/>
        <v>0</v>
      </c>
      <c r="BF353" s="1237">
        <f t="shared" si="85"/>
        <v>0</v>
      </c>
      <c r="BG353" s="1237">
        <f t="shared" si="86"/>
        <v>0</v>
      </c>
      <c r="BH353" s="1237">
        <f t="shared" si="87"/>
        <v>0</v>
      </c>
      <c r="BI353" s="1237">
        <f t="shared" si="88"/>
        <v>0</v>
      </c>
      <c r="BJ353" s="1143" t="s">
        <v>83</v>
      </c>
      <c r="BK353" s="1237">
        <f t="shared" si="89"/>
        <v>0</v>
      </c>
      <c r="BL353" s="1143" t="s">
        <v>217</v>
      </c>
      <c r="BM353" s="1236" t="s">
        <v>5380</v>
      </c>
    </row>
    <row r="354" spans="2:65" s="1150" customFormat="1" ht="48.95" customHeight="1">
      <c r="B354" s="1224"/>
      <c r="C354" s="1225" t="s">
        <v>804</v>
      </c>
      <c r="D354" s="1225" t="s">
        <v>213</v>
      </c>
      <c r="E354" s="1226" t="s">
        <v>3799</v>
      </c>
      <c r="F354" s="1227" t="s">
        <v>3800</v>
      </c>
      <c r="G354" s="1228" t="s">
        <v>250</v>
      </c>
      <c r="H354" s="1229">
        <v>2</v>
      </c>
      <c r="I354" s="1230"/>
      <c r="J354" s="1230">
        <f t="shared" si="80"/>
        <v>0</v>
      </c>
      <c r="K354" s="1231"/>
      <c r="L354" s="1151"/>
      <c r="M354" s="1232" t="s">
        <v>1</v>
      </c>
      <c r="N354" s="1233" t="s">
        <v>37</v>
      </c>
      <c r="O354" s="1234">
        <v>0</v>
      </c>
      <c r="P354" s="1234">
        <f t="shared" si="81"/>
        <v>0</v>
      </c>
      <c r="Q354" s="1234">
        <v>0</v>
      </c>
      <c r="R354" s="1234">
        <f t="shared" si="82"/>
        <v>0</v>
      </c>
      <c r="S354" s="1234">
        <v>0</v>
      </c>
      <c r="T354" s="1235">
        <f t="shared" si="83"/>
        <v>0</v>
      </c>
      <c r="AR354" s="1236" t="s">
        <v>217</v>
      </c>
      <c r="AT354" s="1236" t="s">
        <v>213</v>
      </c>
      <c r="AU354" s="1236" t="s">
        <v>83</v>
      </c>
      <c r="AY354" s="1143" t="s">
        <v>211</v>
      </c>
      <c r="BE354" s="1237">
        <f t="shared" si="84"/>
        <v>0</v>
      </c>
      <c r="BF354" s="1237">
        <f t="shared" si="85"/>
        <v>0</v>
      </c>
      <c r="BG354" s="1237">
        <f t="shared" si="86"/>
        <v>0</v>
      </c>
      <c r="BH354" s="1237">
        <f t="shared" si="87"/>
        <v>0</v>
      </c>
      <c r="BI354" s="1237">
        <f t="shared" si="88"/>
        <v>0</v>
      </c>
      <c r="BJ354" s="1143" t="s">
        <v>83</v>
      </c>
      <c r="BK354" s="1237">
        <f t="shared" si="89"/>
        <v>0</v>
      </c>
      <c r="BL354" s="1143" t="s">
        <v>217</v>
      </c>
      <c r="BM354" s="1236" t="s">
        <v>5381</v>
      </c>
    </row>
    <row r="355" spans="2:65" s="1150" customFormat="1" ht="48.95" customHeight="1">
      <c r="B355" s="1224"/>
      <c r="C355" s="1225" t="s">
        <v>807</v>
      </c>
      <c r="D355" s="1225" t="s">
        <v>213</v>
      </c>
      <c r="E355" s="1226" t="s">
        <v>3801</v>
      </c>
      <c r="F355" s="1227" t="s">
        <v>3802</v>
      </c>
      <c r="G355" s="1228" t="s">
        <v>250</v>
      </c>
      <c r="H355" s="1229">
        <v>2</v>
      </c>
      <c r="I355" s="1230"/>
      <c r="J355" s="1230">
        <f t="shared" si="80"/>
        <v>0</v>
      </c>
      <c r="K355" s="1231"/>
      <c r="L355" s="1151"/>
      <c r="M355" s="1232" t="s">
        <v>1</v>
      </c>
      <c r="N355" s="1233" t="s">
        <v>37</v>
      </c>
      <c r="O355" s="1234">
        <v>0</v>
      </c>
      <c r="P355" s="1234">
        <f t="shared" si="81"/>
        <v>0</v>
      </c>
      <c r="Q355" s="1234">
        <v>0</v>
      </c>
      <c r="R355" s="1234">
        <f t="shared" si="82"/>
        <v>0</v>
      </c>
      <c r="S355" s="1234">
        <v>0</v>
      </c>
      <c r="T355" s="1235">
        <f t="shared" si="83"/>
        <v>0</v>
      </c>
      <c r="AR355" s="1236" t="s">
        <v>217</v>
      </c>
      <c r="AT355" s="1236" t="s">
        <v>213</v>
      </c>
      <c r="AU355" s="1236" t="s">
        <v>83</v>
      </c>
      <c r="AY355" s="1143" t="s">
        <v>211</v>
      </c>
      <c r="BE355" s="1237">
        <f t="shared" si="84"/>
        <v>0</v>
      </c>
      <c r="BF355" s="1237">
        <f t="shared" si="85"/>
        <v>0</v>
      </c>
      <c r="BG355" s="1237">
        <f t="shared" si="86"/>
        <v>0</v>
      </c>
      <c r="BH355" s="1237">
        <f t="shared" si="87"/>
        <v>0</v>
      </c>
      <c r="BI355" s="1237">
        <f t="shared" si="88"/>
        <v>0</v>
      </c>
      <c r="BJ355" s="1143" t="s">
        <v>83</v>
      </c>
      <c r="BK355" s="1237">
        <f t="shared" si="89"/>
        <v>0</v>
      </c>
      <c r="BL355" s="1143" t="s">
        <v>217</v>
      </c>
      <c r="BM355" s="1236" t="s">
        <v>5382</v>
      </c>
    </row>
    <row r="356" spans="2:65" s="1150" customFormat="1" ht="48.95" customHeight="1">
      <c r="B356" s="1224"/>
      <c r="C356" s="1225" t="s">
        <v>810</v>
      </c>
      <c r="D356" s="1225" t="s">
        <v>213</v>
      </c>
      <c r="E356" s="1226" t="s">
        <v>3803</v>
      </c>
      <c r="F356" s="1227" t="s">
        <v>3804</v>
      </c>
      <c r="G356" s="1228" t="s">
        <v>250</v>
      </c>
      <c r="H356" s="1229">
        <v>1</v>
      </c>
      <c r="I356" s="1230"/>
      <c r="J356" s="1230">
        <f t="shared" si="80"/>
        <v>0</v>
      </c>
      <c r="K356" s="1231"/>
      <c r="L356" s="1151"/>
      <c r="M356" s="1232" t="s">
        <v>1</v>
      </c>
      <c r="N356" s="1233" t="s">
        <v>37</v>
      </c>
      <c r="O356" s="1234">
        <v>0</v>
      </c>
      <c r="P356" s="1234">
        <f t="shared" si="81"/>
        <v>0</v>
      </c>
      <c r="Q356" s="1234">
        <v>0</v>
      </c>
      <c r="R356" s="1234">
        <f t="shared" si="82"/>
        <v>0</v>
      </c>
      <c r="S356" s="1234">
        <v>0</v>
      </c>
      <c r="T356" s="1235">
        <f t="shared" si="83"/>
        <v>0</v>
      </c>
      <c r="AR356" s="1236" t="s">
        <v>217</v>
      </c>
      <c r="AT356" s="1236" t="s">
        <v>213</v>
      </c>
      <c r="AU356" s="1236" t="s">
        <v>83</v>
      </c>
      <c r="AY356" s="1143" t="s">
        <v>211</v>
      </c>
      <c r="BE356" s="1237">
        <f t="shared" si="84"/>
        <v>0</v>
      </c>
      <c r="BF356" s="1237">
        <f t="shared" si="85"/>
        <v>0</v>
      </c>
      <c r="BG356" s="1237">
        <f t="shared" si="86"/>
        <v>0</v>
      </c>
      <c r="BH356" s="1237">
        <f t="shared" si="87"/>
        <v>0</v>
      </c>
      <c r="BI356" s="1237">
        <f t="shared" si="88"/>
        <v>0</v>
      </c>
      <c r="BJ356" s="1143" t="s">
        <v>83</v>
      </c>
      <c r="BK356" s="1237">
        <f t="shared" si="89"/>
        <v>0</v>
      </c>
      <c r="BL356" s="1143" t="s">
        <v>217</v>
      </c>
      <c r="BM356" s="1236" t="s">
        <v>5383</v>
      </c>
    </row>
    <row r="357" spans="2:65" s="1150" customFormat="1" ht="48.95" customHeight="1">
      <c r="B357" s="1224"/>
      <c r="C357" s="1225" t="s">
        <v>813</v>
      </c>
      <c r="D357" s="1225" t="s">
        <v>213</v>
      </c>
      <c r="E357" s="1226" t="s">
        <v>3805</v>
      </c>
      <c r="F357" s="1227" t="s">
        <v>3806</v>
      </c>
      <c r="G357" s="1228" t="s">
        <v>250</v>
      </c>
      <c r="H357" s="1229">
        <v>1</v>
      </c>
      <c r="I357" s="1230"/>
      <c r="J357" s="1230">
        <f t="shared" si="80"/>
        <v>0</v>
      </c>
      <c r="K357" s="1231"/>
      <c r="L357" s="1151"/>
      <c r="M357" s="1232" t="s">
        <v>1</v>
      </c>
      <c r="N357" s="1233" t="s">
        <v>37</v>
      </c>
      <c r="O357" s="1234">
        <v>0</v>
      </c>
      <c r="P357" s="1234">
        <f t="shared" si="81"/>
        <v>0</v>
      </c>
      <c r="Q357" s="1234">
        <v>0</v>
      </c>
      <c r="R357" s="1234">
        <f t="shared" si="82"/>
        <v>0</v>
      </c>
      <c r="S357" s="1234">
        <v>0</v>
      </c>
      <c r="T357" s="1235">
        <f t="shared" si="83"/>
        <v>0</v>
      </c>
      <c r="AR357" s="1236" t="s">
        <v>217</v>
      </c>
      <c r="AT357" s="1236" t="s">
        <v>213</v>
      </c>
      <c r="AU357" s="1236" t="s">
        <v>83</v>
      </c>
      <c r="AY357" s="1143" t="s">
        <v>211</v>
      </c>
      <c r="BE357" s="1237">
        <f t="shared" si="84"/>
        <v>0</v>
      </c>
      <c r="BF357" s="1237">
        <f t="shared" si="85"/>
        <v>0</v>
      </c>
      <c r="BG357" s="1237">
        <f t="shared" si="86"/>
        <v>0</v>
      </c>
      <c r="BH357" s="1237">
        <f t="shared" si="87"/>
        <v>0</v>
      </c>
      <c r="BI357" s="1237">
        <f t="shared" si="88"/>
        <v>0</v>
      </c>
      <c r="BJ357" s="1143" t="s">
        <v>83</v>
      </c>
      <c r="BK357" s="1237">
        <f t="shared" si="89"/>
        <v>0</v>
      </c>
      <c r="BL357" s="1143" t="s">
        <v>217</v>
      </c>
      <c r="BM357" s="1236" t="s">
        <v>5384</v>
      </c>
    </row>
    <row r="358" spans="2:65" s="1150" customFormat="1" ht="48.95" customHeight="1">
      <c r="B358" s="1224"/>
      <c r="C358" s="1225" t="s">
        <v>816</v>
      </c>
      <c r="D358" s="1225" t="s">
        <v>213</v>
      </c>
      <c r="E358" s="1226" t="s">
        <v>3807</v>
      </c>
      <c r="F358" s="1227" t="s">
        <v>3808</v>
      </c>
      <c r="G358" s="1228" t="s">
        <v>250</v>
      </c>
      <c r="H358" s="1229">
        <v>1</v>
      </c>
      <c r="I358" s="1230"/>
      <c r="J358" s="1230">
        <f t="shared" si="80"/>
        <v>0</v>
      </c>
      <c r="K358" s="1231"/>
      <c r="L358" s="1151"/>
      <c r="M358" s="1232" t="s">
        <v>1</v>
      </c>
      <c r="N358" s="1233" t="s">
        <v>37</v>
      </c>
      <c r="O358" s="1234">
        <v>0</v>
      </c>
      <c r="P358" s="1234">
        <f t="shared" si="81"/>
        <v>0</v>
      </c>
      <c r="Q358" s="1234">
        <v>0</v>
      </c>
      <c r="R358" s="1234">
        <f t="shared" si="82"/>
        <v>0</v>
      </c>
      <c r="S358" s="1234">
        <v>0</v>
      </c>
      <c r="T358" s="1235">
        <f t="shared" si="83"/>
        <v>0</v>
      </c>
      <c r="AR358" s="1236" t="s">
        <v>217</v>
      </c>
      <c r="AT358" s="1236" t="s">
        <v>213</v>
      </c>
      <c r="AU358" s="1236" t="s">
        <v>83</v>
      </c>
      <c r="AY358" s="1143" t="s">
        <v>211</v>
      </c>
      <c r="BE358" s="1237">
        <f t="shared" si="84"/>
        <v>0</v>
      </c>
      <c r="BF358" s="1237">
        <f t="shared" si="85"/>
        <v>0</v>
      </c>
      <c r="BG358" s="1237">
        <f t="shared" si="86"/>
        <v>0</v>
      </c>
      <c r="BH358" s="1237">
        <f t="shared" si="87"/>
        <v>0</v>
      </c>
      <c r="BI358" s="1237">
        <f t="shared" si="88"/>
        <v>0</v>
      </c>
      <c r="BJ358" s="1143" t="s">
        <v>83</v>
      </c>
      <c r="BK358" s="1237">
        <f t="shared" si="89"/>
        <v>0</v>
      </c>
      <c r="BL358" s="1143" t="s">
        <v>217</v>
      </c>
      <c r="BM358" s="1236" t="s">
        <v>5385</v>
      </c>
    </row>
    <row r="359" spans="2:65" s="1150" customFormat="1" ht="48.95" customHeight="1">
      <c r="B359" s="1224"/>
      <c r="C359" s="1225" t="s">
        <v>819</v>
      </c>
      <c r="D359" s="1225" t="s">
        <v>213</v>
      </c>
      <c r="E359" s="1226" t="s">
        <v>3809</v>
      </c>
      <c r="F359" s="1227" t="s">
        <v>3810</v>
      </c>
      <c r="G359" s="1228" t="s">
        <v>250</v>
      </c>
      <c r="H359" s="1229">
        <v>1</v>
      </c>
      <c r="I359" s="1230"/>
      <c r="J359" s="1230">
        <f t="shared" si="80"/>
        <v>0</v>
      </c>
      <c r="K359" s="1231"/>
      <c r="L359" s="1151"/>
      <c r="M359" s="1232" t="s">
        <v>1</v>
      </c>
      <c r="N359" s="1233" t="s">
        <v>37</v>
      </c>
      <c r="O359" s="1234">
        <v>0</v>
      </c>
      <c r="P359" s="1234">
        <f t="shared" si="81"/>
        <v>0</v>
      </c>
      <c r="Q359" s="1234">
        <v>0</v>
      </c>
      <c r="R359" s="1234">
        <f t="shared" si="82"/>
        <v>0</v>
      </c>
      <c r="S359" s="1234">
        <v>0</v>
      </c>
      <c r="T359" s="1235">
        <f t="shared" si="83"/>
        <v>0</v>
      </c>
      <c r="AR359" s="1236" t="s">
        <v>217</v>
      </c>
      <c r="AT359" s="1236" t="s">
        <v>213</v>
      </c>
      <c r="AU359" s="1236" t="s">
        <v>83</v>
      </c>
      <c r="AY359" s="1143" t="s">
        <v>211</v>
      </c>
      <c r="BE359" s="1237">
        <f t="shared" si="84"/>
        <v>0</v>
      </c>
      <c r="BF359" s="1237">
        <f t="shared" si="85"/>
        <v>0</v>
      </c>
      <c r="BG359" s="1237">
        <f t="shared" si="86"/>
        <v>0</v>
      </c>
      <c r="BH359" s="1237">
        <f t="shared" si="87"/>
        <v>0</v>
      </c>
      <c r="BI359" s="1237">
        <f t="shared" si="88"/>
        <v>0</v>
      </c>
      <c r="BJ359" s="1143" t="s">
        <v>83</v>
      </c>
      <c r="BK359" s="1237">
        <f t="shared" si="89"/>
        <v>0</v>
      </c>
      <c r="BL359" s="1143" t="s">
        <v>217</v>
      </c>
      <c r="BM359" s="1236" t="s">
        <v>5386</v>
      </c>
    </row>
    <row r="360" spans="2:65" s="1150" customFormat="1" ht="48.95" customHeight="1">
      <c r="B360" s="1224"/>
      <c r="C360" s="1225" t="s">
        <v>822</v>
      </c>
      <c r="D360" s="1225" t="s">
        <v>213</v>
      </c>
      <c r="E360" s="1226" t="s">
        <v>3811</v>
      </c>
      <c r="F360" s="1227" t="s">
        <v>3812</v>
      </c>
      <c r="G360" s="1228" t="s">
        <v>250</v>
      </c>
      <c r="H360" s="1229">
        <v>1</v>
      </c>
      <c r="I360" s="1230"/>
      <c r="J360" s="1230">
        <f t="shared" si="80"/>
        <v>0</v>
      </c>
      <c r="K360" s="1231"/>
      <c r="L360" s="1151"/>
      <c r="M360" s="1232" t="s">
        <v>1</v>
      </c>
      <c r="N360" s="1233" t="s">
        <v>37</v>
      </c>
      <c r="O360" s="1234">
        <v>0</v>
      </c>
      <c r="P360" s="1234">
        <f t="shared" si="81"/>
        <v>0</v>
      </c>
      <c r="Q360" s="1234">
        <v>0</v>
      </c>
      <c r="R360" s="1234">
        <f t="shared" si="82"/>
        <v>0</v>
      </c>
      <c r="S360" s="1234">
        <v>0</v>
      </c>
      <c r="T360" s="1235">
        <f t="shared" si="83"/>
        <v>0</v>
      </c>
      <c r="AR360" s="1236" t="s">
        <v>217</v>
      </c>
      <c r="AT360" s="1236" t="s">
        <v>213</v>
      </c>
      <c r="AU360" s="1236" t="s">
        <v>83</v>
      </c>
      <c r="AY360" s="1143" t="s">
        <v>211</v>
      </c>
      <c r="BE360" s="1237">
        <f t="shared" si="84"/>
        <v>0</v>
      </c>
      <c r="BF360" s="1237">
        <f t="shared" si="85"/>
        <v>0</v>
      </c>
      <c r="BG360" s="1237">
        <f t="shared" si="86"/>
        <v>0</v>
      </c>
      <c r="BH360" s="1237">
        <f t="shared" si="87"/>
        <v>0</v>
      </c>
      <c r="BI360" s="1237">
        <f t="shared" si="88"/>
        <v>0</v>
      </c>
      <c r="BJ360" s="1143" t="s">
        <v>83</v>
      </c>
      <c r="BK360" s="1237">
        <f t="shared" si="89"/>
        <v>0</v>
      </c>
      <c r="BL360" s="1143" t="s">
        <v>217</v>
      </c>
      <c r="BM360" s="1236" t="s">
        <v>5387</v>
      </c>
    </row>
    <row r="361" spans="2:65" s="1287" customFormat="1" ht="48.95" customHeight="1">
      <c r="B361" s="1274"/>
      <c r="C361" s="1275" t="s">
        <v>825</v>
      </c>
      <c r="D361" s="1275" t="s">
        <v>213</v>
      </c>
      <c r="E361" s="1276" t="s">
        <v>843</v>
      </c>
      <c r="F361" s="1277" t="s">
        <v>3813</v>
      </c>
      <c r="G361" s="1278" t="s">
        <v>250</v>
      </c>
      <c r="H361" s="1279">
        <v>1</v>
      </c>
      <c r="I361" s="1280"/>
      <c r="J361" s="1280">
        <f t="shared" si="80"/>
        <v>0</v>
      </c>
      <c r="K361" s="1281"/>
      <c r="L361" s="1282"/>
      <c r="M361" s="1283" t="s">
        <v>1</v>
      </c>
      <c r="N361" s="1284" t="s">
        <v>37</v>
      </c>
      <c r="O361" s="1285">
        <v>0</v>
      </c>
      <c r="P361" s="1285">
        <f t="shared" si="81"/>
        <v>0</v>
      </c>
      <c r="Q361" s="1285">
        <v>0</v>
      </c>
      <c r="R361" s="1285">
        <f t="shared" si="82"/>
        <v>0</v>
      </c>
      <c r="S361" s="1285">
        <v>0</v>
      </c>
      <c r="T361" s="1286">
        <f t="shared" si="83"/>
        <v>0</v>
      </c>
      <c r="AR361" s="1288" t="s">
        <v>217</v>
      </c>
      <c r="AT361" s="1288" t="s">
        <v>213</v>
      </c>
      <c r="AU361" s="1288" t="s">
        <v>83</v>
      </c>
      <c r="AY361" s="1289" t="s">
        <v>211</v>
      </c>
      <c r="BE361" s="1290">
        <f t="shared" si="84"/>
        <v>0</v>
      </c>
      <c r="BF361" s="1290">
        <f t="shared" si="85"/>
        <v>0</v>
      </c>
      <c r="BG361" s="1290">
        <f t="shared" si="86"/>
        <v>0</v>
      </c>
      <c r="BH361" s="1290">
        <f t="shared" si="87"/>
        <v>0</v>
      </c>
      <c r="BI361" s="1290">
        <f t="shared" si="88"/>
        <v>0</v>
      </c>
      <c r="BJ361" s="1289" t="s">
        <v>83</v>
      </c>
      <c r="BK361" s="1290">
        <f t="shared" si="89"/>
        <v>0</v>
      </c>
      <c r="BL361" s="1289" t="s">
        <v>217</v>
      </c>
      <c r="BM361" s="1288" t="s">
        <v>5388</v>
      </c>
    </row>
    <row r="362" spans="2:65" s="1287" customFormat="1" ht="48.95" customHeight="1">
      <c r="B362" s="1274"/>
      <c r="C362" s="1275" t="s">
        <v>828</v>
      </c>
      <c r="D362" s="1275" t="s">
        <v>213</v>
      </c>
      <c r="E362" s="1276" t="s">
        <v>3814</v>
      </c>
      <c r="F362" s="1277" t="s">
        <v>3815</v>
      </c>
      <c r="G362" s="1278" t="s">
        <v>250</v>
      </c>
      <c r="H362" s="1279">
        <v>1</v>
      </c>
      <c r="I362" s="1280"/>
      <c r="J362" s="1280">
        <f t="shared" si="80"/>
        <v>0</v>
      </c>
      <c r="K362" s="1281"/>
      <c r="L362" s="1282"/>
      <c r="M362" s="1283" t="s">
        <v>1</v>
      </c>
      <c r="N362" s="1284" t="s">
        <v>37</v>
      </c>
      <c r="O362" s="1285">
        <v>0</v>
      </c>
      <c r="P362" s="1285">
        <f t="shared" si="81"/>
        <v>0</v>
      </c>
      <c r="Q362" s="1285">
        <v>0</v>
      </c>
      <c r="R362" s="1285">
        <f t="shared" si="82"/>
        <v>0</v>
      </c>
      <c r="S362" s="1285">
        <v>0</v>
      </c>
      <c r="T362" s="1286">
        <f t="shared" si="83"/>
        <v>0</v>
      </c>
      <c r="AR362" s="1288" t="s">
        <v>217</v>
      </c>
      <c r="AT362" s="1288" t="s">
        <v>213</v>
      </c>
      <c r="AU362" s="1288" t="s">
        <v>83</v>
      </c>
      <c r="AY362" s="1289" t="s">
        <v>211</v>
      </c>
      <c r="BE362" s="1290">
        <f t="shared" si="84"/>
        <v>0</v>
      </c>
      <c r="BF362" s="1290">
        <f t="shared" si="85"/>
        <v>0</v>
      </c>
      <c r="BG362" s="1290">
        <f t="shared" si="86"/>
        <v>0</v>
      </c>
      <c r="BH362" s="1290">
        <f t="shared" si="87"/>
        <v>0</v>
      </c>
      <c r="BI362" s="1290">
        <f t="shared" si="88"/>
        <v>0</v>
      </c>
      <c r="BJ362" s="1289" t="s">
        <v>83</v>
      </c>
      <c r="BK362" s="1290">
        <f t="shared" si="89"/>
        <v>0</v>
      </c>
      <c r="BL362" s="1289" t="s">
        <v>217</v>
      </c>
      <c r="BM362" s="1288" t="s">
        <v>5389</v>
      </c>
    </row>
    <row r="363" spans="2:65" s="1212" customFormat="1" ht="22.7" customHeight="1">
      <c r="B363" s="1213"/>
      <c r="D363" s="1214" t="s">
        <v>69</v>
      </c>
      <c r="E363" s="1222" t="s">
        <v>735</v>
      </c>
      <c r="F363" s="1222" t="s">
        <v>736</v>
      </c>
      <c r="J363" s="1223">
        <f>BK363</f>
        <v>0</v>
      </c>
      <c r="L363" s="1213"/>
      <c r="M363" s="1217"/>
      <c r="P363" s="1218">
        <f>SUM(P364:P365)</f>
        <v>0</v>
      </c>
      <c r="R363" s="1218">
        <f>SUM(R364:R365)</f>
        <v>0</v>
      </c>
      <c r="T363" s="1219">
        <f>SUM(T364:T365)</f>
        <v>0</v>
      </c>
      <c r="AR363" s="1214" t="s">
        <v>77</v>
      </c>
      <c r="AT363" s="1220" t="s">
        <v>69</v>
      </c>
      <c r="AU363" s="1220" t="s">
        <v>77</v>
      </c>
      <c r="AY363" s="1214" t="s">
        <v>211</v>
      </c>
      <c r="BK363" s="1221">
        <f>SUM(BK364:BK365)</f>
        <v>0</v>
      </c>
    </row>
    <row r="364" spans="2:65" s="1150" customFormat="1" ht="76.349999999999994" customHeight="1">
      <c r="B364" s="1224"/>
      <c r="C364" s="1225" t="s">
        <v>828</v>
      </c>
      <c r="D364" s="1225" t="s">
        <v>213</v>
      </c>
      <c r="E364" s="1226" t="s">
        <v>3816</v>
      </c>
      <c r="F364" s="1227" t="s">
        <v>3817</v>
      </c>
      <c r="G364" s="1228" t="s">
        <v>250</v>
      </c>
      <c r="H364" s="1229">
        <v>1</v>
      </c>
      <c r="I364" s="1230"/>
      <c r="J364" s="1230">
        <f>ROUND(I364*H364,2)</f>
        <v>0</v>
      </c>
      <c r="K364" s="1231"/>
      <c r="L364" s="1151"/>
      <c r="M364" s="1232" t="s">
        <v>1</v>
      </c>
      <c r="N364" s="1233" t="s">
        <v>37</v>
      </c>
      <c r="O364" s="1234">
        <v>0</v>
      </c>
      <c r="P364" s="1234">
        <f>O364*H364</f>
        <v>0</v>
      </c>
      <c r="Q364" s="1234">
        <v>0</v>
      </c>
      <c r="R364" s="1234">
        <f>Q364*H364</f>
        <v>0</v>
      </c>
      <c r="S364" s="1234">
        <v>0</v>
      </c>
      <c r="T364" s="1235">
        <f>S364*H364</f>
        <v>0</v>
      </c>
      <c r="AR364" s="1236" t="s">
        <v>217</v>
      </c>
      <c r="AT364" s="1236" t="s">
        <v>213</v>
      </c>
      <c r="AU364" s="1236" t="s">
        <v>83</v>
      </c>
      <c r="AY364" s="1143" t="s">
        <v>211</v>
      </c>
      <c r="BE364" s="1237">
        <f>IF(N364="základná",J364,0)</f>
        <v>0</v>
      </c>
      <c r="BF364" s="1237">
        <f>IF(N364="znížená",J364,0)</f>
        <v>0</v>
      </c>
      <c r="BG364" s="1237">
        <f>IF(N364="zákl. prenesená",J364,0)</f>
        <v>0</v>
      </c>
      <c r="BH364" s="1237">
        <f>IF(N364="zníž. prenesená",J364,0)</f>
        <v>0</v>
      </c>
      <c r="BI364" s="1237">
        <f>IF(N364="nulová",J364,0)</f>
        <v>0</v>
      </c>
      <c r="BJ364" s="1143" t="s">
        <v>83</v>
      </c>
      <c r="BK364" s="1237">
        <f>ROUND(I364*H364,2)</f>
        <v>0</v>
      </c>
      <c r="BL364" s="1143" t="s">
        <v>217</v>
      </c>
      <c r="BM364" s="1236" t="s">
        <v>5390</v>
      </c>
    </row>
    <row r="365" spans="2:65" s="1150" customFormat="1" ht="76.349999999999994" customHeight="1">
      <c r="B365" s="1224"/>
      <c r="C365" s="1225" t="s">
        <v>831</v>
      </c>
      <c r="D365" s="1225" t="s">
        <v>213</v>
      </c>
      <c r="E365" s="1226" t="s">
        <v>3818</v>
      </c>
      <c r="F365" s="1227" t="s">
        <v>3819</v>
      </c>
      <c r="G365" s="1228" t="s">
        <v>250</v>
      </c>
      <c r="H365" s="1229">
        <v>1</v>
      </c>
      <c r="I365" s="1230"/>
      <c r="J365" s="1230">
        <f>ROUND(I365*H365,2)</f>
        <v>0</v>
      </c>
      <c r="K365" s="1231"/>
      <c r="L365" s="1151"/>
      <c r="M365" s="1232" t="s">
        <v>1</v>
      </c>
      <c r="N365" s="1233" t="s">
        <v>37</v>
      </c>
      <c r="O365" s="1234">
        <v>0</v>
      </c>
      <c r="P365" s="1234">
        <f>O365*H365</f>
        <v>0</v>
      </c>
      <c r="Q365" s="1234">
        <v>0</v>
      </c>
      <c r="R365" s="1234">
        <f>Q365*H365</f>
        <v>0</v>
      </c>
      <c r="S365" s="1234">
        <v>0</v>
      </c>
      <c r="T365" s="1235">
        <f>S365*H365</f>
        <v>0</v>
      </c>
      <c r="AR365" s="1236" t="s">
        <v>217</v>
      </c>
      <c r="AT365" s="1236" t="s">
        <v>213</v>
      </c>
      <c r="AU365" s="1236" t="s">
        <v>83</v>
      </c>
      <c r="AY365" s="1143" t="s">
        <v>211</v>
      </c>
      <c r="BE365" s="1237">
        <f>IF(N365="základná",J365,0)</f>
        <v>0</v>
      </c>
      <c r="BF365" s="1237">
        <f>IF(N365="znížená",J365,0)</f>
        <v>0</v>
      </c>
      <c r="BG365" s="1237">
        <f>IF(N365="zákl. prenesená",J365,0)</f>
        <v>0</v>
      </c>
      <c r="BH365" s="1237">
        <f>IF(N365="zníž. prenesená",J365,0)</f>
        <v>0</v>
      </c>
      <c r="BI365" s="1237">
        <f>IF(N365="nulová",J365,0)</f>
        <v>0</v>
      </c>
      <c r="BJ365" s="1143" t="s">
        <v>83</v>
      </c>
      <c r="BK365" s="1237">
        <f>ROUND(I365*H365,2)</f>
        <v>0</v>
      </c>
      <c r="BL365" s="1143" t="s">
        <v>217</v>
      </c>
      <c r="BM365" s="1236" t="s">
        <v>5391</v>
      </c>
    </row>
    <row r="366" spans="2:65" s="1212" customFormat="1" ht="22.7" customHeight="1">
      <c r="B366" s="1213"/>
      <c r="D366" s="1214" t="s">
        <v>69</v>
      </c>
      <c r="E366" s="1222" t="s">
        <v>749</v>
      </c>
      <c r="F366" s="1222" t="s">
        <v>750</v>
      </c>
      <c r="J366" s="1223">
        <f>BK366</f>
        <v>0</v>
      </c>
      <c r="L366" s="1213"/>
      <c r="M366" s="1217"/>
      <c r="P366" s="1218">
        <f>SUM(P367:P368)</f>
        <v>0</v>
      </c>
      <c r="R366" s="1218">
        <f>SUM(R367:R368)</f>
        <v>0</v>
      </c>
      <c r="T366" s="1219">
        <f>SUM(T367:T368)</f>
        <v>0</v>
      </c>
      <c r="AR366" s="1214" t="s">
        <v>77</v>
      </c>
      <c r="AT366" s="1220" t="s">
        <v>69</v>
      </c>
      <c r="AU366" s="1220" t="s">
        <v>77</v>
      </c>
      <c r="AY366" s="1214" t="s">
        <v>211</v>
      </c>
      <c r="BK366" s="1221">
        <f>SUM(BK367:BK368)</f>
        <v>0</v>
      </c>
    </row>
    <row r="367" spans="2:65" s="1150" customFormat="1" ht="62.85" customHeight="1">
      <c r="B367" s="1224"/>
      <c r="C367" s="1225" t="s">
        <v>834</v>
      </c>
      <c r="D367" s="1225" t="s">
        <v>213</v>
      </c>
      <c r="E367" s="1226" t="s">
        <v>3820</v>
      </c>
      <c r="F367" s="1227" t="s">
        <v>3821</v>
      </c>
      <c r="G367" s="1228" t="s">
        <v>250</v>
      </c>
      <c r="H367" s="1229">
        <v>1</v>
      </c>
      <c r="I367" s="1230"/>
      <c r="J367" s="1230">
        <f>ROUND(I367*H367,2)</f>
        <v>0</v>
      </c>
      <c r="K367" s="1231"/>
      <c r="L367" s="1151"/>
      <c r="M367" s="1232" t="s">
        <v>1</v>
      </c>
      <c r="N367" s="1233" t="s">
        <v>37</v>
      </c>
      <c r="O367" s="1234">
        <v>0</v>
      </c>
      <c r="P367" s="1234">
        <f>O367*H367</f>
        <v>0</v>
      </c>
      <c r="Q367" s="1234">
        <v>0</v>
      </c>
      <c r="R367" s="1234">
        <f>Q367*H367</f>
        <v>0</v>
      </c>
      <c r="S367" s="1234">
        <v>0</v>
      </c>
      <c r="T367" s="1235">
        <f>S367*H367</f>
        <v>0</v>
      </c>
      <c r="AR367" s="1236" t="s">
        <v>217</v>
      </c>
      <c r="AT367" s="1236" t="s">
        <v>213</v>
      </c>
      <c r="AU367" s="1236" t="s">
        <v>83</v>
      </c>
      <c r="AY367" s="1143" t="s">
        <v>211</v>
      </c>
      <c r="BE367" s="1237">
        <f>IF(N367="základná",J367,0)</f>
        <v>0</v>
      </c>
      <c r="BF367" s="1237">
        <f>IF(N367="znížená",J367,0)</f>
        <v>0</v>
      </c>
      <c r="BG367" s="1237">
        <f>IF(N367="zákl. prenesená",J367,0)</f>
        <v>0</v>
      </c>
      <c r="BH367" s="1237">
        <f>IF(N367="zníž. prenesená",J367,0)</f>
        <v>0</v>
      </c>
      <c r="BI367" s="1237">
        <f>IF(N367="nulová",J367,0)</f>
        <v>0</v>
      </c>
      <c r="BJ367" s="1143" t="s">
        <v>83</v>
      </c>
      <c r="BK367" s="1237">
        <f>ROUND(I367*H367,2)</f>
        <v>0</v>
      </c>
      <c r="BL367" s="1143" t="s">
        <v>217</v>
      </c>
      <c r="BM367" s="1236" t="s">
        <v>5392</v>
      </c>
    </row>
    <row r="368" spans="2:65" s="1150" customFormat="1" ht="76.349999999999994" customHeight="1">
      <c r="B368" s="1224"/>
      <c r="C368" s="1225" t="s">
        <v>837</v>
      </c>
      <c r="D368" s="1225" t="s">
        <v>213</v>
      </c>
      <c r="E368" s="1226" t="s">
        <v>3822</v>
      </c>
      <c r="F368" s="1227" t="s">
        <v>3823</v>
      </c>
      <c r="G368" s="1228" t="s">
        <v>250</v>
      </c>
      <c r="H368" s="1229">
        <v>1</v>
      </c>
      <c r="I368" s="1230"/>
      <c r="J368" s="1230">
        <f>ROUND(I368*H368,2)</f>
        <v>0</v>
      </c>
      <c r="K368" s="1231"/>
      <c r="L368" s="1151"/>
      <c r="M368" s="1232" t="s">
        <v>1</v>
      </c>
      <c r="N368" s="1233" t="s">
        <v>37</v>
      </c>
      <c r="O368" s="1234">
        <v>0</v>
      </c>
      <c r="P368" s="1234">
        <f>O368*H368</f>
        <v>0</v>
      </c>
      <c r="Q368" s="1234">
        <v>0</v>
      </c>
      <c r="R368" s="1234">
        <f>Q368*H368</f>
        <v>0</v>
      </c>
      <c r="S368" s="1234">
        <v>0</v>
      </c>
      <c r="T368" s="1235">
        <f>S368*H368</f>
        <v>0</v>
      </c>
      <c r="AR368" s="1236" t="s">
        <v>217</v>
      </c>
      <c r="AT368" s="1236" t="s">
        <v>213</v>
      </c>
      <c r="AU368" s="1236" t="s">
        <v>83</v>
      </c>
      <c r="AY368" s="1143" t="s">
        <v>211</v>
      </c>
      <c r="BE368" s="1237">
        <f>IF(N368="základná",J368,0)</f>
        <v>0</v>
      </c>
      <c r="BF368" s="1237">
        <f>IF(N368="znížená",J368,0)</f>
        <v>0</v>
      </c>
      <c r="BG368" s="1237">
        <f>IF(N368="zákl. prenesená",J368,0)</f>
        <v>0</v>
      </c>
      <c r="BH368" s="1237">
        <f>IF(N368="zníž. prenesená",J368,0)</f>
        <v>0</v>
      </c>
      <c r="BI368" s="1237">
        <f>IF(N368="nulová",J368,0)</f>
        <v>0</v>
      </c>
      <c r="BJ368" s="1143" t="s">
        <v>83</v>
      </c>
      <c r="BK368" s="1237">
        <f>ROUND(I368*H368,2)</f>
        <v>0</v>
      </c>
      <c r="BL368" s="1143" t="s">
        <v>217</v>
      </c>
      <c r="BM368" s="1236" t="s">
        <v>5393</v>
      </c>
    </row>
    <row r="369" spans="2:65" s="1212" customFormat="1" ht="22.7" customHeight="1">
      <c r="B369" s="1213"/>
      <c r="D369" s="1214" t="s">
        <v>69</v>
      </c>
      <c r="E369" s="1222" t="s">
        <v>760</v>
      </c>
      <c r="F369" s="1222" t="s">
        <v>761</v>
      </c>
      <c r="J369" s="1223">
        <f>BK369</f>
        <v>0</v>
      </c>
      <c r="L369" s="1213"/>
      <c r="M369" s="1217"/>
      <c r="P369" s="1218">
        <f>SUM(P370:P398)</f>
        <v>0</v>
      </c>
      <c r="R369" s="1218">
        <f>SUM(R370:R398)</f>
        <v>0</v>
      </c>
      <c r="T369" s="1219">
        <f>SUM(T370:T398)</f>
        <v>0</v>
      </c>
      <c r="AR369" s="1214" t="s">
        <v>77</v>
      </c>
      <c r="AT369" s="1220" t="s">
        <v>69</v>
      </c>
      <c r="AU369" s="1220" t="s">
        <v>77</v>
      </c>
      <c r="AY369" s="1214" t="s">
        <v>211</v>
      </c>
      <c r="BK369" s="1221">
        <f>SUM(BK370:BK398)</f>
        <v>0</v>
      </c>
    </row>
    <row r="370" spans="2:65" s="1287" customFormat="1" ht="48.95" customHeight="1">
      <c r="B370" s="1274"/>
      <c r="C370" s="1275" t="s">
        <v>842</v>
      </c>
      <c r="D370" s="1275" t="s">
        <v>213</v>
      </c>
      <c r="E370" s="1276" t="s">
        <v>3824</v>
      </c>
      <c r="F370" s="1277" t="s">
        <v>785</v>
      </c>
      <c r="G370" s="1278" t="s">
        <v>250</v>
      </c>
      <c r="H370" s="1279">
        <v>1</v>
      </c>
      <c r="I370" s="1280"/>
      <c r="J370" s="1280">
        <f t="shared" ref="J370:J398" si="90">ROUND(I370*H370,2)</f>
        <v>0</v>
      </c>
      <c r="K370" s="1281"/>
      <c r="L370" s="1282"/>
      <c r="M370" s="1283" t="s">
        <v>1</v>
      </c>
      <c r="N370" s="1284" t="s">
        <v>37</v>
      </c>
      <c r="O370" s="1285">
        <v>0</v>
      </c>
      <c r="P370" s="1285">
        <f t="shared" ref="P370:P398" si="91">O370*H370</f>
        <v>0</v>
      </c>
      <c r="Q370" s="1285">
        <v>0</v>
      </c>
      <c r="R370" s="1285">
        <f t="shared" ref="R370:R398" si="92">Q370*H370</f>
        <v>0</v>
      </c>
      <c r="S370" s="1285">
        <v>0</v>
      </c>
      <c r="T370" s="1286">
        <f t="shared" ref="T370:T398" si="93">S370*H370</f>
        <v>0</v>
      </c>
      <c r="AR370" s="1288" t="s">
        <v>217</v>
      </c>
      <c r="AT370" s="1288" t="s">
        <v>213</v>
      </c>
      <c r="AU370" s="1288" t="s">
        <v>83</v>
      </c>
      <c r="AY370" s="1289" t="s">
        <v>211</v>
      </c>
      <c r="BE370" s="1290">
        <f t="shared" ref="BE370:BE398" si="94">IF(N370="základná",J370,0)</f>
        <v>0</v>
      </c>
      <c r="BF370" s="1290">
        <f t="shared" ref="BF370:BF398" si="95">IF(N370="znížená",J370,0)</f>
        <v>0</v>
      </c>
      <c r="BG370" s="1290">
        <f t="shared" ref="BG370:BG398" si="96">IF(N370="zákl. prenesená",J370,0)</f>
        <v>0</v>
      </c>
      <c r="BH370" s="1290">
        <f t="shared" ref="BH370:BH398" si="97">IF(N370="zníž. prenesená",J370,0)</f>
        <v>0</v>
      </c>
      <c r="BI370" s="1290">
        <f t="shared" ref="BI370:BI398" si="98">IF(N370="nulová",J370,0)</f>
        <v>0</v>
      </c>
      <c r="BJ370" s="1289" t="s">
        <v>83</v>
      </c>
      <c r="BK370" s="1290">
        <f t="shared" ref="BK370:BK398" si="99">ROUND(I370*H370,2)</f>
        <v>0</v>
      </c>
      <c r="BL370" s="1289" t="s">
        <v>217</v>
      </c>
      <c r="BM370" s="1288" t="s">
        <v>5394</v>
      </c>
    </row>
    <row r="371" spans="2:65" s="1150" customFormat="1" ht="62.85" customHeight="1">
      <c r="B371" s="1224"/>
      <c r="C371" s="1225" t="s">
        <v>847</v>
      </c>
      <c r="D371" s="1225" t="s">
        <v>213</v>
      </c>
      <c r="E371" s="1226" t="s">
        <v>3825</v>
      </c>
      <c r="F371" s="1227" t="s">
        <v>3826</v>
      </c>
      <c r="G371" s="1228" t="s">
        <v>250</v>
      </c>
      <c r="H371" s="1229">
        <v>1</v>
      </c>
      <c r="I371" s="1230"/>
      <c r="J371" s="1230">
        <f t="shared" si="90"/>
        <v>0</v>
      </c>
      <c r="K371" s="1231"/>
      <c r="L371" s="1151"/>
      <c r="M371" s="1232" t="s">
        <v>1</v>
      </c>
      <c r="N371" s="1233" t="s">
        <v>37</v>
      </c>
      <c r="O371" s="1234">
        <v>0</v>
      </c>
      <c r="P371" s="1234">
        <f t="shared" si="91"/>
        <v>0</v>
      </c>
      <c r="Q371" s="1234">
        <v>0</v>
      </c>
      <c r="R371" s="1234">
        <f t="shared" si="92"/>
        <v>0</v>
      </c>
      <c r="S371" s="1234">
        <v>0</v>
      </c>
      <c r="T371" s="1235">
        <f t="shared" si="93"/>
        <v>0</v>
      </c>
      <c r="AR371" s="1236" t="s">
        <v>217</v>
      </c>
      <c r="AT371" s="1236" t="s">
        <v>213</v>
      </c>
      <c r="AU371" s="1236" t="s">
        <v>83</v>
      </c>
      <c r="AY371" s="1143" t="s">
        <v>211</v>
      </c>
      <c r="BE371" s="1237">
        <f t="shared" si="94"/>
        <v>0</v>
      </c>
      <c r="BF371" s="1237">
        <f t="shared" si="95"/>
        <v>0</v>
      </c>
      <c r="BG371" s="1237">
        <f t="shared" si="96"/>
        <v>0</v>
      </c>
      <c r="BH371" s="1237">
        <f t="shared" si="97"/>
        <v>0</v>
      </c>
      <c r="BI371" s="1237">
        <f t="shared" si="98"/>
        <v>0</v>
      </c>
      <c r="BJ371" s="1143" t="s">
        <v>83</v>
      </c>
      <c r="BK371" s="1237">
        <f t="shared" si="99"/>
        <v>0</v>
      </c>
      <c r="BL371" s="1143" t="s">
        <v>217</v>
      </c>
      <c r="BM371" s="1236" t="s">
        <v>5395</v>
      </c>
    </row>
    <row r="372" spans="2:65" s="1150" customFormat="1" ht="48.95" customHeight="1">
      <c r="B372" s="1224"/>
      <c r="C372" s="1225" t="s">
        <v>852</v>
      </c>
      <c r="D372" s="1225" t="s">
        <v>213</v>
      </c>
      <c r="E372" s="1226" t="s">
        <v>3827</v>
      </c>
      <c r="F372" s="1227" t="s">
        <v>3828</v>
      </c>
      <c r="G372" s="1228" t="s">
        <v>250</v>
      </c>
      <c r="H372" s="1229">
        <v>1</v>
      </c>
      <c r="I372" s="1230"/>
      <c r="J372" s="1230">
        <f t="shared" si="90"/>
        <v>0</v>
      </c>
      <c r="K372" s="1231"/>
      <c r="L372" s="1151"/>
      <c r="M372" s="1232" t="s">
        <v>1</v>
      </c>
      <c r="N372" s="1233" t="s">
        <v>37</v>
      </c>
      <c r="O372" s="1234">
        <v>0</v>
      </c>
      <c r="P372" s="1234">
        <f t="shared" si="91"/>
        <v>0</v>
      </c>
      <c r="Q372" s="1234">
        <v>0</v>
      </c>
      <c r="R372" s="1234">
        <f t="shared" si="92"/>
        <v>0</v>
      </c>
      <c r="S372" s="1234">
        <v>0</v>
      </c>
      <c r="T372" s="1235">
        <f t="shared" si="93"/>
        <v>0</v>
      </c>
      <c r="AR372" s="1236" t="s">
        <v>217</v>
      </c>
      <c r="AT372" s="1236" t="s">
        <v>213</v>
      </c>
      <c r="AU372" s="1236" t="s">
        <v>83</v>
      </c>
      <c r="AY372" s="1143" t="s">
        <v>211</v>
      </c>
      <c r="BE372" s="1237">
        <f t="shared" si="94"/>
        <v>0</v>
      </c>
      <c r="BF372" s="1237">
        <f t="shared" si="95"/>
        <v>0</v>
      </c>
      <c r="BG372" s="1237">
        <f t="shared" si="96"/>
        <v>0</v>
      </c>
      <c r="BH372" s="1237">
        <f t="shared" si="97"/>
        <v>0</v>
      </c>
      <c r="BI372" s="1237">
        <f t="shared" si="98"/>
        <v>0</v>
      </c>
      <c r="BJ372" s="1143" t="s">
        <v>83</v>
      </c>
      <c r="BK372" s="1237">
        <f t="shared" si="99"/>
        <v>0</v>
      </c>
      <c r="BL372" s="1143" t="s">
        <v>217</v>
      </c>
      <c r="BM372" s="1236" t="s">
        <v>5396</v>
      </c>
    </row>
    <row r="373" spans="2:65" s="1150" customFormat="1" ht="48.95" customHeight="1">
      <c r="B373" s="1224"/>
      <c r="C373" s="1225" t="s">
        <v>855</v>
      </c>
      <c r="D373" s="1225" t="s">
        <v>213</v>
      </c>
      <c r="E373" s="1226" t="s">
        <v>3829</v>
      </c>
      <c r="F373" s="1227" t="s">
        <v>3830</v>
      </c>
      <c r="G373" s="1228" t="s">
        <v>250</v>
      </c>
      <c r="H373" s="1229">
        <v>1</v>
      </c>
      <c r="I373" s="1230"/>
      <c r="J373" s="1230">
        <f t="shared" si="90"/>
        <v>0</v>
      </c>
      <c r="K373" s="1231"/>
      <c r="L373" s="1151"/>
      <c r="M373" s="1232" t="s">
        <v>1</v>
      </c>
      <c r="N373" s="1233" t="s">
        <v>37</v>
      </c>
      <c r="O373" s="1234">
        <v>0</v>
      </c>
      <c r="P373" s="1234">
        <f t="shared" si="91"/>
        <v>0</v>
      </c>
      <c r="Q373" s="1234">
        <v>0</v>
      </c>
      <c r="R373" s="1234">
        <f t="shared" si="92"/>
        <v>0</v>
      </c>
      <c r="S373" s="1234">
        <v>0</v>
      </c>
      <c r="T373" s="1235">
        <f t="shared" si="93"/>
        <v>0</v>
      </c>
      <c r="AR373" s="1236" t="s">
        <v>217</v>
      </c>
      <c r="AT373" s="1236" t="s">
        <v>213</v>
      </c>
      <c r="AU373" s="1236" t="s">
        <v>83</v>
      </c>
      <c r="AY373" s="1143" t="s">
        <v>211</v>
      </c>
      <c r="BE373" s="1237">
        <f t="shared" si="94"/>
        <v>0</v>
      </c>
      <c r="BF373" s="1237">
        <f t="shared" si="95"/>
        <v>0</v>
      </c>
      <c r="BG373" s="1237">
        <f t="shared" si="96"/>
        <v>0</v>
      </c>
      <c r="BH373" s="1237">
        <f t="shared" si="97"/>
        <v>0</v>
      </c>
      <c r="BI373" s="1237">
        <f t="shared" si="98"/>
        <v>0</v>
      </c>
      <c r="BJ373" s="1143" t="s">
        <v>83</v>
      </c>
      <c r="BK373" s="1237">
        <f t="shared" si="99"/>
        <v>0</v>
      </c>
      <c r="BL373" s="1143" t="s">
        <v>217</v>
      </c>
      <c r="BM373" s="1236" t="s">
        <v>5397</v>
      </c>
    </row>
    <row r="374" spans="2:65" s="1150" customFormat="1" ht="48.95" customHeight="1">
      <c r="B374" s="1224"/>
      <c r="C374" s="1225" t="s">
        <v>858</v>
      </c>
      <c r="D374" s="1225" t="s">
        <v>213</v>
      </c>
      <c r="E374" s="1226" t="s">
        <v>3831</v>
      </c>
      <c r="F374" s="1227" t="s">
        <v>3832</v>
      </c>
      <c r="G374" s="1228" t="s">
        <v>250</v>
      </c>
      <c r="H374" s="1229">
        <v>1</v>
      </c>
      <c r="I374" s="1230"/>
      <c r="J374" s="1230">
        <f t="shared" si="90"/>
        <v>0</v>
      </c>
      <c r="K374" s="1231"/>
      <c r="L374" s="1151"/>
      <c r="M374" s="1232" t="s">
        <v>1</v>
      </c>
      <c r="N374" s="1233" t="s">
        <v>37</v>
      </c>
      <c r="O374" s="1234">
        <v>0</v>
      </c>
      <c r="P374" s="1234">
        <f t="shared" si="91"/>
        <v>0</v>
      </c>
      <c r="Q374" s="1234">
        <v>0</v>
      </c>
      <c r="R374" s="1234">
        <f t="shared" si="92"/>
        <v>0</v>
      </c>
      <c r="S374" s="1234">
        <v>0</v>
      </c>
      <c r="T374" s="1235">
        <f t="shared" si="93"/>
        <v>0</v>
      </c>
      <c r="AR374" s="1236" t="s">
        <v>217</v>
      </c>
      <c r="AT374" s="1236" t="s">
        <v>213</v>
      </c>
      <c r="AU374" s="1236" t="s">
        <v>83</v>
      </c>
      <c r="AY374" s="1143" t="s">
        <v>211</v>
      </c>
      <c r="BE374" s="1237">
        <f t="shared" si="94"/>
        <v>0</v>
      </c>
      <c r="BF374" s="1237">
        <f t="shared" si="95"/>
        <v>0</v>
      </c>
      <c r="BG374" s="1237">
        <f t="shared" si="96"/>
        <v>0</v>
      </c>
      <c r="BH374" s="1237">
        <f t="shared" si="97"/>
        <v>0</v>
      </c>
      <c r="BI374" s="1237">
        <f t="shared" si="98"/>
        <v>0</v>
      </c>
      <c r="BJ374" s="1143" t="s">
        <v>83</v>
      </c>
      <c r="BK374" s="1237">
        <f t="shared" si="99"/>
        <v>0</v>
      </c>
      <c r="BL374" s="1143" t="s">
        <v>217</v>
      </c>
      <c r="BM374" s="1236" t="s">
        <v>5398</v>
      </c>
    </row>
    <row r="375" spans="2:65" s="1150" customFormat="1" ht="48.95" customHeight="1">
      <c r="B375" s="1224"/>
      <c r="C375" s="1225" t="s">
        <v>861</v>
      </c>
      <c r="D375" s="1225" t="s">
        <v>213</v>
      </c>
      <c r="E375" s="1226" t="s">
        <v>3833</v>
      </c>
      <c r="F375" s="1227" t="s">
        <v>3834</v>
      </c>
      <c r="G375" s="1228" t="s">
        <v>250</v>
      </c>
      <c r="H375" s="1229">
        <v>1</v>
      </c>
      <c r="I375" s="1230"/>
      <c r="J375" s="1230">
        <f t="shared" si="90"/>
        <v>0</v>
      </c>
      <c r="K375" s="1231"/>
      <c r="L375" s="1151"/>
      <c r="M375" s="1232" t="s">
        <v>1</v>
      </c>
      <c r="N375" s="1233" t="s">
        <v>37</v>
      </c>
      <c r="O375" s="1234">
        <v>0</v>
      </c>
      <c r="P375" s="1234">
        <f t="shared" si="91"/>
        <v>0</v>
      </c>
      <c r="Q375" s="1234">
        <v>0</v>
      </c>
      <c r="R375" s="1234">
        <f t="shared" si="92"/>
        <v>0</v>
      </c>
      <c r="S375" s="1234">
        <v>0</v>
      </c>
      <c r="T375" s="1235">
        <f t="shared" si="93"/>
        <v>0</v>
      </c>
      <c r="AR375" s="1236" t="s">
        <v>217</v>
      </c>
      <c r="AT375" s="1236" t="s">
        <v>213</v>
      </c>
      <c r="AU375" s="1236" t="s">
        <v>83</v>
      </c>
      <c r="AY375" s="1143" t="s">
        <v>211</v>
      </c>
      <c r="BE375" s="1237">
        <f t="shared" si="94"/>
        <v>0</v>
      </c>
      <c r="BF375" s="1237">
        <f t="shared" si="95"/>
        <v>0</v>
      </c>
      <c r="BG375" s="1237">
        <f t="shared" si="96"/>
        <v>0</v>
      </c>
      <c r="BH375" s="1237">
        <f t="shared" si="97"/>
        <v>0</v>
      </c>
      <c r="BI375" s="1237">
        <f t="shared" si="98"/>
        <v>0</v>
      </c>
      <c r="BJ375" s="1143" t="s">
        <v>83</v>
      </c>
      <c r="BK375" s="1237">
        <f t="shared" si="99"/>
        <v>0</v>
      </c>
      <c r="BL375" s="1143" t="s">
        <v>217</v>
      </c>
      <c r="BM375" s="1236" t="s">
        <v>5399</v>
      </c>
    </row>
    <row r="376" spans="2:65" s="1150" customFormat="1" ht="62.85" customHeight="1">
      <c r="B376" s="1224"/>
      <c r="C376" s="1225" t="s">
        <v>864</v>
      </c>
      <c r="D376" s="1225" t="s">
        <v>213</v>
      </c>
      <c r="E376" s="1226" t="s">
        <v>3835</v>
      </c>
      <c r="F376" s="1227" t="s">
        <v>3836</v>
      </c>
      <c r="G376" s="1228" t="s">
        <v>250</v>
      </c>
      <c r="H376" s="1229">
        <v>1</v>
      </c>
      <c r="I376" s="1230"/>
      <c r="J376" s="1230">
        <f t="shared" si="90"/>
        <v>0</v>
      </c>
      <c r="K376" s="1231"/>
      <c r="L376" s="1151"/>
      <c r="M376" s="1232" t="s">
        <v>1</v>
      </c>
      <c r="N376" s="1233" t="s">
        <v>37</v>
      </c>
      <c r="O376" s="1234">
        <v>0</v>
      </c>
      <c r="P376" s="1234">
        <f t="shared" si="91"/>
        <v>0</v>
      </c>
      <c r="Q376" s="1234">
        <v>0</v>
      </c>
      <c r="R376" s="1234">
        <f t="shared" si="92"/>
        <v>0</v>
      </c>
      <c r="S376" s="1234">
        <v>0</v>
      </c>
      <c r="T376" s="1235">
        <f t="shared" si="93"/>
        <v>0</v>
      </c>
      <c r="AR376" s="1236" t="s">
        <v>217</v>
      </c>
      <c r="AT376" s="1236" t="s">
        <v>213</v>
      </c>
      <c r="AU376" s="1236" t="s">
        <v>83</v>
      </c>
      <c r="AY376" s="1143" t="s">
        <v>211</v>
      </c>
      <c r="BE376" s="1237">
        <f t="shared" si="94"/>
        <v>0</v>
      </c>
      <c r="BF376" s="1237">
        <f t="shared" si="95"/>
        <v>0</v>
      </c>
      <c r="BG376" s="1237">
        <f t="shared" si="96"/>
        <v>0</v>
      </c>
      <c r="BH376" s="1237">
        <f t="shared" si="97"/>
        <v>0</v>
      </c>
      <c r="BI376" s="1237">
        <f t="shared" si="98"/>
        <v>0</v>
      </c>
      <c r="BJ376" s="1143" t="s">
        <v>83</v>
      </c>
      <c r="BK376" s="1237">
        <f t="shared" si="99"/>
        <v>0</v>
      </c>
      <c r="BL376" s="1143" t="s">
        <v>217</v>
      </c>
      <c r="BM376" s="1236" t="s">
        <v>5400</v>
      </c>
    </row>
    <row r="377" spans="2:65" s="1150" customFormat="1" ht="62.85" customHeight="1">
      <c r="B377" s="1224"/>
      <c r="C377" s="1225" t="s">
        <v>867</v>
      </c>
      <c r="D377" s="1225" t="s">
        <v>213</v>
      </c>
      <c r="E377" s="1226" t="s">
        <v>3837</v>
      </c>
      <c r="F377" s="1227" t="s">
        <v>3838</v>
      </c>
      <c r="G377" s="1228" t="s">
        <v>250</v>
      </c>
      <c r="H377" s="1229">
        <v>1</v>
      </c>
      <c r="I377" s="1230"/>
      <c r="J377" s="1230">
        <f t="shared" si="90"/>
        <v>0</v>
      </c>
      <c r="K377" s="1231"/>
      <c r="L377" s="1151"/>
      <c r="M377" s="1232" t="s">
        <v>1</v>
      </c>
      <c r="N377" s="1233" t="s">
        <v>37</v>
      </c>
      <c r="O377" s="1234">
        <v>0</v>
      </c>
      <c r="P377" s="1234">
        <f t="shared" si="91"/>
        <v>0</v>
      </c>
      <c r="Q377" s="1234">
        <v>0</v>
      </c>
      <c r="R377" s="1234">
        <f t="shared" si="92"/>
        <v>0</v>
      </c>
      <c r="S377" s="1234">
        <v>0</v>
      </c>
      <c r="T377" s="1235">
        <f t="shared" si="93"/>
        <v>0</v>
      </c>
      <c r="AR377" s="1236" t="s">
        <v>217</v>
      </c>
      <c r="AT377" s="1236" t="s">
        <v>213</v>
      </c>
      <c r="AU377" s="1236" t="s">
        <v>83</v>
      </c>
      <c r="AY377" s="1143" t="s">
        <v>211</v>
      </c>
      <c r="BE377" s="1237">
        <f t="shared" si="94"/>
        <v>0</v>
      </c>
      <c r="BF377" s="1237">
        <f t="shared" si="95"/>
        <v>0</v>
      </c>
      <c r="BG377" s="1237">
        <f t="shared" si="96"/>
        <v>0</v>
      </c>
      <c r="BH377" s="1237">
        <f t="shared" si="97"/>
        <v>0</v>
      </c>
      <c r="BI377" s="1237">
        <f t="shared" si="98"/>
        <v>0</v>
      </c>
      <c r="BJ377" s="1143" t="s">
        <v>83</v>
      </c>
      <c r="BK377" s="1237">
        <f t="shared" si="99"/>
        <v>0</v>
      </c>
      <c r="BL377" s="1143" t="s">
        <v>217</v>
      </c>
      <c r="BM377" s="1236" t="s">
        <v>5401</v>
      </c>
    </row>
    <row r="378" spans="2:65" s="1150" customFormat="1" ht="48.95" customHeight="1">
      <c r="B378" s="1224"/>
      <c r="C378" s="1225" t="s">
        <v>870</v>
      </c>
      <c r="D378" s="1225" t="s">
        <v>213</v>
      </c>
      <c r="E378" s="1226" t="s">
        <v>3839</v>
      </c>
      <c r="F378" s="1227" t="s">
        <v>3840</v>
      </c>
      <c r="G378" s="1228" t="s">
        <v>250</v>
      </c>
      <c r="H378" s="1229">
        <v>2</v>
      </c>
      <c r="I378" s="1230"/>
      <c r="J378" s="1230">
        <f t="shared" si="90"/>
        <v>0</v>
      </c>
      <c r="K378" s="1231"/>
      <c r="L378" s="1151"/>
      <c r="M378" s="1232" t="s">
        <v>1</v>
      </c>
      <c r="N378" s="1233" t="s">
        <v>37</v>
      </c>
      <c r="O378" s="1234">
        <v>0</v>
      </c>
      <c r="P378" s="1234">
        <f t="shared" si="91"/>
        <v>0</v>
      </c>
      <c r="Q378" s="1234">
        <v>0</v>
      </c>
      <c r="R378" s="1234">
        <f t="shared" si="92"/>
        <v>0</v>
      </c>
      <c r="S378" s="1234">
        <v>0</v>
      </c>
      <c r="T378" s="1235">
        <f t="shared" si="93"/>
        <v>0</v>
      </c>
      <c r="AR378" s="1236" t="s">
        <v>217</v>
      </c>
      <c r="AT378" s="1236" t="s">
        <v>213</v>
      </c>
      <c r="AU378" s="1236" t="s">
        <v>83</v>
      </c>
      <c r="AY378" s="1143" t="s">
        <v>211</v>
      </c>
      <c r="BE378" s="1237">
        <f t="shared" si="94"/>
        <v>0</v>
      </c>
      <c r="BF378" s="1237">
        <f t="shared" si="95"/>
        <v>0</v>
      </c>
      <c r="BG378" s="1237">
        <f t="shared" si="96"/>
        <v>0</v>
      </c>
      <c r="BH378" s="1237">
        <f t="shared" si="97"/>
        <v>0</v>
      </c>
      <c r="BI378" s="1237">
        <f t="shared" si="98"/>
        <v>0</v>
      </c>
      <c r="BJ378" s="1143" t="s">
        <v>83</v>
      </c>
      <c r="BK378" s="1237">
        <f t="shared" si="99"/>
        <v>0</v>
      </c>
      <c r="BL378" s="1143" t="s">
        <v>217</v>
      </c>
      <c r="BM378" s="1236" t="s">
        <v>5402</v>
      </c>
    </row>
    <row r="379" spans="2:65" s="1150" customFormat="1" ht="55.5" customHeight="1">
      <c r="B379" s="1224"/>
      <c r="C379" s="1225" t="s">
        <v>873</v>
      </c>
      <c r="D379" s="1225" t="s">
        <v>213</v>
      </c>
      <c r="E379" s="1226" t="s">
        <v>3841</v>
      </c>
      <c r="F379" s="1227" t="s">
        <v>3842</v>
      </c>
      <c r="G379" s="1228" t="s">
        <v>250</v>
      </c>
      <c r="H379" s="1229">
        <v>19</v>
      </c>
      <c r="I379" s="1230"/>
      <c r="J379" s="1230">
        <f t="shared" si="90"/>
        <v>0</v>
      </c>
      <c r="K379" s="1231"/>
      <c r="L379" s="1151"/>
      <c r="M379" s="1232" t="s">
        <v>1</v>
      </c>
      <c r="N379" s="1233" t="s">
        <v>37</v>
      </c>
      <c r="O379" s="1234">
        <v>0</v>
      </c>
      <c r="P379" s="1234">
        <f t="shared" si="91"/>
        <v>0</v>
      </c>
      <c r="Q379" s="1234">
        <v>0</v>
      </c>
      <c r="R379" s="1234">
        <f t="shared" si="92"/>
        <v>0</v>
      </c>
      <c r="S379" s="1234">
        <v>0</v>
      </c>
      <c r="T379" s="1235">
        <f t="shared" si="93"/>
        <v>0</v>
      </c>
      <c r="AR379" s="1236" t="s">
        <v>217</v>
      </c>
      <c r="AT379" s="1236" t="s">
        <v>213</v>
      </c>
      <c r="AU379" s="1236" t="s">
        <v>83</v>
      </c>
      <c r="AY379" s="1143" t="s">
        <v>211</v>
      </c>
      <c r="BE379" s="1237">
        <f t="shared" si="94"/>
        <v>0</v>
      </c>
      <c r="BF379" s="1237">
        <f t="shared" si="95"/>
        <v>0</v>
      </c>
      <c r="BG379" s="1237">
        <f t="shared" si="96"/>
        <v>0</v>
      </c>
      <c r="BH379" s="1237">
        <f t="shared" si="97"/>
        <v>0</v>
      </c>
      <c r="BI379" s="1237">
        <f t="shared" si="98"/>
        <v>0</v>
      </c>
      <c r="BJ379" s="1143" t="s">
        <v>83</v>
      </c>
      <c r="BK379" s="1237">
        <f t="shared" si="99"/>
        <v>0</v>
      </c>
      <c r="BL379" s="1143" t="s">
        <v>217</v>
      </c>
      <c r="BM379" s="1236" t="s">
        <v>5403</v>
      </c>
    </row>
    <row r="380" spans="2:65" s="1150" customFormat="1" ht="48.95" customHeight="1">
      <c r="B380" s="1224"/>
      <c r="C380" s="1225" t="s">
        <v>876</v>
      </c>
      <c r="D380" s="1225" t="s">
        <v>213</v>
      </c>
      <c r="E380" s="1226" t="s">
        <v>3843</v>
      </c>
      <c r="F380" s="1227" t="s">
        <v>3844</v>
      </c>
      <c r="G380" s="1228" t="s">
        <v>250</v>
      </c>
      <c r="H380" s="1229">
        <v>3</v>
      </c>
      <c r="I380" s="1230"/>
      <c r="J380" s="1230">
        <f t="shared" si="90"/>
        <v>0</v>
      </c>
      <c r="K380" s="1231"/>
      <c r="L380" s="1151"/>
      <c r="M380" s="1232" t="s">
        <v>1</v>
      </c>
      <c r="N380" s="1233" t="s">
        <v>37</v>
      </c>
      <c r="O380" s="1234">
        <v>0</v>
      </c>
      <c r="P380" s="1234">
        <f t="shared" si="91"/>
        <v>0</v>
      </c>
      <c r="Q380" s="1234">
        <v>0</v>
      </c>
      <c r="R380" s="1234">
        <f t="shared" si="92"/>
        <v>0</v>
      </c>
      <c r="S380" s="1234">
        <v>0</v>
      </c>
      <c r="T380" s="1235">
        <f t="shared" si="93"/>
        <v>0</v>
      </c>
      <c r="AR380" s="1236" t="s">
        <v>217</v>
      </c>
      <c r="AT380" s="1236" t="s">
        <v>213</v>
      </c>
      <c r="AU380" s="1236" t="s">
        <v>83</v>
      </c>
      <c r="AY380" s="1143" t="s">
        <v>211</v>
      </c>
      <c r="BE380" s="1237">
        <f t="shared" si="94"/>
        <v>0</v>
      </c>
      <c r="BF380" s="1237">
        <f t="shared" si="95"/>
        <v>0</v>
      </c>
      <c r="BG380" s="1237">
        <f t="shared" si="96"/>
        <v>0</v>
      </c>
      <c r="BH380" s="1237">
        <f t="shared" si="97"/>
        <v>0</v>
      </c>
      <c r="BI380" s="1237">
        <f t="shared" si="98"/>
        <v>0</v>
      </c>
      <c r="BJ380" s="1143" t="s">
        <v>83</v>
      </c>
      <c r="BK380" s="1237">
        <f t="shared" si="99"/>
        <v>0</v>
      </c>
      <c r="BL380" s="1143" t="s">
        <v>217</v>
      </c>
      <c r="BM380" s="1236" t="s">
        <v>5404</v>
      </c>
    </row>
    <row r="381" spans="2:65" s="1150" customFormat="1" ht="62.85" customHeight="1">
      <c r="B381" s="1224"/>
      <c r="C381" s="1225" t="s">
        <v>879</v>
      </c>
      <c r="D381" s="1225" t="s">
        <v>213</v>
      </c>
      <c r="E381" s="1226" t="s">
        <v>3845</v>
      </c>
      <c r="F381" s="1227" t="s">
        <v>3846</v>
      </c>
      <c r="G381" s="1228" t="s">
        <v>250</v>
      </c>
      <c r="H381" s="1229">
        <v>1</v>
      </c>
      <c r="I381" s="1230"/>
      <c r="J381" s="1230">
        <f t="shared" si="90"/>
        <v>0</v>
      </c>
      <c r="K381" s="1231"/>
      <c r="L381" s="1151"/>
      <c r="M381" s="1232" t="s">
        <v>1</v>
      </c>
      <c r="N381" s="1233" t="s">
        <v>37</v>
      </c>
      <c r="O381" s="1234">
        <v>0</v>
      </c>
      <c r="P381" s="1234">
        <f t="shared" si="91"/>
        <v>0</v>
      </c>
      <c r="Q381" s="1234">
        <v>0</v>
      </c>
      <c r="R381" s="1234">
        <f t="shared" si="92"/>
        <v>0</v>
      </c>
      <c r="S381" s="1234">
        <v>0</v>
      </c>
      <c r="T381" s="1235">
        <f t="shared" si="93"/>
        <v>0</v>
      </c>
      <c r="AR381" s="1236" t="s">
        <v>217</v>
      </c>
      <c r="AT381" s="1236" t="s">
        <v>213</v>
      </c>
      <c r="AU381" s="1236" t="s">
        <v>83</v>
      </c>
      <c r="AY381" s="1143" t="s">
        <v>211</v>
      </c>
      <c r="BE381" s="1237">
        <f t="shared" si="94"/>
        <v>0</v>
      </c>
      <c r="BF381" s="1237">
        <f t="shared" si="95"/>
        <v>0</v>
      </c>
      <c r="BG381" s="1237">
        <f t="shared" si="96"/>
        <v>0</v>
      </c>
      <c r="BH381" s="1237">
        <f t="shared" si="97"/>
        <v>0</v>
      </c>
      <c r="BI381" s="1237">
        <f t="shared" si="98"/>
        <v>0</v>
      </c>
      <c r="BJ381" s="1143" t="s">
        <v>83</v>
      </c>
      <c r="BK381" s="1237">
        <f t="shared" si="99"/>
        <v>0</v>
      </c>
      <c r="BL381" s="1143" t="s">
        <v>217</v>
      </c>
      <c r="BM381" s="1236" t="s">
        <v>5405</v>
      </c>
    </row>
    <row r="382" spans="2:65" s="1150" customFormat="1" ht="48.95" customHeight="1">
      <c r="B382" s="1224"/>
      <c r="C382" s="1225" t="s">
        <v>882</v>
      </c>
      <c r="D382" s="1225" t="s">
        <v>213</v>
      </c>
      <c r="E382" s="1226" t="s">
        <v>3847</v>
      </c>
      <c r="F382" s="1227" t="s">
        <v>3848</v>
      </c>
      <c r="G382" s="1228" t="s">
        <v>250</v>
      </c>
      <c r="H382" s="1229">
        <v>1</v>
      </c>
      <c r="I382" s="1230"/>
      <c r="J382" s="1230">
        <f t="shared" si="90"/>
        <v>0</v>
      </c>
      <c r="K382" s="1231"/>
      <c r="L382" s="1151"/>
      <c r="M382" s="1232" t="s">
        <v>1</v>
      </c>
      <c r="N382" s="1233" t="s">
        <v>37</v>
      </c>
      <c r="O382" s="1234">
        <v>0</v>
      </c>
      <c r="P382" s="1234">
        <f t="shared" si="91"/>
        <v>0</v>
      </c>
      <c r="Q382" s="1234">
        <v>0</v>
      </c>
      <c r="R382" s="1234">
        <f t="shared" si="92"/>
        <v>0</v>
      </c>
      <c r="S382" s="1234">
        <v>0</v>
      </c>
      <c r="T382" s="1235">
        <f t="shared" si="93"/>
        <v>0</v>
      </c>
      <c r="AR382" s="1236" t="s">
        <v>217</v>
      </c>
      <c r="AT382" s="1236" t="s">
        <v>213</v>
      </c>
      <c r="AU382" s="1236" t="s">
        <v>83</v>
      </c>
      <c r="AY382" s="1143" t="s">
        <v>211</v>
      </c>
      <c r="BE382" s="1237">
        <f t="shared" si="94"/>
        <v>0</v>
      </c>
      <c r="BF382" s="1237">
        <f t="shared" si="95"/>
        <v>0</v>
      </c>
      <c r="BG382" s="1237">
        <f t="shared" si="96"/>
        <v>0</v>
      </c>
      <c r="BH382" s="1237">
        <f t="shared" si="97"/>
        <v>0</v>
      </c>
      <c r="BI382" s="1237">
        <f t="shared" si="98"/>
        <v>0</v>
      </c>
      <c r="BJ382" s="1143" t="s">
        <v>83</v>
      </c>
      <c r="BK382" s="1237">
        <f t="shared" si="99"/>
        <v>0</v>
      </c>
      <c r="BL382" s="1143" t="s">
        <v>217</v>
      </c>
      <c r="BM382" s="1236" t="s">
        <v>5406</v>
      </c>
    </row>
    <row r="383" spans="2:65" s="1150" customFormat="1" ht="44.25" customHeight="1">
      <c r="B383" s="1224"/>
      <c r="C383" s="1225" t="s">
        <v>887</v>
      </c>
      <c r="D383" s="1225" t="s">
        <v>213</v>
      </c>
      <c r="E383" s="1226" t="s">
        <v>3849</v>
      </c>
      <c r="F383" s="1227" t="s">
        <v>3850</v>
      </c>
      <c r="G383" s="1228" t="s">
        <v>250</v>
      </c>
      <c r="H383" s="1229">
        <v>2</v>
      </c>
      <c r="I383" s="1230"/>
      <c r="J383" s="1230">
        <f t="shared" si="90"/>
        <v>0</v>
      </c>
      <c r="K383" s="1231"/>
      <c r="L383" s="1151"/>
      <c r="M383" s="1232" t="s">
        <v>1</v>
      </c>
      <c r="N383" s="1233" t="s">
        <v>37</v>
      </c>
      <c r="O383" s="1234">
        <v>0</v>
      </c>
      <c r="P383" s="1234">
        <f t="shared" si="91"/>
        <v>0</v>
      </c>
      <c r="Q383" s="1234">
        <v>0</v>
      </c>
      <c r="R383" s="1234">
        <f t="shared" si="92"/>
        <v>0</v>
      </c>
      <c r="S383" s="1234">
        <v>0</v>
      </c>
      <c r="T383" s="1235">
        <f t="shared" si="93"/>
        <v>0</v>
      </c>
      <c r="AR383" s="1236" t="s">
        <v>217</v>
      </c>
      <c r="AT383" s="1236" t="s">
        <v>213</v>
      </c>
      <c r="AU383" s="1236" t="s">
        <v>83</v>
      </c>
      <c r="AY383" s="1143" t="s">
        <v>211</v>
      </c>
      <c r="BE383" s="1237">
        <f t="shared" si="94"/>
        <v>0</v>
      </c>
      <c r="BF383" s="1237">
        <f t="shared" si="95"/>
        <v>0</v>
      </c>
      <c r="BG383" s="1237">
        <f t="shared" si="96"/>
        <v>0</v>
      </c>
      <c r="BH383" s="1237">
        <f t="shared" si="97"/>
        <v>0</v>
      </c>
      <c r="BI383" s="1237">
        <f t="shared" si="98"/>
        <v>0</v>
      </c>
      <c r="BJ383" s="1143" t="s">
        <v>83</v>
      </c>
      <c r="BK383" s="1237">
        <f t="shared" si="99"/>
        <v>0</v>
      </c>
      <c r="BL383" s="1143" t="s">
        <v>217</v>
      </c>
      <c r="BM383" s="1236" t="s">
        <v>5407</v>
      </c>
    </row>
    <row r="384" spans="2:65" s="1150" customFormat="1" ht="44.25" customHeight="1">
      <c r="B384" s="1224"/>
      <c r="C384" s="1225" t="s">
        <v>890</v>
      </c>
      <c r="D384" s="1225" t="s">
        <v>213</v>
      </c>
      <c r="E384" s="1226" t="s">
        <v>3851</v>
      </c>
      <c r="F384" s="1227" t="s">
        <v>3852</v>
      </c>
      <c r="G384" s="1228" t="s">
        <v>250</v>
      </c>
      <c r="H384" s="1229">
        <v>1</v>
      </c>
      <c r="I384" s="1230"/>
      <c r="J384" s="1230">
        <f t="shared" si="90"/>
        <v>0</v>
      </c>
      <c r="K384" s="1231"/>
      <c r="L384" s="1151"/>
      <c r="M384" s="1232" t="s">
        <v>1</v>
      </c>
      <c r="N384" s="1233" t="s">
        <v>37</v>
      </c>
      <c r="O384" s="1234">
        <v>0</v>
      </c>
      <c r="P384" s="1234">
        <f t="shared" si="91"/>
        <v>0</v>
      </c>
      <c r="Q384" s="1234">
        <v>0</v>
      </c>
      <c r="R384" s="1234">
        <f t="shared" si="92"/>
        <v>0</v>
      </c>
      <c r="S384" s="1234">
        <v>0</v>
      </c>
      <c r="T384" s="1235">
        <f t="shared" si="93"/>
        <v>0</v>
      </c>
      <c r="AR384" s="1236" t="s">
        <v>217</v>
      </c>
      <c r="AT384" s="1236" t="s">
        <v>213</v>
      </c>
      <c r="AU384" s="1236" t="s">
        <v>83</v>
      </c>
      <c r="AY384" s="1143" t="s">
        <v>211</v>
      </c>
      <c r="BE384" s="1237">
        <f t="shared" si="94"/>
        <v>0</v>
      </c>
      <c r="BF384" s="1237">
        <f t="shared" si="95"/>
        <v>0</v>
      </c>
      <c r="BG384" s="1237">
        <f t="shared" si="96"/>
        <v>0</v>
      </c>
      <c r="BH384" s="1237">
        <f t="shared" si="97"/>
        <v>0</v>
      </c>
      <c r="BI384" s="1237">
        <f t="shared" si="98"/>
        <v>0</v>
      </c>
      <c r="BJ384" s="1143" t="s">
        <v>83</v>
      </c>
      <c r="BK384" s="1237">
        <f t="shared" si="99"/>
        <v>0</v>
      </c>
      <c r="BL384" s="1143" t="s">
        <v>217</v>
      </c>
      <c r="BM384" s="1236" t="s">
        <v>5408</v>
      </c>
    </row>
    <row r="385" spans="2:65" s="1150" customFormat="1" ht="55.5" customHeight="1">
      <c r="B385" s="1224"/>
      <c r="C385" s="1225" t="s">
        <v>2069</v>
      </c>
      <c r="D385" s="1225" t="s">
        <v>213</v>
      </c>
      <c r="E385" s="1226" t="s">
        <v>3853</v>
      </c>
      <c r="F385" s="1227" t="s">
        <v>3854</v>
      </c>
      <c r="G385" s="1228" t="s">
        <v>250</v>
      </c>
      <c r="H385" s="1229">
        <v>1</v>
      </c>
      <c r="I385" s="1230"/>
      <c r="J385" s="1230">
        <f t="shared" si="90"/>
        <v>0</v>
      </c>
      <c r="K385" s="1231"/>
      <c r="L385" s="1151"/>
      <c r="M385" s="1232" t="s">
        <v>1</v>
      </c>
      <c r="N385" s="1233" t="s">
        <v>37</v>
      </c>
      <c r="O385" s="1234">
        <v>0</v>
      </c>
      <c r="P385" s="1234">
        <f t="shared" si="91"/>
        <v>0</v>
      </c>
      <c r="Q385" s="1234">
        <v>0</v>
      </c>
      <c r="R385" s="1234">
        <f t="shared" si="92"/>
        <v>0</v>
      </c>
      <c r="S385" s="1234">
        <v>0</v>
      </c>
      <c r="T385" s="1235">
        <f t="shared" si="93"/>
        <v>0</v>
      </c>
      <c r="AR385" s="1236" t="s">
        <v>217</v>
      </c>
      <c r="AT385" s="1236" t="s">
        <v>213</v>
      </c>
      <c r="AU385" s="1236" t="s">
        <v>83</v>
      </c>
      <c r="AY385" s="1143" t="s">
        <v>211</v>
      </c>
      <c r="BE385" s="1237">
        <f t="shared" si="94"/>
        <v>0</v>
      </c>
      <c r="BF385" s="1237">
        <f t="shared" si="95"/>
        <v>0</v>
      </c>
      <c r="BG385" s="1237">
        <f t="shared" si="96"/>
        <v>0</v>
      </c>
      <c r="BH385" s="1237">
        <f t="shared" si="97"/>
        <v>0</v>
      </c>
      <c r="BI385" s="1237">
        <f t="shared" si="98"/>
        <v>0</v>
      </c>
      <c r="BJ385" s="1143" t="s">
        <v>83</v>
      </c>
      <c r="BK385" s="1237">
        <f t="shared" si="99"/>
        <v>0</v>
      </c>
      <c r="BL385" s="1143" t="s">
        <v>217</v>
      </c>
      <c r="BM385" s="1236" t="s">
        <v>5409</v>
      </c>
    </row>
    <row r="386" spans="2:65" s="1150" customFormat="1" ht="48.95" customHeight="1">
      <c r="B386" s="1224"/>
      <c r="C386" s="1225" t="s">
        <v>2075</v>
      </c>
      <c r="D386" s="1225" t="s">
        <v>213</v>
      </c>
      <c r="E386" s="1226" t="s">
        <v>3855</v>
      </c>
      <c r="F386" s="1227" t="s">
        <v>3856</v>
      </c>
      <c r="G386" s="1228" t="s">
        <v>250</v>
      </c>
      <c r="H386" s="1229">
        <v>1</v>
      </c>
      <c r="I386" s="1230"/>
      <c r="J386" s="1230">
        <f t="shared" si="90"/>
        <v>0</v>
      </c>
      <c r="K386" s="1231"/>
      <c r="L386" s="1151"/>
      <c r="M386" s="1232" t="s">
        <v>1</v>
      </c>
      <c r="N386" s="1233" t="s">
        <v>37</v>
      </c>
      <c r="O386" s="1234">
        <v>0</v>
      </c>
      <c r="P386" s="1234">
        <f t="shared" si="91"/>
        <v>0</v>
      </c>
      <c r="Q386" s="1234">
        <v>0</v>
      </c>
      <c r="R386" s="1234">
        <f t="shared" si="92"/>
        <v>0</v>
      </c>
      <c r="S386" s="1234">
        <v>0</v>
      </c>
      <c r="T386" s="1235">
        <f t="shared" si="93"/>
        <v>0</v>
      </c>
      <c r="AR386" s="1236" t="s">
        <v>217</v>
      </c>
      <c r="AT386" s="1236" t="s">
        <v>213</v>
      </c>
      <c r="AU386" s="1236" t="s">
        <v>83</v>
      </c>
      <c r="AY386" s="1143" t="s">
        <v>211</v>
      </c>
      <c r="BE386" s="1237">
        <f t="shared" si="94"/>
        <v>0</v>
      </c>
      <c r="BF386" s="1237">
        <f t="shared" si="95"/>
        <v>0</v>
      </c>
      <c r="BG386" s="1237">
        <f t="shared" si="96"/>
        <v>0</v>
      </c>
      <c r="BH386" s="1237">
        <f t="shared" si="97"/>
        <v>0</v>
      </c>
      <c r="BI386" s="1237">
        <f t="shared" si="98"/>
        <v>0</v>
      </c>
      <c r="BJ386" s="1143" t="s">
        <v>83</v>
      </c>
      <c r="BK386" s="1237">
        <f t="shared" si="99"/>
        <v>0</v>
      </c>
      <c r="BL386" s="1143" t="s">
        <v>217</v>
      </c>
      <c r="BM386" s="1236" t="s">
        <v>5410</v>
      </c>
    </row>
    <row r="387" spans="2:65" s="1150" customFormat="1" ht="48.95" customHeight="1">
      <c r="B387" s="1224"/>
      <c r="C387" s="1225" t="s">
        <v>1915</v>
      </c>
      <c r="D387" s="1225" t="s">
        <v>213</v>
      </c>
      <c r="E387" s="1226" t="s">
        <v>3857</v>
      </c>
      <c r="F387" s="1227" t="s">
        <v>3858</v>
      </c>
      <c r="G387" s="1228" t="s">
        <v>250</v>
      </c>
      <c r="H387" s="1229">
        <v>4</v>
      </c>
      <c r="I387" s="1230"/>
      <c r="J387" s="1230">
        <f t="shared" si="90"/>
        <v>0</v>
      </c>
      <c r="K387" s="1231"/>
      <c r="L387" s="1151"/>
      <c r="M387" s="1232" t="s">
        <v>1</v>
      </c>
      <c r="N387" s="1233" t="s">
        <v>37</v>
      </c>
      <c r="O387" s="1234">
        <v>0</v>
      </c>
      <c r="P387" s="1234">
        <f t="shared" si="91"/>
        <v>0</v>
      </c>
      <c r="Q387" s="1234">
        <v>0</v>
      </c>
      <c r="R387" s="1234">
        <f t="shared" si="92"/>
        <v>0</v>
      </c>
      <c r="S387" s="1234">
        <v>0</v>
      </c>
      <c r="T387" s="1235">
        <f t="shared" si="93"/>
        <v>0</v>
      </c>
      <c r="AR387" s="1236" t="s">
        <v>217</v>
      </c>
      <c r="AT387" s="1236" t="s">
        <v>213</v>
      </c>
      <c r="AU387" s="1236" t="s">
        <v>83</v>
      </c>
      <c r="AY387" s="1143" t="s">
        <v>211</v>
      </c>
      <c r="BE387" s="1237">
        <f t="shared" si="94"/>
        <v>0</v>
      </c>
      <c r="BF387" s="1237">
        <f t="shared" si="95"/>
        <v>0</v>
      </c>
      <c r="BG387" s="1237">
        <f t="shared" si="96"/>
        <v>0</v>
      </c>
      <c r="BH387" s="1237">
        <f t="shared" si="97"/>
        <v>0</v>
      </c>
      <c r="BI387" s="1237">
        <f t="shared" si="98"/>
        <v>0</v>
      </c>
      <c r="BJ387" s="1143" t="s">
        <v>83</v>
      </c>
      <c r="BK387" s="1237">
        <f t="shared" si="99"/>
        <v>0</v>
      </c>
      <c r="BL387" s="1143" t="s">
        <v>217</v>
      </c>
      <c r="BM387" s="1236" t="s">
        <v>5411</v>
      </c>
    </row>
    <row r="388" spans="2:65" s="1150" customFormat="1" ht="48.95" customHeight="1">
      <c r="B388" s="1224"/>
      <c r="C388" s="1225" t="s">
        <v>1919</v>
      </c>
      <c r="D388" s="1225" t="s">
        <v>213</v>
      </c>
      <c r="E388" s="1226" t="s">
        <v>3859</v>
      </c>
      <c r="F388" s="1227" t="s">
        <v>3860</v>
      </c>
      <c r="G388" s="1228" t="s">
        <v>250</v>
      </c>
      <c r="H388" s="1229">
        <v>3</v>
      </c>
      <c r="I388" s="1230"/>
      <c r="J388" s="1230">
        <f t="shared" si="90"/>
        <v>0</v>
      </c>
      <c r="K388" s="1231"/>
      <c r="L388" s="1151"/>
      <c r="M388" s="1232" t="s">
        <v>1</v>
      </c>
      <c r="N388" s="1233" t="s">
        <v>37</v>
      </c>
      <c r="O388" s="1234">
        <v>0</v>
      </c>
      <c r="P388" s="1234">
        <f t="shared" si="91"/>
        <v>0</v>
      </c>
      <c r="Q388" s="1234">
        <v>0</v>
      </c>
      <c r="R388" s="1234">
        <f t="shared" si="92"/>
        <v>0</v>
      </c>
      <c r="S388" s="1234">
        <v>0</v>
      </c>
      <c r="T388" s="1235">
        <f t="shared" si="93"/>
        <v>0</v>
      </c>
      <c r="AR388" s="1236" t="s">
        <v>217</v>
      </c>
      <c r="AT388" s="1236" t="s">
        <v>213</v>
      </c>
      <c r="AU388" s="1236" t="s">
        <v>83</v>
      </c>
      <c r="AY388" s="1143" t="s">
        <v>211</v>
      </c>
      <c r="BE388" s="1237">
        <f t="shared" si="94"/>
        <v>0</v>
      </c>
      <c r="BF388" s="1237">
        <f t="shared" si="95"/>
        <v>0</v>
      </c>
      <c r="BG388" s="1237">
        <f t="shared" si="96"/>
        <v>0</v>
      </c>
      <c r="BH388" s="1237">
        <f t="shared" si="97"/>
        <v>0</v>
      </c>
      <c r="BI388" s="1237">
        <f t="shared" si="98"/>
        <v>0</v>
      </c>
      <c r="BJ388" s="1143" t="s">
        <v>83</v>
      </c>
      <c r="BK388" s="1237">
        <f t="shared" si="99"/>
        <v>0</v>
      </c>
      <c r="BL388" s="1143" t="s">
        <v>217</v>
      </c>
      <c r="BM388" s="1236" t="s">
        <v>5412</v>
      </c>
    </row>
    <row r="389" spans="2:65" s="1150" customFormat="1" ht="62.85" customHeight="1">
      <c r="B389" s="1224"/>
      <c r="C389" s="1225" t="s">
        <v>1923</v>
      </c>
      <c r="D389" s="1225" t="s">
        <v>213</v>
      </c>
      <c r="E389" s="1226" t="s">
        <v>3861</v>
      </c>
      <c r="F389" s="1227" t="s">
        <v>3862</v>
      </c>
      <c r="G389" s="1228" t="s">
        <v>250</v>
      </c>
      <c r="H389" s="1229">
        <v>1</v>
      </c>
      <c r="I389" s="1230"/>
      <c r="J389" s="1230">
        <f t="shared" si="90"/>
        <v>0</v>
      </c>
      <c r="K389" s="1231"/>
      <c r="L389" s="1151"/>
      <c r="M389" s="1232" t="s">
        <v>1</v>
      </c>
      <c r="N389" s="1233" t="s">
        <v>37</v>
      </c>
      <c r="O389" s="1234">
        <v>0</v>
      </c>
      <c r="P389" s="1234">
        <f t="shared" si="91"/>
        <v>0</v>
      </c>
      <c r="Q389" s="1234">
        <v>0</v>
      </c>
      <c r="R389" s="1234">
        <f t="shared" si="92"/>
        <v>0</v>
      </c>
      <c r="S389" s="1234">
        <v>0</v>
      </c>
      <c r="T389" s="1235">
        <f t="shared" si="93"/>
        <v>0</v>
      </c>
      <c r="AR389" s="1236" t="s">
        <v>217</v>
      </c>
      <c r="AT389" s="1236" t="s">
        <v>213</v>
      </c>
      <c r="AU389" s="1236" t="s">
        <v>83</v>
      </c>
      <c r="AY389" s="1143" t="s">
        <v>211</v>
      </c>
      <c r="BE389" s="1237">
        <f t="shared" si="94"/>
        <v>0</v>
      </c>
      <c r="BF389" s="1237">
        <f t="shared" si="95"/>
        <v>0</v>
      </c>
      <c r="BG389" s="1237">
        <f t="shared" si="96"/>
        <v>0</v>
      </c>
      <c r="BH389" s="1237">
        <f t="shared" si="97"/>
        <v>0</v>
      </c>
      <c r="BI389" s="1237">
        <f t="shared" si="98"/>
        <v>0</v>
      </c>
      <c r="BJ389" s="1143" t="s">
        <v>83</v>
      </c>
      <c r="BK389" s="1237">
        <f t="shared" si="99"/>
        <v>0</v>
      </c>
      <c r="BL389" s="1143" t="s">
        <v>217</v>
      </c>
      <c r="BM389" s="1236" t="s">
        <v>5413</v>
      </c>
    </row>
    <row r="390" spans="2:65" s="1150" customFormat="1" ht="55.5" customHeight="1">
      <c r="B390" s="1224"/>
      <c r="C390" s="1225" t="s">
        <v>1899</v>
      </c>
      <c r="D390" s="1225" t="s">
        <v>213</v>
      </c>
      <c r="E390" s="1226" t="s">
        <v>3863</v>
      </c>
      <c r="F390" s="1227" t="s">
        <v>3864</v>
      </c>
      <c r="G390" s="1228" t="s">
        <v>250</v>
      </c>
      <c r="H390" s="1229">
        <v>1</v>
      </c>
      <c r="I390" s="1230"/>
      <c r="J390" s="1230">
        <f t="shared" si="90"/>
        <v>0</v>
      </c>
      <c r="K390" s="1231"/>
      <c r="L390" s="1151"/>
      <c r="M390" s="1232" t="s">
        <v>1</v>
      </c>
      <c r="N390" s="1233" t="s">
        <v>37</v>
      </c>
      <c r="O390" s="1234">
        <v>0</v>
      </c>
      <c r="P390" s="1234">
        <f t="shared" si="91"/>
        <v>0</v>
      </c>
      <c r="Q390" s="1234">
        <v>0</v>
      </c>
      <c r="R390" s="1234">
        <f t="shared" si="92"/>
        <v>0</v>
      </c>
      <c r="S390" s="1234">
        <v>0</v>
      </c>
      <c r="T390" s="1235">
        <f t="shared" si="93"/>
        <v>0</v>
      </c>
      <c r="AR390" s="1236" t="s">
        <v>217</v>
      </c>
      <c r="AT390" s="1236" t="s">
        <v>213</v>
      </c>
      <c r="AU390" s="1236" t="s">
        <v>83</v>
      </c>
      <c r="AY390" s="1143" t="s">
        <v>211</v>
      </c>
      <c r="BE390" s="1237">
        <f t="shared" si="94"/>
        <v>0</v>
      </c>
      <c r="BF390" s="1237">
        <f t="shared" si="95"/>
        <v>0</v>
      </c>
      <c r="BG390" s="1237">
        <f t="shared" si="96"/>
        <v>0</v>
      </c>
      <c r="BH390" s="1237">
        <f t="shared" si="97"/>
        <v>0</v>
      </c>
      <c r="BI390" s="1237">
        <f t="shared" si="98"/>
        <v>0</v>
      </c>
      <c r="BJ390" s="1143" t="s">
        <v>83</v>
      </c>
      <c r="BK390" s="1237">
        <f t="shared" si="99"/>
        <v>0</v>
      </c>
      <c r="BL390" s="1143" t="s">
        <v>217</v>
      </c>
      <c r="BM390" s="1236" t="s">
        <v>5414</v>
      </c>
    </row>
    <row r="391" spans="2:65" s="1150" customFormat="1" ht="62.85" customHeight="1">
      <c r="B391" s="1224"/>
      <c r="C391" s="1225" t="s">
        <v>1902</v>
      </c>
      <c r="D391" s="1225" t="s">
        <v>213</v>
      </c>
      <c r="E391" s="1226" t="s">
        <v>3865</v>
      </c>
      <c r="F391" s="1227" t="s">
        <v>3866</v>
      </c>
      <c r="G391" s="1228" t="s">
        <v>250</v>
      </c>
      <c r="H391" s="1229">
        <v>1</v>
      </c>
      <c r="I391" s="1230"/>
      <c r="J391" s="1230">
        <f t="shared" si="90"/>
        <v>0</v>
      </c>
      <c r="K391" s="1231"/>
      <c r="L391" s="1151"/>
      <c r="M391" s="1232" t="s">
        <v>1</v>
      </c>
      <c r="N391" s="1233" t="s">
        <v>37</v>
      </c>
      <c r="O391" s="1234">
        <v>0</v>
      </c>
      <c r="P391" s="1234">
        <f t="shared" si="91"/>
        <v>0</v>
      </c>
      <c r="Q391" s="1234">
        <v>0</v>
      </c>
      <c r="R391" s="1234">
        <f t="shared" si="92"/>
        <v>0</v>
      </c>
      <c r="S391" s="1234">
        <v>0</v>
      </c>
      <c r="T391" s="1235">
        <f t="shared" si="93"/>
        <v>0</v>
      </c>
      <c r="AR391" s="1236" t="s">
        <v>217</v>
      </c>
      <c r="AT391" s="1236" t="s">
        <v>213</v>
      </c>
      <c r="AU391" s="1236" t="s">
        <v>83</v>
      </c>
      <c r="AY391" s="1143" t="s">
        <v>211</v>
      </c>
      <c r="BE391" s="1237">
        <f t="shared" si="94"/>
        <v>0</v>
      </c>
      <c r="BF391" s="1237">
        <f t="shared" si="95"/>
        <v>0</v>
      </c>
      <c r="BG391" s="1237">
        <f t="shared" si="96"/>
        <v>0</v>
      </c>
      <c r="BH391" s="1237">
        <f t="shared" si="97"/>
        <v>0</v>
      </c>
      <c r="BI391" s="1237">
        <f t="shared" si="98"/>
        <v>0</v>
      </c>
      <c r="BJ391" s="1143" t="s">
        <v>83</v>
      </c>
      <c r="BK391" s="1237">
        <f t="shared" si="99"/>
        <v>0</v>
      </c>
      <c r="BL391" s="1143" t="s">
        <v>217</v>
      </c>
      <c r="BM391" s="1236" t="s">
        <v>5415</v>
      </c>
    </row>
    <row r="392" spans="2:65" s="1150" customFormat="1" ht="62.85" customHeight="1">
      <c r="B392" s="1224"/>
      <c r="C392" s="1225" t="s">
        <v>1984</v>
      </c>
      <c r="D392" s="1225" t="s">
        <v>213</v>
      </c>
      <c r="E392" s="1226" t="s">
        <v>3867</v>
      </c>
      <c r="F392" s="1227" t="s">
        <v>3868</v>
      </c>
      <c r="G392" s="1228" t="s">
        <v>250</v>
      </c>
      <c r="H392" s="1229">
        <v>1</v>
      </c>
      <c r="I392" s="1230"/>
      <c r="J392" s="1230">
        <f t="shared" si="90"/>
        <v>0</v>
      </c>
      <c r="K392" s="1231"/>
      <c r="L392" s="1151"/>
      <c r="M392" s="1232" t="s">
        <v>1</v>
      </c>
      <c r="N392" s="1233" t="s">
        <v>37</v>
      </c>
      <c r="O392" s="1234">
        <v>0</v>
      </c>
      <c r="P392" s="1234">
        <f t="shared" si="91"/>
        <v>0</v>
      </c>
      <c r="Q392" s="1234">
        <v>0</v>
      </c>
      <c r="R392" s="1234">
        <f t="shared" si="92"/>
        <v>0</v>
      </c>
      <c r="S392" s="1234">
        <v>0</v>
      </c>
      <c r="T392" s="1235">
        <f t="shared" si="93"/>
        <v>0</v>
      </c>
      <c r="AR392" s="1236" t="s">
        <v>217</v>
      </c>
      <c r="AT392" s="1236" t="s">
        <v>213</v>
      </c>
      <c r="AU392" s="1236" t="s">
        <v>83</v>
      </c>
      <c r="AY392" s="1143" t="s">
        <v>211</v>
      </c>
      <c r="BE392" s="1237">
        <f t="shared" si="94"/>
        <v>0</v>
      </c>
      <c r="BF392" s="1237">
        <f t="shared" si="95"/>
        <v>0</v>
      </c>
      <c r="BG392" s="1237">
        <f t="shared" si="96"/>
        <v>0</v>
      </c>
      <c r="BH392" s="1237">
        <f t="shared" si="97"/>
        <v>0</v>
      </c>
      <c r="BI392" s="1237">
        <f t="shared" si="98"/>
        <v>0</v>
      </c>
      <c r="BJ392" s="1143" t="s">
        <v>83</v>
      </c>
      <c r="BK392" s="1237">
        <f t="shared" si="99"/>
        <v>0</v>
      </c>
      <c r="BL392" s="1143" t="s">
        <v>217</v>
      </c>
      <c r="BM392" s="1236" t="s">
        <v>5416</v>
      </c>
    </row>
    <row r="393" spans="2:65" s="1150" customFormat="1" ht="62.85" customHeight="1">
      <c r="B393" s="1224"/>
      <c r="C393" s="1225" t="s">
        <v>2001</v>
      </c>
      <c r="D393" s="1225" t="s">
        <v>213</v>
      </c>
      <c r="E393" s="1226" t="s">
        <v>3869</v>
      </c>
      <c r="F393" s="1227" t="s">
        <v>3870</v>
      </c>
      <c r="G393" s="1228" t="s">
        <v>250</v>
      </c>
      <c r="H393" s="1229">
        <v>1</v>
      </c>
      <c r="I393" s="1230"/>
      <c r="J393" s="1230">
        <f t="shared" si="90"/>
        <v>0</v>
      </c>
      <c r="K393" s="1231"/>
      <c r="L393" s="1151"/>
      <c r="M393" s="1232" t="s">
        <v>1</v>
      </c>
      <c r="N393" s="1233" t="s">
        <v>37</v>
      </c>
      <c r="O393" s="1234">
        <v>0</v>
      </c>
      <c r="P393" s="1234">
        <f t="shared" si="91"/>
        <v>0</v>
      </c>
      <c r="Q393" s="1234">
        <v>0</v>
      </c>
      <c r="R393" s="1234">
        <f t="shared" si="92"/>
        <v>0</v>
      </c>
      <c r="S393" s="1234">
        <v>0</v>
      </c>
      <c r="T393" s="1235">
        <f t="shared" si="93"/>
        <v>0</v>
      </c>
      <c r="AR393" s="1236" t="s">
        <v>217</v>
      </c>
      <c r="AT393" s="1236" t="s">
        <v>213</v>
      </c>
      <c r="AU393" s="1236" t="s">
        <v>83</v>
      </c>
      <c r="AY393" s="1143" t="s">
        <v>211</v>
      </c>
      <c r="BE393" s="1237">
        <f t="shared" si="94"/>
        <v>0</v>
      </c>
      <c r="BF393" s="1237">
        <f t="shared" si="95"/>
        <v>0</v>
      </c>
      <c r="BG393" s="1237">
        <f t="shared" si="96"/>
        <v>0</v>
      </c>
      <c r="BH393" s="1237">
        <f t="shared" si="97"/>
        <v>0</v>
      </c>
      <c r="BI393" s="1237">
        <f t="shared" si="98"/>
        <v>0</v>
      </c>
      <c r="BJ393" s="1143" t="s">
        <v>83</v>
      </c>
      <c r="BK393" s="1237">
        <f t="shared" si="99"/>
        <v>0</v>
      </c>
      <c r="BL393" s="1143" t="s">
        <v>217</v>
      </c>
      <c r="BM393" s="1236" t="s">
        <v>5417</v>
      </c>
    </row>
    <row r="394" spans="2:65" s="1150" customFormat="1" ht="44.25" customHeight="1">
      <c r="B394" s="1224"/>
      <c r="C394" s="1225" t="s">
        <v>1991</v>
      </c>
      <c r="D394" s="1225" t="s">
        <v>213</v>
      </c>
      <c r="E394" s="1226" t="s">
        <v>3871</v>
      </c>
      <c r="F394" s="1227" t="s">
        <v>3872</v>
      </c>
      <c r="G394" s="1228" t="s">
        <v>250</v>
      </c>
      <c r="H394" s="1229">
        <v>1</v>
      </c>
      <c r="I394" s="1230"/>
      <c r="J394" s="1230">
        <f t="shared" si="90"/>
        <v>0</v>
      </c>
      <c r="K394" s="1231"/>
      <c r="L394" s="1151"/>
      <c r="M394" s="1232" t="s">
        <v>1</v>
      </c>
      <c r="N394" s="1233" t="s">
        <v>37</v>
      </c>
      <c r="O394" s="1234">
        <v>0</v>
      </c>
      <c r="P394" s="1234">
        <f t="shared" si="91"/>
        <v>0</v>
      </c>
      <c r="Q394" s="1234">
        <v>0</v>
      </c>
      <c r="R394" s="1234">
        <f t="shared" si="92"/>
        <v>0</v>
      </c>
      <c r="S394" s="1234">
        <v>0</v>
      </c>
      <c r="T394" s="1235">
        <f t="shared" si="93"/>
        <v>0</v>
      </c>
      <c r="AR394" s="1236" t="s">
        <v>217</v>
      </c>
      <c r="AT394" s="1236" t="s">
        <v>213</v>
      </c>
      <c r="AU394" s="1236" t="s">
        <v>83</v>
      </c>
      <c r="AY394" s="1143" t="s">
        <v>211</v>
      </c>
      <c r="BE394" s="1237">
        <f t="shared" si="94"/>
        <v>0</v>
      </c>
      <c r="BF394" s="1237">
        <f t="shared" si="95"/>
        <v>0</v>
      </c>
      <c r="BG394" s="1237">
        <f t="shared" si="96"/>
        <v>0</v>
      </c>
      <c r="BH394" s="1237">
        <f t="shared" si="97"/>
        <v>0</v>
      </c>
      <c r="BI394" s="1237">
        <f t="shared" si="98"/>
        <v>0</v>
      </c>
      <c r="BJ394" s="1143" t="s">
        <v>83</v>
      </c>
      <c r="BK394" s="1237">
        <f t="shared" si="99"/>
        <v>0</v>
      </c>
      <c r="BL394" s="1143" t="s">
        <v>217</v>
      </c>
      <c r="BM394" s="1236" t="s">
        <v>5418</v>
      </c>
    </row>
    <row r="395" spans="2:65" s="1150" customFormat="1" ht="48.95" customHeight="1">
      <c r="B395" s="1224"/>
      <c r="C395" s="1225" t="s">
        <v>2825</v>
      </c>
      <c r="D395" s="1225" t="s">
        <v>213</v>
      </c>
      <c r="E395" s="1226" t="s">
        <v>3873</v>
      </c>
      <c r="F395" s="1227" t="s">
        <v>3874</v>
      </c>
      <c r="G395" s="1228" t="s">
        <v>250</v>
      </c>
      <c r="H395" s="1229">
        <v>3</v>
      </c>
      <c r="I395" s="1230"/>
      <c r="J395" s="1230">
        <f t="shared" si="90"/>
        <v>0</v>
      </c>
      <c r="K395" s="1231"/>
      <c r="L395" s="1151"/>
      <c r="M395" s="1232" t="s">
        <v>1</v>
      </c>
      <c r="N395" s="1233" t="s">
        <v>37</v>
      </c>
      <c r="O395" s="1234">
        <v>0</v>
      </c>
      <c r="P395" s="1234">
        <f t="shared" si="91"/>
        <v>0</v>
      </c>
      <c r="Q395" s="1234">
        <v>0</v>
      </c>
      <c r="R395" s="1234">
        <f t="shared" si="92"/>
        <v>0</v>
      </c>
      <c r="S395" s="1234">
        <v>0</v>
      </c>
      <c r="T395" s="1235">
        <f t="shared" si="93"/>
        <v>0</v>
      </c>
      <c r="AR395" s="1236" t="s">
        <v>217</v>
      </c>
      <c r="AT395" s="1236" t="s">
        <v>213</v>
      </c>
      <c r="AU395" s="1236" t="s">
        <v>83</v>
      </c>
      <c r="AY395" s="1143" t="s">
        <v>211</v>
      </c>
      <c r="BE395" s="1237">
        <f t="shared" si="94"/>
        <v>0</v>
      </c>
      <c r="BF395" s="1237">
        <f t="shared" si="95"/>
        <v>0</v>
      </c>
      <c r="BG395" s="1237">
        <f t="shared" si="96"/>
        <v>0</v>
      </c>
      <c r="BH395" s="1237">
        <f t="shared" si="97"/>
        <v>0</v>
      </c>
      <c r="BI395" s="1237">
        <f t="shared" si="98"/>
        <v>0</v>
      </c>
      <c r="BJ395" s="1143" t="s">
        <v>83</v>
      </c>
      <c r="BK395" s="1237">
        <f t="shared" si="99"/>
        <v>0</v>
      </c>
      <c r="BL395" s="1143" t="s">
        <v>217</v>
      </c>
      <c r="BM395" s="1236" t="s">
        <v>5420</v>
      </c>
    </row>
    <row r="396" spans="2:65" s="1150" customFormat="1" ht="55.5" customHeight="1">
      <c r="B396" s="1224"/>
      <c r="C396" s="1225" t="s">
        <v>5419</v>
      </c>
      <c r="D396" s="1225" t="s">
        <v>213</v>
      </c>
      <c r="E396" s="1226" t="s">
        <v>3875</v>
      </c>
      <c r="F396" s="1227" t="s">
        <v>3876</v>
      </c>
      <c r="G396" s="1228" t="s">
        <v>250</v>
      </c>
      <c r="H396" s="1229">
        <v>1</v>
      </c>
      <c r="I396" s="1230"/>
      <c r="J396" s="1230">
        <f t="shared" si="90"/>
        <v>0</v>
      </c>
      <c r="K396" s="1231"/>
      <c r="L396" s="1151"/>
      <c r="M396" s="1232" t="s">
        <v>1</v>
      </c>
      <c r="N396" s="1233" t="s">
        <v>37</v>
      </c>
      <c r="O396" s="1234">
        <v>0</v>
      </c>
      <c r="P396" s="1234">
        <f t="shared" si="91"/>
        <v>0</v>
      </c>
      <c r="Q396" s="1234">
        <v>0</v>
      </c>
      <c r="R396" s="1234">
        <f t="shared" si="92"/>
        <v>0</v>
      </c>
      <c r="S396" s="1234">
        <v>0</v>
      </c>
      <c r="T396" s="1235">
        <f t="shared" si="93"/>
        <v>0</v>
      </c>
      <c r="AR396" s="1236" t="s">
        <v>217</v>
      </c>
      <c r="AT396" s="1236" t="s">
        <v>213</v>
      </c>
      <c r="AU396" s="1236" t="s">
        <v>83</v>
      </c>
      <c r="AY396" s="1143" t="s">
        <v>211</v>
      </c>
      <c r="BE396" s="1237">
        <f t="shared" si="94"/>
        <v>0</v>
      </c>
      <c r="BF396" s="1237">
        <f t="shared" si="95"/>
        <v>0</v>
      </c>
      <c r="BG396" s="1237">
        <f t="shared" si="96"/>
        <v>0</v>
      </c>
      <c r="BH396" s="1237">
        <f t="shared" si="97"/>
        <v>0</v>
      </c>
      <c r="BI396" s="1237">
        <f t="shared" si="98"/>
        <v>0</v>
      </c>
      <c r="BJ396" s="1143" t="s">
        <v>83</v>
      </c>
      <c r="BK396" s="1237">
        <f t="shared" si="99"/>
        <v>0</v>
      </c>
      <c r="BL396" s="1143" t="s">
        <v>217</v>
      </c>
      <c r="BM396" s="1236" t="s">
        <v>5421</v>
      </c>
    </row>
    <row r="397" spans="2:65" s="1150" customFormat="1" ht="48.95" customHeight="1">
      <c r="B397" s="1224"/>
      <c r="C397" s="1225" t="s">
        <v>2828</v>
      </c>
      <c r="D397" s="1225" t="s">
        <v>213</v>
      </c>
      <c r="E397" s="1226" t="s">
        <v>3877</v>
      </c>
      <c r="F397" s="1227" t="s">
        <v>3878</v>
      </c>
      <c r="G397" s="1228" t="s">
        <v>250</v>
      </c>
      <c r="H397" s="1229">
        <v>2</v>
      </c>
      <c r="I397" s="1230"/>
      <c r="J397" s="1230">
        <f t="shared" si="90"/>
        <v>0</v>
      </c>
      <c r="K397" s="1231"/>
      <c r="L397" s="1151"/>
      <c r="M397" s="1232" t="s">
        <v>1</v>
      </c>
      <c r="N397" s="1233" t="s">
        <v>37</v>
      </c>
      <c r="O397" s="1234">
        <v>0</v>
      </c>
      <c r="P397" s="1234">
        <f t="shared" si="91"/>
        <v>0</v>
      </c>
      <c r="Q397" s="1234">
        <v>0</v>
      </c>
      <c r="R397" s="1234">
        <f t="shared" si="92"/>
        <v>0</v>
      </c>
      <c r="S397" s="1234">
        <v>0</v>
      </c>
      <c r="T397" s="1235">
        <f t="shared" si="93"/>
        <v>0</v>
      </c>
      <c r="AR397" s="1236" t="s">
        <v>217</v>
      </c>
      <c r="AT397" s="1236" t="s">
        <v>213</v>
      </c>
      <c r="AU397" s="1236" t="s">
        <v>83</v>
      </c>
      <c r="AY397" s="1143" t="s">
        <v>211</v>
      </c>
      <c r="BE397" s="1237">
        <f t="shared" si="94"/>
        <v>0</v>
      </c>
      <c r="BF397" s="1237">
        <f t="shared" si="95"/>
        <v>0</v>
      </c>
      <c r="BG397" s="1237">
        <f t="shared" si="96"/>
        <v>0</v>
      </c>
      <c r="BH397" s="1237">
        <f t="shared" si="97"/>
        <v>0</v>
      </c>
      <c r="BI397" s="1237">
        <f t="shared" si="98"/>
        <v>0</v>
      </c>
      <c r="BJ397" s="1143" t="s">
        <v>83</v>
      </c>
      <c r="BK397" s="1237">
        <f t="shared" si="99"/>
        <v>0</v>
      </c>
      <c r="BL397" s="1143" t="s">
        <v>217</v>
      </c>
      <c r="BM397" s="1236" t="s">
        <v>5423</v>
      </c>
    </row>
    <row r="398" spans="2:65" s="1150" customFormat="1" ht="55.5" customHeight="1">
      <c r="B398" s="1224"/>
      <c r="C398" s="1225" t="s">
        <v>5422</v>
      </c>
      <c r="D398" s="1225" t="s">
        <v>213</v>
      </c>
      <c r="E398" s="1226" t="s">
        <v>3879</v>
      </c>
      <c r="F398" s="1227" t="s">
        <v>3880</v>
      </c>
      <c r="G398" s="1228" t="s">
        <v>250</v>
      </c>
      <c r="H398" s="1229">
        <v>1</v>
      </c>
      <c r="I398" s="1230"/>
      <c r="J398" s="1230">
        <f t="shared" si="90"/>
        <v>0</v>
      </c>
      <c r="K398" s="1231"/>
      <c r="L398" s="1151"/>
      <c r="M398" s="1232" t="s">
        <v>1</v>
      </c>
      <c r="N398" s="1233" t="s">
        <v>37</v>
      </c>
      <c r="O398" s="1234">
        <v>0</v>
      </c>
      <c r="P398" s="1234">
        <f t="shared" si="91"/>
        <v>0</v>
      </c>
      <c r="Q398" s="1234">
        <v>0</v>
      </c>
      <c r="R398" s="1234">
        <f t="shared" si="92"/>
        <v>0</v>
      </c>
      <c r="S398" s="1234">
        <v>0</v>
      </c>
      <c r="T398" s="1235">
        <f t="shared" si="93"/>
        <v>0</v>
      </c>
      <c r="AR398" s="1236" t="s">
        <v>217</v>
      </c>
      <c r="AT398" s="1236" t="s">
        <v>213</v>
      </c>
      <c r="AU398" s="1236" t="s">
        <v>83</v>
      </c>
      <c r="AY398" s="1143" t="s">
        <v>211</v>
      </c>
      <c r="BE398" s="1237">
        <f t="shared" si="94"/>
        <v>0</v>
      </c>
      <c r="BF398" s="1237">
        <f t="shared" si="95"/>
        <v>0</v>
      </c>
      <c r="BG398" s="1237">
        <f t="shared" si="96"/>
        <v>0</v>
      </c>
      <c r="BH398" s="1237">
        <f t="shared" si="97"/>
        <v>0</v>
      </c>
      <c r="BI398" s="1237">
        <f t="shared" si="98"/>
        <v>0</v>
      </c>
      <c r="BJ398" s="1143" t="s">
        <v>83</v>
      </c>
      <c r="BK398" s="1237">
        <f t="shared" si="99"/>
        <v>0</v>
      </c>
      <c r="BL398" s="1143" t="s">
        <v>217</v>
      </c>
      <c r="BM398" s="1236" t="s">
        <v>5424</v>
      </c>
    </row>
    <row r="399" spans="2:65" s="1212" customFormat="1" ht="22.7" customHeight="1">
      <c r="B399" s="1213"/>
      <c r="D399" s="1214" t="s">
        <v>69</v>
      </c>
      <c r="E399" s="1222" t="s">
        <v>840</v>
      </c>
      <c r="F399" s="1222" t="s">
        <v>841</v>
      </c>
      <c r="J399" s="1223">
        <f>BK399</f>
        <v>0</v>
      </c>
      <c r="L399" s="1213"/>
      <c r="M399" s="1217"/>
      <c r="P399" s="1218">
        <f>SUM(P400:P405)</f>
        <v>0</v>
      </c>
      <c r="R399" s="1218">
        <f>SUM(R400:R405)</f>
        <v>0</v>
      </c>
      <c r="T399" s="1219">
        <f>SUM(T400:T405)</f>
        <v>0</v>
      </c>
      <c r="AR399" s="1214" t="s">
        <v>77</v>
      </c>
      <c r="AT399" s="1220" t="s">
        <v>69</v>
      </c>
      <c r="AU399" s="1220" t="s">
        <v>77</v>
      </c>
      <c r="AY399" s="1214" t="s">
        <v>211</v>
      </c>
      <c r="BK399" s="1221">
        <f>SUM(BK400:BK405)</f>
        <v>0</v>
      </c>
    </row>
    <row r="400" spans="2:65" s="1150" customFormat="1" ht="62.85" customHeight="1">
      <c r="B400" s="1224"/>
      <c r="C400" s="1225" t="s">
        <v>2831</v>
      </c>
      <c r="D400" s="1225" t="s">
        <v>213</v>
      </c>
      <c r="E400" s="1226" t="s">
        <v>5632</v>
      </c>
      <c r="F400" s="1227" t="s">
        <v>3881</v>
      </c>
      <c r="G400" s="1228" t="s">
        <v>250</v>
      </c>
      <c r="H400" s="1229">
        <v>1</v>
      </c>
      <c r="I400" s="1230"/>
      <c r="J400" s="1230">
        <f t="shared" ref="J400:J405" si="100">ROUND(I400*H400,2)</f>
        <v>0</v>
      </c>
      <c r="K400" s="1231"/>
      <c r="L400" s="1151"/>
      <c r="M400" s="1232" t="s">
        <v>1</v>
      </c>
      <c r="N400" s="1233" t="s">
        <v>37</v>
      </c>
      <c r="O400" s="1234">
        <v>0</v>
      </c>
      <c r="P400" s="1234">
        <f t="shared" ref="P400:P405" si="101">O400*H400</f>
        <v>0</v>
      </c>
      <c r="Q400" s="1234">
        <v>0</v>
      </c>
      <c r="R400" s="1234">
        <f t="shared" ref="R400:R405" si="102">Q400*H400</f>
        <v>0</v>
      </c>
      <c r="S400" s="1234">
        <v>0</v>
      </c>
      <c r="T400" s="1235">
        <f t="shared" ref="T400:T405" si="103">S400*H400</f>
        <v>0</v>
      </c>
      <c r="AR400" s="1236" t="s">
        <v>217</v>
      </c>
      <c r="AT400" s="1236" t="s">
        <v>213</v>
      </c>
      <c r="AU400" s="1236" t="s">
        <v>83</v>
      </c>
      <c r="AY400" s="1143" t="s">
        <v>211</v>
      </c>
      <c r="BE400" s="1237">
        <f t="shared" ref="BE400:BE405" si="104">IF(N400="základná",J400,0)</f>
        <v>0</v>
      </c>
      <c r="BF400" s="1237">
        <f t="shared" ref="BF400:BF405" si="105">IF(N400="znížená",J400,0)</f>
        <v>0</v>
      </c>
      <c r="BG400" s="1237">
        <f t="shared" ref="BG400:BG405" si="106">IF(N400="zákl. prenesená",J400,0)</f>
        <v>0</v>
      </c>
      <c r="BH400" s="1237">
        <f t="shared" ref="BH400:BH405" si="107">IF(N400="zníž. prenesená",J400,0)</f>
        <v>0</v>
      </c>
      <c r="BI400" s="1237">
        <f t="shared" ref="BI400:BI405" si="108">IF(N400="nulová",J400,0)</f>
        <v>0</v>
      </c>
      <c r="BJ400" s="1143" t="s">
        <v>83</v>
      </c>
      <c r="BK400" s="1237">
        <f t="shared" ref="BK400:BK405" si="109">ROUND(I400*H400,2)</f>
        <v>0</v>
      </c>
      <c r="BL400" s="1143" t="s">
        <v>217</v>
      </c>
      <c r="BM400" s="1236" t="s">
        <v>5426</v>
      </c>
    </row>
    <row r="401" spans="2:65" s="1150" customFormat="1" ht="76.349999999999994" customHeight="1">
      <c r="B401" s="1224"/>
      <c r="C401" s="1225" t="s">
        <v>5425</v>
      </c>
      <c r="D401" s="1225" t="s">
        <v>213</v>
      </c>
      <c r="E401" s="1226" t="s">
        <v>3882</v>
      </c>
      <c r="F401" s="1227" t="s">
        <v>3883</v>
      </c>
      <c r="G401" s="1228" t="s">
        <v>250</v>
      </c>
      <c r="H401" s="1229">
        <v>1</v>
      </c>
      <c r="I401" s="1230"/>
      <c r="J401" s="1230">
        <f t="shared" si="100"/>
        <v>0</v>
      </c>
      <c r="K401" s="1231"/>
      <c r="L401" s="1151"/>
      <c r="M401" s="1232" t="s">
        <v>1</v>
      </c>
      <c r="N401" s="1233" t="s">
        <v>37</v>
      </c>
      <c r="O401" s="1234">
        <v>0</v>
      </c>
      <c r="P401" s="1234">
        <f t="shared" si="101"/>
        <v>0</v>
      </c>
      <c r="Q401" s="1234">
        <v>0</v>
      </c>
      <c r="R401" s="1234">
        <f t="shared" si="102"/>
        <v>0</v>
      </c>
      <c r="S401" s="1234">
        <v>0</v>
      </c>
      <c r="T401" s="1235">
        <f t="shared" si="103"/>
        <v>0</v>
      </c>
      <c r="AR401" s="1236" t="s">
        <v>217</v>
      </c>
      <c r="AT401" s="1236" t="s">
        <v>213</v>
      </c>
      <c r="AU401" s="1236" t="s">
        <v>83</v>
      </c>
      <c r="AY401" s="1143" t="s">
        <v>211</v>
      </c>
      <c r="BE401" s="1237">
        <f t="shared" si="104"/>
        <v>0</v>
      </c>
      <c r="BF401" s="1237">
        <f t="shared" si="105"/>
        <v>0</v>
      </c>
      <c r="BG401" s="1237">
        <f t="shared" si="106"/>
        <v>0</v>
      </c>
      <c r="BH401" s="1237">
        <f t="shared" si="107"/>
        <v>0</v>
      </c>
      <c r="BI401" s="1237">
        <f t="shared" si="108"/>
        <v>0</v>
      </c>
      <c r="BJ401" s="1143" t="s">
        <v>83</v>
      </c>
      <c r="BK401" s="1237">
        <f t="shared" si="109"/>
        <v>0</v>
      </c>
      <c r="BL401" s="1143" t="s">
        <v>217</v>
      </c>
      <c r="BM401" s="1236" t="s">
        <v>5427</v>
      </c>
    </row>
    <row r="402" spans="2:65" s="1150" customFormat="1" ht="62.85" customHeight="1">
      <c r="B402" s="1224"/>
      <c r="C402" s="1225" t="s">
        <v>2834</v>
      </c>
      <c r="D402" s="1225" t="s">
        <v>213</v>
      </c>
      <c r="E402" s="1226" t="s">
        <v>3884</v>
      </c>
      <c r="F402" s="1227" t="s">
        <v>3885</v>
      </c>
      <c r="G402" s="1228" t="s">
        <v>250</v>
      </c>
      <c r="H402" s="1229">
        <v>1</v>
      </c>
      <c r="I402" s="1230"/>
      <c r="J402" s="1230">
        <f t="shared" si="100"/>
        <v>0</v>
      </c>
      <c r="K402" s="1231"/>
      <c r="L402" s="1151"/>
      <c r="M402" s="1232" t="s">
        <v>1</v>
      </c>
      <c r="N402" s="1233" t="s">
        <v>37</v>
      </c>
      <c r="O402" s="1234">
        <v>0</v>
      </c>
      <c r="P402" s="1234">
        <f t="shared" si="101"/>
        <v>0</v>
      </c>
      <c r="Q402" s="1234">
        <v>0</v>
      </c>
      <c r="R402" s="1234">
        <f t="shared" si="102"/>
        <v>0</v>
      </c>
      <c r="S402" s="1234">
        <v>0</v>
      </c>
      <c r="T402" s="1235">
        <f t="shared" si="103"/>
        <v>0</v>
      </c>
      <c r="AR402" s="1236" t="s">
        <v>217</v>
      </c>
      <c r="AT402" s="1236" t="s">
        <v>213</v>
      </c>
      <c r="AU402" s="1236" t="s">
        <v>83</v>
      </c>
      <c r="AY402" s="1143" t="s">
        <v>211</v>
      </c>
      <c r="BE402" s="1237">
        <f t="shared" si="104"/>
        <v>0</v>
      </c>
      <c r="BF402" s="1237">
        <f t="shared" si="105"/>
        <v>0</v>
      </c>
      <c r="BG402" s="1237">
        <f t="shared" si="106"/>
        <v>0</v>
      </c>
      <c r="BH402" s="1237">
        <f t="shared" si="107"/>
        <v>0</v>
      </c>
      <c r="BI402" s="1237">
        <f t="shared" si="108"/>
        <v>0</v>
      </c>
      <c r="BJ402" s="1143" t="s">
        <v>83</v>
      </c>
      <c r="BK402" s="1237">
        <f t="shared" si="109"/>
        <v>0</v>
      </c>
      <c r="BL402" s="1143" t="s">
        <v>217</v>
      </c>
      <c r="BM402" s="1236" t="s">
        <v>5429</v>
      </c>
    </row>
    <row r="403" spans="2:65" s="1150" customFormat="1" ht="66.75" customHeight="1">
      <c r="B403" s="1224"/>
      <c r="C403" s="1225" t="s">
        <v>5428</v>
      </c>
      <c r="D403" s="1225" t="s">
        <v>213</v>
      </c>
      <c r="E403" s="1226" t="s">
        <v>3886</v>
      </c>
      <c r="F403" s="1227" t="s">
        <v>3887</v>
      </c>
      <c r="G403" s="1228" t="s">
        <v>250</v>
      </c>
      <c r="H403" s="1229">
        <v>1</v>
      </c>
      <c r="I403" s="1230"/>
      <c r="J403" s="1230">
        <f t="shared" si="100"/>
        <v>0</v>
      </c>
      <c r="K403" s="1231"/>
      <c r="L403" s="1151"/>
      <c r="M403" s="1232" t="s">
        <v>1</v>
      </c>
      <c r="N403" s="1233" t="s">
        <v>37</v>
      </c>
      <c r="O403" s="1234">
        <v>0</v>
      </c>
      <c r="P403" s="1234">
        <f t="shared" si="101"/>
        <v>0</v>
      </c>
      <c r="Q403" s="1234">
        <v>0</v>
      </c>
      <c r="R403" s="1234">
        <f t="shared" si="102"/>
        <v>0</v>
      </c>
      <c r="S403" s="1234">
        <v>0</v>
      </c>
      <c r="T403" s="1235">
        <f t="shared" si="103"/>
        <v>0</v>
      </c>
      <c r="AR403" s="1236" t="s">
        <v>217</v>
      </c>
      <c r="AT403" s="1236" t="s">
        <v>213</v>
      </c>
      <c r="AU403" s="1236" t="s">
        <v>83</v>
      </c>
      <c r="AY403" s="1143" t="s">
        <v>211</v>
      </c>
      <c r="BE403" s="1237">
        <f t="shared" si="104"/>
        <v>0</v>
      </c>
      <c r="BF403" s="1237">
        <f t="shared" si="105"/>
        <v>0</v>
      </c>
      <c r="BG403" s="1237">
        <f t="shared" si="106"/>
        <v>0</v>
      </c>
      <c r="BH403" s="1237">
        <f t="shared" si="107"/>
        <v>0</v>
      </c>
      <c r="BI403" s="1237">
        <f t="shared" si="108"/>
        <v>0</v>
      </c>
      <c r="BJ403" s="1143" t="s">
        <v>83</v>
      </c>
      <c r="BK403" s="1237">
        <f t="shared" si="109"/>
        <v>0</v>
      </c>
      <c r="BL403" s="1143" t="s">
        <v>217</v>
      </c>
      <c r="BM403" s="1236" t="s">
        <v>5430</v>
      </c>
    </row>
    <row r="404" spans="2:65" s="1150" customFormat="1" ht="62.85" customHeight="1">
      <c r="B404" s="1224"/>
      <c r="C404" s="1225" t="s">
        <v>2837</v>
      </c>
      <c r="D404" s="1225" t="s">
        <v>213</v>
      </c>
      <c r="E404" s="1226" t="s">
        <v>3888</v>
      </c>
      <c r="F404" s="1227" t="s">
        <v>3889</v>
      </c>
      <c r="G404" s="1228" t="s">
        <v>250</v>
      </c>
      <c r="H404" s="1229">
        <v>1</v>
      </c>
      <c r="I404" s="1230"/>
      <c r="J404" s="1230">
        <f t="shared" si="100"/>
        <v>0</v>
      </c>
      <c r="K404" s="1231"/>
      <c r="L404" s="1151"/>
      <c r="M404" s="1232" t="s">
        <v>1</v>
      </c>
      <c r="N404" s="1233" t="s">
        <v>37</v>
      </c>
      <c r="O404" s="1234">
        <v>0</v>
      </c>
      <c r="P404" s="1234">
        <f t="shared" si="101"/>
        <v>0</v>
      </c>
      <c r="Q404" s="1234">
        <v>0</v>
      </c>
      <c r="R404" s="1234">
        <f t="shared" si="102"/>
        <v>0</v>
      </c>
      <c r="S404" s="1234">
        <v>0</v>
      </c>
      <c r="T404" s="1235">
        <f t="shared" si="103"/>
        <v>0</v>
      </c>
      <c r="AR404" s="1236" t="s">
        <v>217</v>
      </c>
      <c r="AT404" s="1236" t="s">
        <v>213</v>
      </c>
      <c r="AU404" s="1236" t="s">
        <v>83</v>
      </c>
      <c r="AY404" s="1143" t="s">
        <v>211</v>
      </c>
      <c r="BE404" s="1237">
        <f t="shared" si="104"/>
        <v>0</v>
      </c>
      <c r="BF404" s="1237">
        <f t="shared" si="105"/>
        <v>0</v>
      </c>
      <c r="BG404" s="1237">
        <f t="shared" si="106"/>
        <v>0</v>
      </c>
      <c r="BH404" s="1237">
        <f t="shared" si="107"/>
        <v>0</v>
      </c>
      <c r="BI404" s="1237">
        <f t="shared" si="108"/>
        <v>0</v>
      </c>
      <c r="BJ404" s="1143" t="s">
        <v>83</v>
      </c>
      <c r="BK404" s="1237">
        <f t="shared" si="109"/>
        <v>0</v>
      </c>
      <c r="BL404" s="1143" t="s">
        <v>217</v>
      </c>
      <c r="BM404" s="1236" t="s">
        <v>5432</v>
      </c>
    </row>
    <row r="405" spans="2:65" s="1150" customFormat="1" ht="76.349999999999994" customHeight="1">
      <c r="B405" s="1224"/>
      <c r="C405" s="1225" t="s">
        <v>5431</v>
      </c>
      <c r="D405" s="1225" t="s">
        <v>213</v>
      </c>
      <c r="E405" s="1226" t="s">
        <v>3890</v>
      </c>
      <c r="F405" s="1227" t="s">
        <v>3891</v>
      </c>
      <c r="G405" s="1228" t="s">
        <v>250</v>
      </c>
      <c r="H405" s="1229">
        <v>1</v>
      </c>
      <c r="I405" s="1230"/>
      <c r="J405" s="1230">
        <f t="shared" si="100"/>
        <v>0</v>
      </c>
      <c r="K405" s="1231"/>
      <c r="L405" s="1151"/>
      <c r="M405" s="1232" t="s">
        <v>1</v>
      </c>
      <c r="N405" s="1233" t="s">
        <v>37</v>
      </c>
      <c r="O405" s="1234">
        <v>0</v>
      </c>
      <c r="P405" s="1234">
        <f t="shared" si="101"/>
        <v>0</v>
      </c>
      <c r="Q405" s="1234">
        <v>0</v>
      </c>
      <c r="R405" s="1234">
        <f t="shared" si="102"/>
        <v>0</v>
      </c>
      <c r="S405" s="1234">
        <v>0</v>
      </c>
      <c r="T405" s="1235">
        <f t="shared" si="103"/>
        <v>0</v>
      </c>
      <c r="AR405" s="1236" t="s">
        <v>217</v>
      </c>
      <c r="AT405" s="1236" t="s">
        <v>213</v>
      </c>
      <c r="AU405" s="1236" t="s">
        <v>83</v>
      </c>
      <c r="AY405" s="1143" t="s">
        <v>211</v>
      </c>
      <c r="BE405" s="1237">
        <f t="shared" si="104"/>
        <v>0</v>
      </c>
      <c r="BF405" s="1237">
        <f t="shared" si="105"/>
        <v>0</v>
      </c>
      <c r="BG405" s="1237">
        <f t="shared" si="106"/>
        <v>0</v>
      </c>
      <c r="BH405" s="1237">
        <f t="shared" si="107"/>
        <v>0</v>
      </c>
      <c r="BI405" s="1237">
        <f t="shared" si="108"/>
        <v>0</v>
      </c>
      <c r="BJ405" s="1143" t="s">
        <v>83</v>
      </c>
      <c r="BK405" s="1237">
        <f t="shared" si="109"/>
        <v>0</v>
      </c>
      <c r="BL405" s="1143" t="s">
        <v>217</v>
      </c>
      <c r="BM405" s="1236" t="s">
        <v>5433</v>
      </c>
    </row>
    <row r="406" spans="2:65" s="1212" customFormat="1" ht="22.7" customHeight="1">
      <c r="B406" s="1213"/>
      <c r="D406" s="1214" t="s">
        <v>69</v>
      </c>
      <c r="E406" s="1222" t="s">
        <v>850</v>
      </c>
      <c r="F406" s="1222" t="s">
        <v>851</v>
      </c>
      <c r="J406" s="1223">
        <f>BK406</f>
        <v>0</v>
      </c>
      <c r="L406" s="1213"/>
      <c r="M406" s="1217"/>
      <c r="P406" s="1218">
        <f>SUM(P407:P418)</f>
        <v>0</v>
      </c>
      <c r="R406" s="1218">
        <f>SUM(R407:R418)</f>
        <v>0</v>
      </c>
      <c r="T406" s="1219">
        <f>SUM(T407:T418)</f>
        <v>0</v>
      </c>
      <c r="AR406" s="1214" t="s">
        <v>83</v>
      </c>
      <c r="AT406" s="1220" t="s">
        <v>69</v>
      </c>
      <c r="AU406" s="1220" t="s">
        <v>77</v>
      </c>
      <c r="AY406" s="1214" t="s">
        <v>211</v>
      </c>
      <c r="BK406" s="1221">
        <f>SUM(BK407:BK418)</f>
        <v>0</v>
      </c>
    </row>
    <row r="407" spans="2:65" s="1150" customFormat="1" ht="44.25" customHeight="1">
      <c r="B407" s="1224"/>
      <c r="C407" s="1225" t="s">
        <v>2840</v>
      </c>
      <c r="D407" s="1225" t="s">
        <v>213</v>
      </c>
      <c r="E407" s="1226" t="s">
        <v>856</v>
      </c>
      <c r="F407" s="1227" t="s">
        <v>857</v>
      </c>
      <c r="G407" s="1228" t="s">
        <v>238</v>
      </c>
      <c r="H407" s="1229">
        <v>13.4</v>
      </c>
      <c r="I407" s="1230"/>
      <c r="J407" s="1230">
        <f t="shared" ref="J407:J418" si="110">ROUND(I407*H407,2)</f>
        <v>0</v>
      </c>
      <c r="K407" s="1231"/>
      <c r="L407" s="1151"/>
      <c r="M407" s="1232" t="s">
        <v>1</v>
      </c>
      <c r="N407" s="1233" t="s">
        <v>37</v>
      </c>
      <c r="O407" s="1234">
        <v>0</v>
      </c>
      <c r="P407" s="1234">
        <f t="shared" ref="P407:P418" si="111">O407*H407</f>
        <v>0</v>
      </c>
      <c r="Q407" s="1234">
        <v>0</v>
      </c>
      <c r="R407" s="1234">
        <f t="shared" ref="R407:R418" si="112">Q407*H407</f>
        <v>0</v>
      </c>
      <c r="S407" s="1234">
        <v>0</v>
      </c>
      <c r="T407" s="1235">
        <f t="shared" ref="T407:T418" si="113">S407*H407</f>
        <v>0</v>
      </c>
      <c r="AR407" s="1236" t="s">
        <v>263</v>
      </c>
      <c r="AT407" s="1236" t="s">
        <v>213</v>
      </c>
      <c r="AU407" s="1236" t="s">
        <v>83</v>
      </c>
      <c r="AY407" s="1143" t="s">
        <v>211</v>
      </c>
      <c r="BE407" s="1237">
        <f t="shared" ref="BE407:BE418" si="114">IF(N407="základná",J407,0)</f>
        <v>0</v>
      </c>
      <c r="BF407" s="1237">
        <f t="shared" ref="BF407:BF418" si="115">IF(N407="znížená",J407,0)</f>
        <v>0</v>
      </c>
      <c r="BG407" s="1237">
        <f t="shared" ref="BG407:BG418" si="116">IF(N407="zákl. prenesená",J407,0)</f>
        <v>0</v>
      </c>
      <c r="BH407" s="1237">
        <f t="shared" ref="BH407:BH418" si="117">IF(N407="zníž. prenesená",J407,0)</f>
        <v>0</v>
      </c>
      <c r="BI407" s="1237">
        <f t="shared" ref="BI407:BI418" si="118">IF(N407="nulová",J407,0)</f>
        <v>0</v>
      </c>
      <c r="BJ407" s="1143" t="s">
        <v>83</v>
      </c>
      <c r="BK407" s="1237">
        <f t="shared" ref="BK407:BK418" si="119">ROUND(I407*H407,2)</f>
        <v>0</v>
      </c>
      <c r="BL407" s="1143" t="s">
        <v>263</v>
      </c>
      <c r="BM407" s="1236" t="s">
        <v>5435</v>
      </c>
    </row>
    <row r="408" spans="2:65" s="1150" customFormat="1" ht="37.700000000000003" customHeight="1">
      <c r="B408" s="1224"/>
      <c r="C408" s="1225" t="s">
        <v>5434</v>
      </c>
      <c r="D408" s="1225" t="s">
        <v>213</v>
      </c>
      <c r="E408" s="1226" t="s">
        <v>3892</v>
      </c>
      <c r="F408" s="1227" t="s">
        <v>3893</v>
      </c>
      <c r="G408" s="1228" t="s">
        <v>238</v>
      </c>
      <c r="H408" s="1229">
        <v>5.4</v>
      </c>
      <c r="I408" s="1230"/>
      <c r="J408" s="1230">
        <f t="shared" si="110"/>
        <v>0</v>
      </c>
      <c r="K408" s="1231"/>
      <c r="L408" s="1151"/>
      <c r="M408" s="1232" t="s">
        <v>1</v>
      </c>
      <c r="N408" s="1233" t="s">
        <v>37</v>
      </c>
      <c r="O408" s="1234">
        <v>0</v>
      </c>
      <c r="P408" s="1234">
        <f t="shared" si="111"/>
        <v>0</v>
      </c>
      <c r="Q408" s="1234">
        <v>0</v>
      </c>
      <c r="R408" s="1234">
        <f t="shared" si="112"/>
        <v>0</v>
      </c>
      <c r="S408" s="1234">
        <v>0</v>
      </c>
      <c r="T408" s="1235">
        <f t="shared" si="113"/>
        <v>0</v>
      </c>
      <c r="AR408" s="1236" t="s">
        <v>263</v>
      </c>
      <c r="AT408" s="1236" t="s">
        <v>213</v>
      </c>
      <c r="AU408" s="1236" t="s">
        <v>83</v>
      </c>
      <c r="AY408" s="1143" t="s">
        <v>211</v>
      </c>
      <c r="BE408" s="1237">
        <f t="shared" si="114"/>
        <v>0</v>
      </c>
      <c r="BF408" s="1237">
        <f t="shared" si="115"/>
        <v>0</v>
      </c>
      <c r="BG408" s="1237">
        <f t="shared" si="116"/>
        <v>0</v>
      </c>
      <c r="BH408" s="1237">
        <f t="shared" si="117"/>
        <v>0</v>
      </c>
      <c r="BI408" s="1237">
        <f t="shared" si="118"/>
        <v>0</v>
      </c>
      <c r="BJ408" s="1143" t="s">
        <v>83</v>
      </c>
      <c r="BK408" s="1237">
        <f t="shared" si="119"/>
        <v>0</v>
      </c>
      <c r="BL408" s="1143" t="s">
        <v>263</v>
      </c>
      <c r="BM408" s="1236" t="s">
        <v>5436</v>
      </c>
    </row>
    <row r="409" spans="2:65" s="1150" customFormat="1" ht="48.95" customHeight="1">
      <c r="B409" s="1224"/>
      <c r="C409" s="1225" t="s">
        <v>2843</v>
      </c>
      <c r="D409" s="1225" t="s">
        <v>213</v>
      </c>
      <c r="E409" s="1226" t="s">
        <v>859</v>
      </c>
      <c r="F409" s="1227" t="s">
        <v>860</v>
      </c>
      <c r="G409" s="1228" t="s">
        <v>238</v>
      </c>
      <c r="H409" s="1229">
        <v>47.435000000000002</v>
      </c>
      <c r="I409" s="1230"/>
      <c r="J409" s="1230">
        <f t="shared" si="110"/>
        <v>0</v>
      </c>
      <c r="K409" s="1231"/>
      <c r="L409" s="1151"/>
      <c r="M409" s="1232" t="s">
        <v>1</v>
      </c>
      <c r="N409" s="1233" t="s">
        <v>37</v>
      </c>
      <c r="O409" s="1234">
        <v>0</v>
      </c>
      <c r="P409" s="1234">
        <f t="shared" si="111"/>
        <v>0</v>
      </c>
      <c r="Q409" s="1234">
        <v>0</v>
      </c>
      <c r="R409" s="1234">
        <f t="shared" si="112"/>
        <v>0</v>
      </c>
      <c r="S409" s="1234">
        <v>0</v>
      </c>
      <c r="T409" s="1235">
        <f t="shared" si="113"/>
        <v>0</v>
      </c>
      <c r="AR409" s="1236" t="s">
        <v>263</v>
      </c>
      <c r="AT409" s="1236" t="s">
        <v>213</v>
      </c>
      <c r="AU409" s="1236" t="s">
        <v>83</v>
      </c>
      <c r="AY409" s="1143" t="s">
        <v>211</v>
      </c>
      <c r="BE409" s="1237">
        <f t="shared" si="114"/>
        <v>0</v>
      </c>
      <c r="BF409" s="1237">
        <f t="shared" si="115"/>
        <v>0</v>
      </c>
      <c r="BG409" s="1237">
        <f t="shared" si="116"/>
        <v>0</v>
      </c>
      <c r="BH409" s="1237">
        <f t="shared" si="117"/>
        <v>0</v>
      </c>
      <c r="BI409" s="1237">
        <f t="shared" si="118"/>
        <v>0</v>
      </c>
      <c r="BJ409" s="1143" t="s">
        <v>83</v>
      </c>
      <c r="BK409" s="1237">
        <f t="shared" si="119"/>
        <v>0</v>
      </c>
      <c r="BL409" s="1143" t="s">
        <v>263</v>
      </c>
      <c r="BM409" s="1236" t="s">
        <v>5438</v>
      </c>
    </row>
    <row r="410" spans="2:65" s="1150" customFormat="1" ht="48.95" customHeight="1">
      <c r="B410" s="1224"/>
      <c r="C410" s="1225" t="s">
        <v>5437</v>
      </c>
      <c r="D410" s="1225" t="s">
        <v>213</v>
      </c>
      <c r="E410" s="1226" t="s">
        <v>862</v>
      </c>
      <c r="F410" s="1227" t="s">
        <v>863</v>
      </c>
      <c r="G410" s="1228" t="s">
        <v>238</v>
      </c>
      <c r="H410" s="1229">
        <v>104.855</v>
      </c>
      <c r="I410" s="1230"/>
      <c r="J410" s="1230">
        <f t="shared" si="110"/>
        <v>0</v>
      </c>
      <c r="K410" s="1231"/>
      <c r="L410" s="1151"/>
      <c r="M410" s="1232" t="s">
        <v>1</v>
      </c>
      <c r="N410" s="1233" t="s">
        <v>37</v>
      </c>
      <c r="O410" s="1234">
        <v>0</v>
      </c>
      <c r="P410" s="1234">
        <f t="shared" si="111"/>
        <v>0</v>
      </c>
      <c r="Q410" s="1234">
        <v>0</v>
      </c>
      <c r="R410" s="1234">
        <f t="shared" si="112"/>
        <v>0</v>
      </c>
      <c r="S410" s="1234">
        <v>0</v>
      </c>
      <c r="T410" s="1235">
        <f t="shared" si="113"/>
        <v>0</v>
      </c>
      <c r="AR410" s="1236" t="s">
        <v>263</v>
      </c>
      <c r="AT410" s="1236" t="s">
        <v>213</v>
      </c>
      <c r="AU410" s="1236" t="s">
        <v>83</v>
      </c>
      <c r="AY410" s="1143" t="s">
        <v>211</v>
      </c>
      <c r="BE410" s="1237">
        <f t="shared" si="114"/>
        <v>0</v>
      </c>
      <c r="BF410" s="1237">
        <f t="shared" si="115"/>
        <v>0</v>
      </c>
      <c r="BG410" s="1237">
        <f t="shared" si="116"/>
        <v>0</v>
      </c>
      <c r="BH410" s="1237">
        <f t="shared" si="117"/>
        <v>0</v>
      </c>
      <c r="BI410" s="1237">
        <f t="shared" si="118"/>
        <v>0</v>
      </c>
      <c r="BJ410" s="1143" t="s">
        <v>83</v>
      </c>
      <c r="BK410" s="1237">
        <f t="shared" si="119"/>
        <v>0</v>
      </c>
      <c r="BL410" s="1143" t="s">
        <v>263</v>
      </c>
      <c r="BM410" s="1236" t="s">
        <v>5439</v>
      </c>
    </row>
    <row r="411" spans="2:65" s="1150" customFormat="1" ht="44.25" customHeight="1">
      <c r="B411" s="1224"/>
      <c r="C411" s="1225" t="s">
        <v>2846</v>
      </c>
      <c r="D411" s="1225" t="s">
        <v>213</v>
      </c>
      <c r="E411" s="1226" t="s">
        <v>868</v>
      </c>
      <c r="F411" s="1227" t="s">
        <v>869</v>
      </c>
      <c r="G411" s="1228" t="s">
        <v>238</v>
      </c>
      <c r="H411" s="1229">
        <v>210.63</v>
      </c>
      <c r="I411" s="1230"/>
      <c r="J411" s="1230">
        <f t="shared" si="110"/>
        <v>0</v>
      </c>
      <c r="K411" s="1231"/>
      <c r="L411" s="1151"/>
      <c r="M411" s="1232" t="s">
        <v>1</v>
      </c>
      <c r="N411" s="1233" t="s">
        <v>37</v>
      </c>
      <c r="O411" s="1234">
        <v>0</v>
      </c>
      <c r="P411" s="1234">
        <f t="shared" si="111"/>
        <v>0</v>
      </c>
      <c r="Q411" s="1234">
        <v>0</v>
      </c>
      <c r="R411" s="1234">
        <f t="shared" si="112"/>
        <v>0</v>
      </c>
      <c r="S411" s="1234">
        <v>0</v>
      </c>
      <c r="T411" s="1235">
        <f t="shared" si="113"/>
        <v>0</v>
      </c>
      <c r="AR411" s="1236" t="s">
        <v>263</v>
      </c>
      <c r="AT411" s="1236" t="s">
        <v>213</v>
      </c>
      <c r="AU411" s="1236" t="s">
        <v>83</v>
      </c>
      <c r="AY411" s="1143" t="s">
        <v>211</v>
      </c>
      <c r="BE411" s="1237">
        <f t="shared" si="114"/>
        <v>0</v>
      </c>
      <c r="BF411" s="1237">
        <f t="shared" si="115"/>
        <v>0</v>
      </c>
      <c r="BG411" s="1237">
        <f t="shared" si="116"/>
        <v>0</v>
      </c>
      <c r="BH411" s="1237">
        <f t="shared" si="117"/>
        <v>0</v>
      </c>
      <c r="BI411" s="1237">
        <f t="shared" si="118"/>
        <v>0</v>
      </c>
      <c r="BJ411" s="1143" t="s">
        <v>83</v>
      </c>
      <c r="BK411" s="1237">
        <f t="shared" si="119"/>
        <v>0</v>
      </c>
      <c r="BL411" s="1143" t="s">
        <v>263</v>
      </c>
      <c r="BM411" s="1236" t="s">
        <v>5441</v>
      </c>
    </row>
    <row r="412" spans="2:65" s="1150" customFormat="1" ht="37.700000000000003" customHeight="1">
      <c r="B412" s="1224"/>
      <c r="C412" s="1225" t="s">
        <v>5440</v>
      </c>
      <c r="D412" s="1225" t="s">
        <v>213</v>
      </c>
      <c r="E412" s="1226" t="s">
        <v>3894</v>
      </c>
      <c r="F412" s="1227" t="s">
        <v>3895</v>
      </c>
      <c r="G412" s="1228" t="s">
        <v>250</v>
      </c>
      <c r="H412" s="1229">
        <v>6</v>
      </c>
      <c r="I412" s="1230"/>
      <c r="J412" s="1230">
        <f t="shared" si="110"/>
        <v>0</v>
      </c>
      <c r="K412" s="1231"/>
      <c r="L412" s="1151"/>
      <c r="M412" s="1232" t="s">
        <v>1</v>
      </c>
      <c r="N412" s="1233" t="s">
        <v>37</v>
      </c>
      <c r="O412" s="1234">
        <v>0</v>
      </c>
      <c r="P412" s="1234">
        <f t="shared" si="111"/>
        <v>0</v>
      </c>
      <c r="Q412" s="1234">
        <v>0</v>
      </c>
      <c r="R412" s="1234">
        <f t="shared" si="112"/>
        <v>0</v>
      </c>
      <c r="S412" s="1234">
        <v>0</v>
      </c>
      <c r="T412" s="1235">
        <f t="shared" si="113"/>
        <v>0</v>
      </c>
      <c r="AR412" s="1236" t="s">
        <v>263</v>
      </c>
      <c r="AT412" s="1236" t="s">
        <v>213</v>
      </c>
      <c r="AU412" s="1236" t="s">
        <v>83</v>
      </c>
      <c r="AY412" s="1143" t="s">
        <v>211</v>
      </c>
      <c r="BE412" s="1237">
        <f t="shared" si="114"/>
        <v>0</v>
      </c>
      <c r="BF412" s="1237">
        <f t="shared" si="115"/>
        <v>0</v>
      </c>
      <c r="BG412" s="1237">
        <f t="shared" si="116"/>
        <v>0</v>
      </c>
      <c r="BH412" s="1237">
        <f t="shared" si="117"/>
        <v>0</v>
      </c>
      <c r="BI412" s="1237">
        <f t="shared" si="118"/>
        <v>0</v>
      </c>
      <c r="BJ412" s="1143" t="s">
        <v>83</v>
      </c>
      <c r="BK412" s="1237">
        <f t="shared" si="119"/>
        <v>0</v>
      </c>
      <c r="BL412" s="1143" t="s">
        <v>263</v>
      </c>
      <c r="BM412" s="1236" t="s">
        <v>5442</v>
      </c>
    </row>
    <row r="413" spans="2:65" s="1150" customFormat="1" ht="37.700000000000003" customHeight="1">
      <c r="B413" s="1224"/>
      <c r="C413" s="1225" t="s">
        <v>2849</v>
      </c>
      <c r="D413" s="1225" t="s">
        <v>213</v>
      </c>
      <c r="E413" s="1226" t="s">
        <v>3896</v>
      </c>
      <c r="F413" s="1227" t="s">
        <v>3897</v>
      </c>
      <c r="G413" s="1228" t="s">
        <v>250</v>
      </c>
      <c r="H413" s="1229">
        <v>9</v>
      </c>
      <c r="I413" s="1230"/>
      <c r="J413" s="1230">
        <f t="shared" si="110"/>
        <v>0</v>
      </c>
      <c r="K413" s="1231"/>
      <c r="L413" s="1151"/>
      <c r="M413" s="1232" t="s">
        <v>1</v>
      </c>
      <c r="N413" s="1233" t="s">
        <v>37</v>
      </c>
      <c r="O413" s="1234">
        <v>0</v>
      </c>
      <c r="P413" s="1234">
        <f t="shared" si="111"/>
        <v>0</v>
      </c>
      <c r="Q413" s="1234">
        <v>0</v>
      </c>
      <c r="R413" s="1234">
        <f t="shared" si="112"/>
        <v>0</v>
      </c>
      <c r="S413" s="1234">
        <v>0</v>
      </c>
      <c r="T413" s="1235">
        <f t="shared" si="113"/>
        <v>0</v>
      </c>
      <c r="AR413" s="1236" t="s">
        <v>263</v>
      </c>
      <c r="AT413" s="1236" t="s">
        <v>213</v>
      </c>
      <c r="AU413" s="1236" t="s">
        <v>83</v>
      </c>
      <c r="AY413" s="1143" t="s">
        <v>211</v>
      </c>
      <c r="BE413" s="1237">
        <f t="shared" si="114"/>
        <v>0</v>
      </c>
      <c r="BF413" s="1237">
        <f t="shared" si="115"/>
        <v>0</v>
      </c>
      <c r="BG413" s="1237">
        <f t="shared" si="116"/>
        <v>0</v>
      </c>
      <c r="BH413" s="1237">
        <f t="shared" si="117"/>
        <v>0</v>
      </c>
      <c r="BI413" s="1237">
        <f t="shared" si="118"/>
        <v>0</v>
      </c>
      <c r="BJ413" s="1143" t="s">
        <v>83</v>
      </c>
      <c r="BK413" s="1237">
        <f t="shared" si="119"/>
        <v>0</v>
      </c>
      <c r="BL413" s="1143" t="s">
        <v>263</v>
      </c>
      <c r="BM413" s="1236" t="s">
        <v>5444</v>
      </c>
    </row>
    <row r="414" spans="2:65" s="1150" customFormat="1" ht="37.700000000000003" customHeight="1">
      <c r="B414" s="1224"/>
      <c r="C414" s="1225" t="s">
        <v>5443</v>
      </c>
      <c r="D414" s="1225" t="s">
        <v>213</v>
      </c>
      <c r="E414" s="1226" t="s">
        <v>3898</v>
      </c>
      <c r="F414" s="1227" t="s">
        <v>3899</v>
      </c>
      <c r="G414" s="1228" t="s">
        <v>250</v>
      </c>
      <c r="H414" s="1229">
        <v>5</v>
      </c>
      <c r="I414" s="1230"/>
      <c r="J414" s="1230">
        <f t="shared" si="110"/>
        <v>0</v>
      </c>
      <c r="K414" s="1231"/>
      <c r="L414" s="1151"/>
      <c r="M414" s="1232" t="s">
        <v>1</v>
      </c>
      <c r="N414" s="1233" t="s">
        <v>37</v>
      </c>
      <c r="O414" s="1234">
        <v>0</v>
      </c>
      <c r="P414" s="1234">
        <f t="shared" si="111"/>
        <v>0</v>
      </c>
      <c r="Q414" s="1234">
        <v>0</v>
      </c>
      <c r="R414" s="1234">
        <f t="shared" si="112"/>
        <v>0</v>
      </c>
      <c r="S414" s="1234">
        <v>0</v>
      </c>
      <c r="T414" s="1235">
        <f t="shared" si="113"/>
        <v>0</v>
      </c>
      <c r="AR414" s="1236" t="s">
        <v>263</v>
      </c>
      <c r="AT414" s="1236" t="s">
        <v>213</v>
      </c>
      <c r="AU414" s="1236" t="s">
        <v>83</v>
      </c>
      <c r="AY414" s="1143" t="s">
        <v>211</v>
      </c>
      <c r="BE414" s="1237">
        <f t="shared" si="114"/>
        <v>0</v>
      </c>
      <c r="BF414" s="1237">
        <f t="shared" si="115"/>
        <v>0</v>
      </c>
      <c r="BG414" s="1237">
        <f t="shared" si="116"/>
        <v>0</v>
      </c>
      <c r="BH414" s="1237">
        <f t="shared" si="117"/>
        <v>0</v>
      </c>
      <c r="BI414" s="1237">
        <f t="shared" si="118"/>
        <v>0</v>
      </c>
      <c r="BJ414" s="1143" t="s">
        <v>83</v>
      </c>
      <c r="BK414" s="1237">
        <f t="shared" si="119"/>
        <v>0</v>
      </c>
      <c r="BL414" s="1143" t="s">
        <v>263</v>
      </c>
      <c r="BM414" s="1236" t="s">
        <v>5445</v>
      </c>
    </row>
    <row r="415" spans="2:65" s="1150" customFormat="1" ht="37.700000000000003" customHeight="1">
      <c r="B415" s="1224"/>
      <c r="C415" s="1225" t="s">
        <v>2852</v>
      </c>
      <c r="D415" s="1225" t="s">
        <v>213</v>
      </c>
      <c r="E415" s="1226" t="s">
        <v>3900</v>
      </c>
      <c r="F415" s="1227" t="s">
        <v>3901</v>
      </c>
      <c r="G415" s="1228" t="s">
        <v>250</v>
      </c>
      <c r="H415" s="1229">
        <v>1</v>
      </c>
      <c r="I415" s="1230"/>
      <c r="J415" s="1230">
        <f t="shared" si="110"/>
        <v>0</v>
      </c>
      <c r="K415" s="1231"/>
      <c r="L415" s="1151"/>
      <c r="M415" s="1232" t="s">
        <v>1</v>
      </c>
      <c r="N415" s="1233" t="s">
        <v>37</v>
      </c>
      <c r="O415" s="1234">
        <v>0</v>
      </c>
      <c r="P415" s="1234">
        <f t="shared" si="111"/>
        <v>0</v>
      </c>
      <c r="Q415" s="1234">
        <v>0</v>
      </c>
      <c r="R415" s="1234">
        <f t="shared" si="112"/>
        <v>0</v>
      </c>
      <c r="S415" s="1234">
        <v>0</v>
      </c>
      <c r="T415" s="1235">
        <f t="shared" si="113"/>
        <v>0</v>
      </c>
      <c r="AR415" s="1236" t="s">
        <v>263</v>
      </c>
      <c r="AT415" s="1236" t="s">
        <v>213</v>
      </c>
      <c r="AU415" s="1236" t="s">
        <v>83</v>
      </c>
      <c r="AY415" s="1143" t="s">
        <v>211</v>
      </c>
      <c r="BE415" s="1237">
        <f t="shared" si="114"/>
        <v>0</v>
      </c>
      <c r="BF415" s="1237">
        <f t="shared" si="115"/>
        <v>0</v>
      </c>
      <c r="BG415" s="1237">
        <f t="shared" si="116"/>
        <v>0</v>
      </c>
      <c r="BH415" s="1237">
        <f t="shared" si="117"/>
        <v>0</v>
      </c>
      <c r="BI415" s="1237">
        <f t="shared" si="118"/>
        <v>0</v>
      </c>
      <c r="BJ415" s="1143" t="s">
        <v>83</v>
      </c>
      <c r="BK415" s="1237">
        <f t="shared" si="119"/>
        <v>0</v>
      </c>
      <c r="BL415" s="1143" t="s">
        <v>263</v>
      </c>
      <c r="BM415" s="1236" t="s">
        <v>5447</v>
      </c>
    </row>
    <row r="416" spans="2:65" s="1150" customFormat="1" ht="37.700000000000003" customHeight="1">
      <c r="B416" s="1224"/>
      <c r="C416" s="1225" t="s">
        <v>5446</v>
      </c>
      <c r="D416" s="1225" t="s">
        <v>213</v>
      </c>
      <c r="E416" s="1226" t="s">
        <v>3902</v>
      </c>
      <c r="F416" s="1227" t="s">
        <v>3903</v>
      </c>
      <c r="G416" s="1228" t="s">
        <v>250</v>
      </c>
      <c r="H416" s="1229">
        <v>5</v>
      </c>
      <c r="I416" s="1230"/>
      <c r="J416" s="1230">
        <f t="shared" si="110"/>
        <v>0</v>
      </c>
      <c r="K416" s="1231"/>
      <c r="L416" s="1151"/>
      <c r="M416" s="1232" t="s">
        <v>1</v>
      </c>
      <c r="N416" s="1233" t="s">
        <v>37</v>
      </c>
      <c r="O416" s="1234">
        <v>0</v>
      </c>
      <c r="P416" s="1234">
        <f t="shared" si="111"/>
        <v>0</v>
      </c>
      <c r="Q416" s="1234">
        <v>0</v>
      </c>
      <c r="R416" s="1234">
        <f t="shared" si="112"/>
        <v>0</v>
      </c>
      <c r="S416" s="1234">
        <v>0</v>
      </c>
      <c r="T416" s="1235">
        <f t="shared" si="113"/>
        <v>0</v>
      </c>
      <c r="AR416" s="1236" t="s">
        <v>263</v>
      </c>
      <c r="AT416" s="1236" t="s">
        <v>213</v>
      </c>
      <c r="AU416" s="1236" t="s">
        <v>83</v>
      </c>
      <c r="AY416" s="1143" t="s">
        <v>211</v>
      </c>
      <c r="BE416" s="1237">
        <f t="shared" si="114"/>
        <v>0</v>
      </c>
      <c r="BF416" s="1237">
        <f t="shared" si="115"/>
        <v>0</v>
      </c>
      <c r="BG416" s="1237">
        <f t="shared" si="116"/>
        <v>0</v>
      </c>
      <c r="BH416" s="1237">
        <f t="shared" si="117"/>
        <v>0</v>
      </c>
      <c r="BI416" s="1237">
        <f t="shared" si="118"/>
        <v>0</v>
      </c>
      <c r="BJ416" s="1143" t="s">
        <v>83</v>
      </c>
      <c r="BK416" s="1237">
        <f t="shared" si="119"/>
        <v>0</v>
      </c>
      <c r="BL416" s="1143" t="s">
        <v>263</v>
      </c>
      <c r="BM416" s="1236" t="s">
        <v>5448</v>
      </c>
    </row>
    <row r="417" spans="2:65" s="1150" customFormat="1" ht="33" customHeight="1">
      <c r="B417" s="1224"/>
      <c r="C417" s="1225" t="s">
        <v>2855</v>
      </c>
      <c r="D417" s="1225" t="s">
        <v>213</v>
      </c>
      <c r="E417" s="1226" t="s">
        <v>880</v>
      </c>
      <c r="F417" s="1227" t="s">
        <v>881</v>
      </c>
      <c r="G417" s="1228" t="s">
        <v>238</v>
      </c>
      <c r="H417" s="1229">
        <v>748.66</v>
      </c>
      <c r="I417" s="1230"/>
      <c r="J417" s="1230">
        <f t="shared" si="110"/>
        <v>0</v>
      </c>
      <c r="K417" s="1231"/>
      <c r="L417" s="1151"/>
      <c r="M417" s="1232" t="s">
        <v>1</v>
      </c>
      <c r="N417" s="1233" t="s">
        <v>37</v>
      </c>
      <c r="O417" s="1234">
        <v>0</v>
      </c>
      <c r="P417" s="1234">
        <f t="shared" si="111"/>
        <v>0</v>
      </c>
      <c r="Q417" s="1234">
        <v>0</v>
      </c>
      <c r="R417" s="1234">
        <f t="shared" si="112"/>
        <v>0</v>
      </c>
      <c r="S417" s="1234">
        <v>0</v>
      </c>
      <c r="T417" s="1235">
        <f t="shared" si="113"/>
        <v>0</v>
      </c>
      <c r="AR417" s="1236" t="s">
        <v>263</v>
      </c>
      <c r="AT417" s="1236" t="s">
        <v>213</v>
      </c>
      <c r="AU417" s="1236" t="s">
        <v>83</v>
      </c>
      <c r="AY417" s="1143" t="s">
        <v>211</v>
      </c>
      <c r="BE417" s="1237">
        <f t="shared" si="114"/>
        <v>0</v>
      </c>
      <c r="BF417" s="1237">
        <f t="shared" si="115"/>
        <v>0</v>
      </c>
      <c r="BG417" s="1237">
        <f t="shared" si="116"/>
        <v>0</v>
      </c>
      <c r="BH417" s="1237">
        <f t="shared" si="117"/>
        <v>0</v>
      </c>
      <c r="BI417" s="1237">
        <f t="shared" si="118"/>
        <v>0</v>
      </c>
      <c r="BJ417" s="1143" t="s">
        <v>83</v>
      </c>
      <c r="BK417" s="1237">
        <f t="shared" si="119"/>
        <v>0</v>
      </c>
      <c r="BL417" s="1143" t="s">
        <v>263</v>
      </c>
      <c r="BM417" s="1236" t="s">
        <v>2067</v>
      </c>
    </row>
    <row r="418" spans="2:65" s="1150" customFormat="1" ht="33" customHeight="1">
      <c r="B418" s="1224"/>
      <c r="C418" s="1225" t="s">
        <v>5449</v>
      </c>
      <c r="D418" s="1225" t="s">
        <v>213</v>
      </c>
      <c r="E418" s="1226" t="s">
        <v>883</v>
      </c>
      <c r="F418" s="1227" t="s">
        <v>884</v>
      </c>
      <c r="G418" s="1228" t="s">
        <v>238</v>
      </c>
      <c r="H418" s="1229">
        <v>959.29</v>
      </c>
      <c r="I418" s="1230"/>
      <c r="J418" s="1230">
        <f t="shared" si="110"/>
        <v>0</v>
      </c>
      <c r="K418" s="1231"/>
      <c r="L418" s="1151"/>
      <c r="M418" s="1232" t="s">
        <v>1</v>
      </c>
      <c r="N418" s="1233" t="s">
        <v>37</v>
      </c>
      <c r="O418" s="1234">
        <v>0</v>
      </c>
      <c r="P418" s="1234">
        <f t="shared" si="111"/>
        <v>0</v>
      </c>
      <c r="Q418" s="1234">
        <v>0</v>
      </c>
      <c r="R418" s="1234">
        <f t="shared" si="112"/>
        <v>0</v>
      </c>
      <c r="S418" s="1234">
        <v>0</v>
      </c>
      <c r="T418" s="1235">
        <f t="shared" si="113"/>
        <v>0</v>
      </c>
      <c r="AR418" s="1236" t="s">
        <v>263</v>
      </c>
      <c r="AT418" s="1236" t="s">
        <v>213</v>
      </c>
      <c r="AU418" s="1236" t="s">
        <v>83</v>
      </c>
      <c r="AY418" s="1143" t="s">
        <v>211</v>
      </c>
      <c r="BE418" s="1237">
        <f t="shared" si="114"/>
        <v>0</v>
      </c>
      <c r="BF418" s="1237">
        <f t="shared" si="115"/>
        <v>0</v>
      </c>
      <c r="BG418" s="1237">
        <f t="shared" si="116"/>
        <v>0</v>
      </c>
      <c r="BH418" s="1237">
        <f t="shared" si="117"/>
        <v>0</v>
      </c>
      <c r="BI418" s="1237">
        <f t="shared" si="118"/>
        <v>0</v>
      </c>
      <c r="BJ418" s="1143" t="s">
        <v>83</v>
      </c>
      <c r="BK418" s="1237">
        <f t="shared" si="119"/>
        <v>0</v>
      </c>
      <c r="BL418" s="1143" t="s">
        <v>263</v>
      </c>
      <c r="BM418" s="1236" t="s">
        <v>5450</v>
      </c>
    </row>
    <row r="419" spans="2:65" s="1212" customFormat="1" ht="22.7" customHeight="1">
      <c r="B419" s="1213"/>
      <c r="D419" s="1214" t="s">
        <v>69</v>
      </c>
      <c r="E419" s="1222" t="s">
        <v>885</v>
      </c>
      <c r="F419" s="1222" t="s">
        <v>886</v>
      </c>
      <c r="J419" s="1223">
        <f>BK419</f>
        <v>0</v>
      </c>
      <c r="L419" s="1213"/>
      <c r="M419" s="1217"/>
      <c r="P419" s="1218">
        <f>SUM(P420:P425)</f>
        <v>0</v>
      </c>
      <c r="R419" s="1218">
        <f>SUM(R420:R425)</f>
        <v>0</v>
      </c>
      <c r="T419" s="1219">
        <f>SUM(T420:T425)</f>
        <v>0</v>
      </c>
      <c r="AR419" s="1214" t="s">
        <v>83</v>
      </c>
      <c r="AT419" s="1220" t="s">
        <v>69</v>
      </c>
      <c r="AU419" s="1220" t="s">
        <v>77</v>
      </c>
      <c r="AY419" s="1214" t="s">
        <v>211</v>
      </c>
      <c r="BK419" s="1221">
        <f>SUM(BK420:BK425)</f>
        <v>0</v>
      </c>
    </row>
    <row r="420" spans="2:65" s="1150" customFormat="1" ht="48.95" customHeight="1">
      <c r="B420" s="1224"/>
      <c r="C420" s="1225" t="s">
        <v>2858</v>
      </c>
      <c r="D420" s="1225" t="s">
        <v>213</v>
      </c>
      <c r="E420" s="1226" t="s">
        <v>3904</v>
      </c>
      <c r="F420" s="1227" t="s">
        <v>3905</v>
      </c>
      <c r="G420" s="1228" t="s">
        <v>389</v>
      </c>
      <c r="H420" s="1229">
        <v>84.33</v>
      </c>
      <c r="I420" s="1230"/>
      <c r="J420" s="1230">
        <f t="shared" ref="J420:J425" si="120">ROUND(I420*H420,2)</f>
        <v>0</v>
      </c>
      <c r="K420" s="1231"/>
      <c r="L420" s="1151"/>
      <c r="M420" s="1232" t="s">
        <v>1</v>
      </c>
      <c r="N420" s="1233" t="s">
        <v>37</v>
      </c>
      <c r="O420" s="1234">
        <v>0</v>
      </c>
      <c r="P420" s="1234">
        <f t="shared" ref="P420:P425" si="121">O420*H420</f>
        <v>0</v>
      </c>
      <c r="Q420" s="1234">
        <v>0</v>
      </c>
      <c r="R420" s="1234">
        <f t="shared" ref="R420:R425" si="122">Q420*H420</f>
        <v>0</v>
      </c>
      <c r="S420" s="1234">
        <v>0</v>
      </c>
      <c r="T420" s="1235">
        <f t="shared" ref="T420:T425" si="123">S420*H420</f>
        <v>0</v>
      </c>
      <c r="AR420" s="1236" t="s">
        <v>263</v>
      </c>
      <c r="AT420" s="1236" t="s">
        <v>213</v>
      </c>
      <c r="AU420" s="1236" t="s">
        <v>83</v>
      </c>
      <c r="AY420" s="1143" t="s">
        <v>211</v>
      </c>
      <c r="BE420" s="1237">
        <f t="shared" ref="BE420:BE425" si="124">IF(N420="základná",J420,0)</f>
        <v>0</v>
      </c>
      <c r="BF420" s="1237">
        <f t="shared" ref="BF420:BF425" si="125">IF(N420="znížená",J420,0)</f>
        <v>0</v>
      </c>
      <c r="BG420" s="1237">
        <f t="shared" ref="BG420:BG425" si="126">IF(N420="zákl. prenesená",J420,0)</f>
        <v>0</v>
      </c>
      <c r="BH420" s="1237">
        <f t="shared" ref="BH420:BH425" si="127">IF(N420="zníž. prenesená",J420,0)</f>
        <v>0</v>
      </c>
      <c r="BI420" s="1237">
        <f t="shared" ref="BI420:BI425" si="128">IF(N420="nulová",J420,0)</f>
        <v>0</v>
      </c>
      <c r="BJ420" s="1143" t="s">
        <v>83</v>
      </c>
      <c r="BK420" s="1237">
        <f t="shared" ref="BK420:BK425" si="129">ROUND(I420*H420,2)</f>
        <v>0</v>
      </c>
      <c r="BL420" s="1143" t="s">
        <v>263</v>
      </c>
      <c r="BM420" s="1236" t="s">
        <v>5452</v>
      </c>
    </row>
    <row r="421" spans="2:65" s="1150" customFormat="1" ht="48.95" customHeight="1">
      <c r="B421" s="1224"/>
      <c r="C421" s="1225" t="s">
        <v>5451</v>
      </c>
      <c r="D421" s="1225" t="s">
        <v>213</v>
      </c>
      <c r="E421" s="1226" t="s">
        <v>895</v>
      </c>
      <c r="F421" s="1227" t="s">
        <v>3906</v>
      </c>
      <c r="G421" s="1228" t="s">
        <v>389</v>
      </c>
      <c r="H421" s="1229">
        <v>4.93</v>
      </c>
      <c r="I421" s="1230"/>
      <c r="J421" s="1230">
        <f t="shared" si="120"/>
        <v>0</v>
      </c>
      <c r="K421" s="1231"/>
      <c r="L421" s="1151"/>
      <c r="M421" s="1232" t="s">
        <v>1</v>
      </c>
      <c r="N421" s="1233" t="s">
        <v>37</v>
      </c>
      <c r="O421" s="1234">
        <v>0</v>
      </c>
      <c r="P421" s="1234">
        <f t="shared" si="121"/>
        <v>0</v>
      </c>
      <c r="Q421" s="1234">
        <v>0</v>
      </c>
      <c r="R421" s="1234">
        <f t="shared" si="122"/>
        <v>0</v>
      </c>
      <c r="S421" s="1234">
        <v>0</v>
      </c>
      <c r="T421" s="1235">
        <f t="shared" si="123"/>
        <v>0</v>
      </c>
      <c r="AR421" s="1236" t="s">
        <v>263</v>
      </c>
      <c r="AT421" s="1236" t="s">
        <v>213</v>
      </c>
      <c r="AU421" s="1236" t="s">
        <v>83</v>
      </c>
      <c r="AY421" s="1143" t="s">
        <v>211</v>
      </c>
      <c r="BE421" s="1237">
        <f t="shared" si="124"/>
        <v>0</v>
      </c>
      <c r="BF421" s="1237">
        <f t="shared" si="125"/>
        <v>0</v>
      </c>
      <c r="BG421" s="1237">
        <f t="shared" si="126"/>
        <v>0</v>
      </c>
      <c r="BH421" s="1237">
        <f t="shared" si="127"/>
        <v>0</v>
      </c>
      <c r="BI421" s="1237">
        <f t="shared" si="128"/>
        <v>0</v>
      </c>
      <c r="BJ421" s="1143" t="s">
        <v>83</v>
      </c>
      <c r="BK421" s="1237">
        <f t="shared" si="129"/>
        <v>0</v>
      </c>
      <c r="BL421" s="1143" t="s">
        <v>263</v>
      </c>
      <c r="BM421" s="1236" t="s">
        <v>5453</v>
      </c>
    </row>
    <row r="422" spans="2:65" s="1150" customFormat="1" ht="48.95" customHeight="1">
      <c r="B422" s="1224"/>
      <c r="C422" s="1225" t="s">
        <v>2600</v>
      </c>
      <c r="D422" s="1225" t="s">
        <v>213</v>
      </c>
      <c r="E422" s="1226" t="s">
        <v>3907</v>
      </c>
      <c r="F422" s="1227" t="s">
        <v>3908</v>
      </c>
      <c r="G422" s="1228" t="s">
        <v>389</v>
      </c>
      <c r="H422" s="1229">
        <v>11.25</v>
      </c>
      <c r="I422" s="1230"/>
      <c r="J422" s="1230">
        <f t="shared" si="120"/>
        <v>0</v>
      </c>
      <c r="K422" s="1231"/>
      <c r="L422" s="1151"/>
      <c r="M422" s="1232" t="s">
        <v>1</v>
      </c>
      <c r="N422" s="1233" t="s">
        <v>37</v>
      </c>
      <c r="O422" s="1234">
        <v>0</v>
      </c>
      <c r="P422" s="1234">
        <f t="shared" si="121"/>
        <v>0</v>
      </c>
      <c r="Q422" s="1234">
        <v>0</v>
      </c>
      <c r="R422" s="1234">
        <f t="shared" si="122"/>
        <v>0</v>
      </c>
      <c r="S422" s="1234">
        <v>0</v>
      </c>
      <c r="T422" s="1235">
        <f t="shared" si="123"/>
        <v>0</v>
      </c>
      <c r="AR422" s="1236" t="s">
        <v>263</v>
      </c>
      <c r="AT422" s="1236" t="s">
        <v>213</v>
      </c>
      <c r="AU422" s="1236" t="s">
        <v>83</v>
      </c>
      <c r="AY422" s="1143" t="s">
        <v>211</v>
      </c>
      <c r="BE422" s="1237">
        <f t="shared" si="124"/>
        <v>0</v>
      </c>
      <c r="BF422" s="1237">
        <f t="shared" si="125"/>
        <v>0</v>
      </c>
      <c r="BG422" s="1237">
        <f t="shared" si="126"/>
        <v>0</v>
      </c>
      <c r="BH422" s="1237">
        <f t="shared" si="127"/>
        <v>0</v>
      </c>
      <c r="BI422" s="1237">
        <f t="shared" si="128"/>
        <v>0</v>
      </c>
      <c r="BJ422" s="1143" t="s">
        <v>83</v>
      </c>
      <c r="BK422" s="1237">
        <f t="shared" si="129"/>
        <v>0</v>
      </c>
      <c r="BL422" s="1143" t="s">
        <v>263</v>
      </c>
      <c r="BM422" s="1236" t="s">
        <v>5455</v>
      </c>
    </row>
    <row r="423" spans="2:65" s="1150" customFormat="1" ht="48.95" customHeight="1">
      <c r="B423" s="1224"/>
      <c r="C423" s="1225" t="s">
        <v>5454</v>
      </c>
      <c r="D423" s="1225" t="s">
        <v>213</v>
      </c>
      <c r="E423" s="1226" t="s">
        <v>3909</v>
      </c>
      <c r="F423" s="1227" t="s">
        <v>3910</v>
      </c>
      <c r="G423" s="1228" t="s">
        <v>389</v>
      </c>
      <c r="H423" s="1229">
        <v>55.87</v>
      </c>
      <c r="I423" s="1230"/>
      <c r="J423" s="1230">
        <f t="shared" si="120"/>
        <v>0</v>
      </c>
      <c r="K423" s="1231"/>
      <c r="L423" s="1151"/>
      <c r="M423" s="1232" t="s">
        <v>1</v>
      </c>
      <c r="N423" s="1233" t="s">
        <v>37</v>
      </c>
      <c r="O423" s="1234">
        <v>0</v>
      </c>
      <c r="P423" s="1234">
        <f t="shared" si="121"/>
        <v>0</v>
      </c>
      <c r="Q423" s="1234">
        <v>0</v>
      </c>
      <c r="R423" s="1234">
        <f t="shared" si="122"/>
        <v>0</v>
      </c>
      <c r="S423" s="1234">
        <v>0</v>
      </c>
      <c r="T423" s="1235">
        <f t="shared" si="123"/>
        <v>0</v>
      </c>
      <c r="AR423" s="1236" t="s">
        <v>263</v>
      </c>
      <c r="AT423" s="1236" t="s">
        <v>213</v>
      </c>
      <c r="AU423" s="1236" t="s">
        <v>83</v>
      </c>
      <c r="AY423" s="1143" t="s">
        <v>211</v>
      </c>
      <c r="BE423" s="1237">
        <f t="shared" si="124"/>
        <v>0</v>
      </c>
      <c r="BF423" s="1237">
        <f t="shared" si="125"/>
        <v>0</v>
      </c>
      <c r="BG423" s="1237">
        <f t="shared" si="126"/>
        <v>0</v>
      </c>
      <c r="BH423" s="1237">
        <f t="shared" si="127"/>
        <v>0</v>
      </c>
      <c r="BI423" s="1237">
        <f t="shared" si="128"/>
        <v>0</v>
      </c>
      <c r="BJ423" s="1143" t="s">
        <v>83</v>
      </c>
      <c r="BK423" s="1237">
        <f t="shared" si="129"/>
        <v>0</v>
      </c>
      <c r="BL423" s="1143" t="s">
        <v>263</v>
      </c>
      <c r="BM423" s="1236" t="s">
        <v>5456</v>
      </c>
    </row>
    <row r="424" spans="2:65" s="1150" customFormat="1" ht="48.95" customHeight="1">
      <c r="B424" s="1224"/>
      <c r="C424" s="1225" t="s">
        <v>2863</v>
      </c>
      <c r="D424" s="1225" t="s">
        <v>213</v>
      </c>
      <c r="E424" s="1226" t="s">
        <v>3911</v>
      </c>
      <c r="F424" s="1227" t="s">
        <v>3912</v>
      </c>
      <c r="G424" s="1228" t="s">
        <v>389</v>
      </c>
      <c r="H424" s="1229">
        <v>19.88</v>
      </c>
      <c r="I424" s="1230"/>
      <c r="J424" s="1230">
        <f t="shared" si="120"/>
        <v>0</v>
      </c>
      <c r="K424" s="1231"/>
      <c r="L424" s="1151"/>
      <c r="M424" s="1232" t="s">
        <v>1</v>
      </c>
      <c r="N424" s="1233" t="s">
        <v>37</v>
      </c>
      <c r="O424" s="1234">
        <v>0</v>
      </c>
      <c r="P424" s="1234">
        <f t="shared" si="121"/>
        <v>0</v>
      </c>
      <c r="Q424" s="1234">
        <v>0</v>
      </c>
      <c r="R424" s="1234">
        <f t="shared" si="122"/>
        <v>0</v>
      </c>
      <c r="S424" s="1234">
        <v>0</v>
      </c>
      <c r="T424" s="1235">
        <f t="shared" si="123"/>
        <v>0</v>
      </c>
      <c r="AR424" s="1236" t="s">
        <v>263</v>
      </c>
      <c r="AT424" s="1236" t="s">
        <v>213</v>
      </c>
      <c r="AU424" s="1236" t="s">
        <v>83</v>
      </c>
      <c r="AY424" s="1143" t="s">
        <v>211</v>
      </c>
      <c r="BE424" s="1237">
        <f t="shared" si="124"/>
        <v>0</v>
      </c>
      <c r="BF424" s="1237">
        <f t="shared" si="125"/>
        <v>0</v>
      </c>
      <c r="BG424" s="1237">
        <f t="shared" si="126"/>
        <v>0</v>
      </c>
      <c r="BH424" s="1237">
        <f t="shared" si="127"/>
        <v>0</v>
      </c>
      <c r="BI424" s="1237">
        <f t="shared" si="128"/>
        <v>0</v>
      </c>
      <c r="BJ424" s="1143" t="s">
        <v>83</v>
      </c>
      <c r="BK424" s="1237">
        <f t="shared" si="129"/>
        <v>0</v>
      </c>
      <c r="BL424" s="1143" t="s">
        <v>263</v>
      </c>
      <c r="BM424" s="1236" t="s">
        <v>5458</v>
      </c>
    </row>
    <row r="425" spans="2:65" s="1150" customFormat="1" ht="48.95" customHeight="1">
      <c r="B425" s="1224"/>
      <c r="C425" s="1225" t="s">
        <v>5457</v>
      </c>
      <c r="D425" s="1225" t="s">
        <v>213</v>
      </c>
      <c r="E425" s="1226" t="s">
        <v>3913</v>
      </c>
      <c r="F425" s="1227" t="s">
        <v>3914</v>
      </c>
      <c r="G425" s="1228" t="s">
        <v>389</v>
      </c>
      <c r="H425" s="1229">
        <v>4.2</v>
      </c>
      <c r="I425" s="1230"/>
      <c r="J425" s="1230">
        <f t="shared" si="120"/>
        <v>0</v>
      </c>
      <c r="K425" s="1231"/>
      <c r="L425" s="1151"/>
      <c r="M425" s="1232" t="s">
        <v>1</v>
      </c>
      <c r="N425" s="1233" t="s">
        <v>37</v>
      </c>
      <c r="O425" s="1234">
        <v>0</v>
      </c>
      <c r="P425" s="1234">
        <f t="shared" si="121"/>
        <v>0</v>
      </c>
      <c r="Q425" s="1234">
        <v>0</v>
      </c>
      <c r="R425" s="1234">
        <f t="shared" si="122"/>
        <v>0</v>
      </c>
      <c r="S425" s="1234">
        <v>0</v>
      </c>
      <c r="T425" s="1235">
        <f t="shared" si="123"/>
        <v>0</v>
      </c>
      <c r="AR425" s="1236" t="s">
        <v>263</v>
      </c>
      <c r="AT425" s="1236" t="s">
        <v>213</v>
      </c>
      <c r="AU425" s="1236" t="s">
        <v>83</v>
      </c>
      <c r="AY425" s="1143" t="s">
        <v>211</v>
      </c>
      <c r="BE425" s="1237">
        <f t="shared" si="124"/>
        <v>0</v>
      </c>
      <c r="BF425" s="1237">
        <f t="shared" si="125"/>
        <v>0</v>
      </c>
      <c r="BG425" s="1237">
        <f t="shared" si="126"/>
        <v>0</v>
      </c>
      <c r="BH425" s="1237">
        <f t="shared" si="127"/>
        <v>0</v>
      </c>
      <c r="BI425" s="1237">
        <f t="shared" si="128"/>
        <v>0</v>
      </c>
      <c r="BJ425" s="1143" t="s">
        <v>83</v>
      </c>
      <c r="BK425" s="1237">
        <f t="shared" si="129"/>
        <v>0</v>
      </c>
      <c r="BL425" s="1143" t="s">
        <v>263</v>
      </c>
      <c r="BM425" s="1236" t="s">
        <v>5459</v>
      </c>
    </row>
    <row r="426" spans="2:65" s="1212" customFormat="1" ht="22.7" customHeight="1">
      <c r="B426" s="1213"/>
      <c r="D426" s="1214" t="s">
        <v>69</v>
      </c>
      <c r="E426" s="1222" t="s">
        <v>897</v>
      </c>
      <c r="F426" s="1222" t="s">
        <v>898</v>
      </c>
      <c r="J426" s="1223">
        <f>BK426</f>
        <v>0</v>
      </c>
      <c r="L426" s="1213"/>
      <c r="M426" s="1217"/>
      <c r="P426" s="1218">
        <f>SUM(P427:P456)</f>
        <v>0</v>
      </c>
      <c r="R426" s="1218">
        <f>SUM(R427:R456)</f>
        <v>0</v>
      </c>
      <c r="T426" s="1219">
        <f>SUM(T427:T456)</f>
        <v>0</v>
      </c>
      <c r="AR426" s="1214" t="s">
        <v>83</v>
      </c>
      <c r="AT426" s="1220" t="s">
        <v>69</v>
      </c>
      <c r="AU426" s="1220" t="s">
        <v>77</v>
      </c>
      <c r="AY426" s="1214" t="s">
        <v>211</v>
      </c>
      <c r="BK426" s="1221">
        <f>SUM(BK427:BK456)</f>
        <v>0</v>
      </c>
    </row>
    <row r="427" spans="2:65" s="1150" customFormat="1" ht="55.5" customHeight="1">
      <c r="B427" s="1224"/>
      <c r="C427" s="1225" t="s">
        <v>2866</v>
      </c>
      <c r="D427" s="1225" t="s">
        <v>213</v>
      </c>
      <c r="E427" s="1226" t="s">
        <v>3915</v>
      </c>
      <c r="F427" s="1227" t="s">
        <v>3916</v>
      </c>
      <c r="G427" s="1228" t="s">
        <v>389</v>
      </c>
      <c r="H427" s="1229">
        <v>16.77</v>
      </c>
      <c r="I427" s="1230"/>
      <c r="J427" s="1230">
        <f t="shared" ref="J427:J456" si="130">ROUND(I427*H427,2)</f>
        <v>0</v>
      </c>
      <c r="K427" s="1231"/>
      <c r="L427" s="1151"/>
      <c r="M427" s="1232" t="s">
        <v>1</v>
      </c>
      <c r="N427" s="1233" t="s">
        <v>37</v>
      </c>
      <c r="O427" s="1234">
        <v>0</v>
      </c>
      <c r="P427" s="1234">
        <f t="shared" ref="P427:P456" si="131">O427*H427</f>
        <v>0</v>
      </c>
      <c r="Q427" s="1234">
        <v>0</v>
      </c>
      <c r="R427" s="1234">
        <f t="shared" ref="R427:R456" si="132">Q427*H427</f>
        <v>0</v>
      </c>
      <c r="S427" s="1234">
        <v>0</v>
      </c>
      <c r="T427" s="1235">
        <f t="shared" ref="T427:T456" si="133">S427*H427</f>
        <v>0</v>
      </c>
      <c r="AR427" s="1236" t="s">
        <v>263</v>
      </c>
      <c r="AT427" s="1236" t="s">
        <v>213</v>
      </c>
      <c r="AU427" s="1236" t="s">
        <v>83</v>
      </c>
      <c r="AY427" s="1143" t="s">
        <v>211</v>
      </c>
      <c r="BE427" s="1237">
        <f t="shared" ref="BE427:BE456" si="134">IF(N427="základná",J427,0)</f>
        <v>0</v>
      </c>
      <c r="BF427" s="1237">
        <f t="shared" ref="BF427:BF456" si="135">IF(N427="znížená",J427,0)</f>
        <v>0</v>
      </c>
      <c r="BG427" s="1237">
        <f t="shared" ref="BG427:BG456" si="136">IF(N427="zákl. prenesená",J427,0)</f>
        <v>0</v>
      </c>
      <c r="BH427" s="1237">
        <f t="shared" ref="BH427:BH456" si="137">IF(N427="zníž. prenesená",J427,0)</f>
        <v>0</v>
      </c>
      <c r="BI427" s="1237">
        <f t="shared" ref="BI427:BI456" si="138">IF(N427="nulová",J427,0)</f>
        <v>0</v>
      </c>
      <c r="BJ427" s="1143" t="s">
        <v>83</v>
      </c>
      <c r="BK427" s="1237">
        <f t="shared" ref="BK427:BK456" si="139">ROUND(I427*H427,2)</f>
        <v>0</v>
      </c>
      <c r="BL427" s="1143" t="s">
        <v>263</v>
      </c>
      <c r="BM427" s="1236" t="s">
        <v>5461</v>
      </c>
    </row>
    <row r="428" spans="2:65" s="1150" customFormat="1" ht="55.5" customHeight="1">
      <c r="B428" s="1224"/>
      <c r="C428" s="1225" t="s">
        <v>5460</v>
      </c>
      <c r="D428" s="1225" t="s">
        <v>213</v>
      </c>
      <c r="E428" s="1226" t="s">
        <v>3917</v>
      </c>
      <c r="F428" s="1227" t="s">
        <v>3918</v>
      </c>
      <c r="G428" s="1228" t="s">
        <v>389</v>
      </c>
      <c r="H428" s="1229">
        <v>50.24</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5462</v>
      </c>
    </row>
    <row r="429" spans="2:65" s="1150" customFormat="1" ht="48.95" customHeight="1">
      <c r="B429" s="1224"/>
      <c r="C429" s="1225" t="s">
        <v>2869</v>
      </c>
      <c r="D429" s="1225" t="s">
        <v>213</v>
      </c>
      <c r="E429" s="1226" t="s">
        <v>3919</v>
      </c>
      <c r="F429" s="1227" t="s">
        <v>3920</v>
      </c>
      <c r="G429" s="1228" t="s">
        <v>250</v>
      </c>
      <c r="H429" s="1229">
        <v>1</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5464</v>
      </c>
    </row>
    <row r="430" spans="2:65" s="1150" customFormat="1" ht="62.85" customHeight="1">
      <c r="B430" s="1224"/>
      <c r="C430" s="1225" t="s">
        <v>5463</v>
      </c>
      <c r="D430" s="1225" t="s">
        <v>213</v>
      </c>
      <c r="E430" s="1226" t="s">
        <v>3921</v>
      </c>
      <c r="F430" s="1227" t="s">
        <v>3922</v>
      </c>
      <c r="G430" s="1228" t="s">
        <v>250</v>
      </c>
      <c r="H430" s="1229">
        <v>1</v>
      </c>
      <c r="I430" s="1230"/>
      <c r="J430" s="1230">
        <f t="shared" si="130"/>
        <v>0</v>
      </c>
      <c r="K430" s="1231"/>
      <c r="L430" s="1151"/>
      <c r="M430" s="1232" t="s">
        <v>1</v>
      </c>
      <c r="N430" s="1233" t="s">
        <v>37</v>
      </c>
      <c r="O430" s="1234">
        <v>0</v>
      </c>
      <c r="P430" s="1234">
        <f t="shared" si="131"/>
        <v>0</v>
      </c>
      <c r="Q430" s="1234">
        <v>0</v>
      </c>
      <c r="R430" s="1234">
        <f t="shared" si="132"/>
        <v>0</v>
      </c>
      <c r="S430" s="1234">
        <v>0</v>
      </c>
      <c r="T430" s="1235">
        <f t="shared" si="133"/>
        <v>0</v>
      </c>
      <c r="AR430" s="1236" t="s">
        <v>263</v>
      </c>
      <c r="AT430" s="1236" t="s">
        <v>213</v>
      </c>
      <c r="AU430" s="1236" t="s">
        <v>83</v>
      </c>
      <c r="AY430" s="1143" t="s">
        <v>211</v>
      </c>
      <c r="BE430" s="1237">
        <f t="shared" si="134"/>
        <v>0</v>
      </c>
      <c r="BF430" s="1237">
        <f t="shared" si="135"/>
        <v>0</v>
      </c>
      <c r="BG430" s="1237">
        <f t="shared" si="136"/>
        <v>0</v>
      </c>
      <c r="BH430" s="1237">
        <f t="shared" si="137"/>
        <v>0</v>
      </c>
      <c r="BI430" s="1237">
        <f t="shared" si="138"/>
        <v>0</v>
      </c>
      <c r="BJ430" s="1143" t="s">
        <v>83</v>
      </c>
      <c r="BK430" s="1237">
        <f t="shared" si="139"/>
        <v>0</v>
      </c>
      <c r="BL430" s="1143" t="s">
        <v>263</v>
      </c>
      <c r="BM430" s="1236" t="s">
        <v>5465</v>
      </c>
    </row>
    <row r="431" spans="2:65" s="1150" customFormat="1" ht="62.85" customHeight="1">
      <c r="B431" s="1224"/>
      <c r="C431" s="1225" t="s">
        <v>2872</v>
      </c>
      <c r="D431" s="1225" t="s">
        <v>213</v>
      </c>
      <c r="E431" s="1226" t="s">
        <v>3923</v>
      </c>
      <c r="F431" s="1227" t="s">
        <v>3924</v>
      </c>
      <c r="G431" s="1228" t="s">
        <v>250</v>
      </c>
      <c r="H431" s="1229">
        <v>1</v>
      </c>
      <c r="I431" s="1230"/>
      <c r="J431" s="1230">
        <f t="shared" si="130"/>
        <v>0</v>
      </c>
      <c r="K431" s="1231"/>
      <c r="L431" s="1151"/>
      <c r="M431" s="1232" t="s">
        <v>1</v>
      </c>
      <c r="N431" s="1233" t="s">
        <v>37</v>
      </c>
      <c r="O431" s="1234">
        <v>0</v>
      </c>
      <c r="P431" s="1234">
        <f t="shared" si="131"/>
        <v>0</v>
      </c>
      <c r="Q431" s="1234">
        <v>0</v>
      </c>
      <c r="R431" s="1234">
        <f t="shared" si="132"/>
        <v>0</v>
      </c>
      <c r="S431" s="1234">
        <v>0</v>
      </c>
      <c r="T431" s="1235">
        <f t="shared" si="133"/>
        <v>0</v>
      </c>
      <c r="AR431" s="1236" t="s">
        <v>263</v>
      </c>
      <c r="AT431" s="1236" t="s">
        <v>213</v>
      </c>
      <c r="AU431" s="1236" t="s">
        <v>83</v>
      </c>
      <c r="AY431" s="1143" t="s">
        <v>211</v>
      </c>
      <c r="BE431" s="1237">
        <f t="shared" si="134"/>
        <v>0</v>
      </c>
      <c r="BF431" s="1237">
        <f t="shared" si="135"/>
        <v>0</v>
      </c>
      <c r="BG431" s="1237">
        <f t="shared" si="136"/>
        <v>0</v>
      </c>
      <c r="BH431" s="1237">
        <f t="shared" si="137"/>
        <v>0</v>
      </c>
      <c r="BI431" s="1237">
        <f t="shared" si="138"/>
        <v>0</v>
      </c>
      <c r="BJ431" s="1143" t="s">
        <v>83</v>
      </c>
      <c r="BK431" s="1237">
        <f t="shared" si="139"/>
        <v>0</v>
      </c>
      <c r="BL431" s="1143" t="s">
        <v>263</v>
      </c>
      <c r="BM431" s="1236" t="s">
        <v>5467</v>
      </c>
    </row>
    <row r="432" spans="2:65" s="1150" customFormat="1" ht="37.700000000000003" customHeight="1">
      <c r="B432" s="1224"/>
      <c r="C432" s="1225" t="s">
        <v>5466</v>
      </c>
      <c r="D432" s="1225" t="s">
        <v>213</v>
      </c>
      <c r="E432" s="1226" t="s">
        <v>925</v>
      </c>
      <c r="F432" s="1227" t="s">
        <v>926</v>
      </c>
      <c r="G432" s="1228" t="s">
        <v>250</v>
      </c>
      <c r="H432" s="1229">
        <v>2</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5468</v>
      </c>
    </row>
    <row r="433" spans="2:65" s="1150" customFormat="1" ht="37.700000000000003" customHeight="1">
      <c r="B433" s="1224"/>
      <c r="C433" s="1225" t="s">
        <v>2875</v>
      </c>
      <c r="D433" s="1225" t="s">
        <v>213</v>
      </c>
      <c r="E433" s="1226" t="s">
        <v>3925</v>
      </c>
      <c r="F433" s="1227" t="s">
        <v>3926</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5470</v>
      </c>
    </row>
    <row r="434" spans="2:65" s="1150" customFormat="1" ht="48.95" customHeight="1">
      <c r="B434" s="1224"/>
      <c r="C434" s="1225" t="s">
        <v>5469</v>
      </c>
      <c r="D434" s="1225" t="s">
        <v>213</v>
      </c>
      <c r="E434" s="1226" t="s">
        <v>953</v>
      </c>
      <c r="F434" s="1227" t="s">
        <v>954</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5471</v>
      </c>
    </row>
    <row r="435" spans="2:65" s="1150" customFormat="1" ht="48.95" customHeight="1">
      <c r="B435" s="1224"/>
      <c r="C435" s="1225" t="s">
        <v>2878</v>
      </c>
      <c r="D435" s="1225" t="s">
        <v>213</v>
      </c>
      <c r="E435" s="1226" t="s">
        <v>3927</v>
      </c>
      <c r="F435" s="1227" t="s">
        <v>3928</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5473</v>
      </c>
    </row>
    <row r="436" spans="2:65" s="1150" customFormat="1" ht="48.95" customHeight="1">
      <c r="B436" s="1224"/>
      <c r="C436" s="1225" t="s">
        <v>5472</v>
      </c>
      <c r="D436" s="1225" t="s">
        <v>213</v>
      </c>
      <c r="E436" s="1226" t="s">
        <v>3929</v>
      </c>
      <c r="F436" s="1227" t="s">
        <v>3930</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5474</v>
      </c>
    </row>
    <row r="437" spans="2:65" s="1150" customFormat="1" ht="48.95" customHeight="1">
      <c r="B437" s="1224"/>
      <c r="C437" s="1225" t="s">
        <v>2882</v>
      </c>
      <c r="D437" s="1225" t="s">
        <v>213</v>
      </c>
      <c r="E437" s="1226" t="s">
        <v>3931</v>
      </c>
      <c r="F437" s="1227" t="s">
        <v>3932</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5476</v>
      </c>
    </row>
    <row r="438" spans="2:65" s="1150" customFormat="1" ht="48.95" customHeight="1">
      <c r="B438" s="1224"/>
      <c r="C438" s="1225" t="s">
        <v>5475</v>
      </c>
      <c r="D438" s="1225" t="s">
        <v>213</v>
      </c>
      <c r="E438" s="1226" t="s">
        <v>3933</v>
      </c>
      <c r="F438" s="1227" t="s">
        <v>3934</v>
      </c>
      <c r="G438" s="1228" t="s">
        <v>250</v>
      </c>
      <c r="H438" s="1229">
        <v>1</v>
      </c>
      <c r="I438" s="1230"/>
      <c r="J438" s="1230">
        <f t="shared" si="130"/>
        <v>0</v>
      </c>
      <c r="K438" s="1231"/>
      <c r="L438" s="1151"/>
      <c r="M438" s="1232" t="s">
        <v>1</v>
      </c>
      <c r="N438" s="1233" t="s">
        <v>37</v>
      </c>
      <c r="O438" s="1234">
        <v>0</v>
      </c>
      <c r="P438" s="1234">
        <f t="shared" si="131"/>
        <v>0</v>
      </c>
      <c r="Q438" s="1234">
        <v>0</v>
      </c>
      <c r="R438" s="1234">
        <f t="shared" si="132"/>
        <v>0</v>
      </c>
      <c r="S438" s="1234">
        <v>0</v>
      </c>
      <c r="T438" s="1235">
        <f t="shared" si="133"/>
        <v>0</v>
      </c>
      <c r="AR438" s="1236" t="s">
        <v>263</v>
      </c>
      <c r="AT438" s="1236" t="s">
        <v>213</v>
      </c>
      <c r="AU438" s="1236" t="s">
        <v>83</v>
      </c>
      <c r="AY438" s="1143" t="s">
        <v>211</v>
      </c>
      <c r="BE438" s="1237">
        <f t="shared" si="134"/>
        <v>0</v>
      </c>
      <c r="BF438" s="1237">
        <f t="shared" si="135"/>
        <v>0</v>
      </c>
      <c r="BG438" s="1237">
        <f t="shared" si="136"/>
        <v>0</v>
      </c>
      <c r="BH438" s="1237">
        <f t="shared" si="137"/>
        <v>0</v>
      </c>
      <c r="BI438" s="1237">
        <f t="shared" si="138"/>
        <v>0</v>
      </c>
      <c r="BJ438" s="1143" t="s">
        <v>83</v>
      </c>
      <c r="BK438" s="1237">
        <f t="shared" si="139"/>
        <v>0</v>
      </c>
      <c r="BL438" s="1143" t="s">
        <v>263</v>
      </c>
      <c r="BM438" s="1236" t="s">
        <v>5477</v>
      </c>
    </row>
    <row r="439" spans="2:65" s="1150" customFormat="1" ht="48.95" customHeight="1">
      <c r="B439" s="1224"/>
      <c r="C439" s="1225" t="s">
        <v>2885</v>
      </c>
      <c r="D439" s="1225" t="s">
        <v>213</v>
      </c>
      <c r="E439" s="1226" t="s">
        <v>3935</v>
      </c>
      <c r="F439" s="1227" t="s">
        <v>3936</v>
      </c>
      <c r="G439" s="1228" t="s">
        <v>250</v>
      </c>
      <c r="H439" s="1229">
        <v>1</v>
      </c>
      <c r="I439" s="1230"/>
      <c r="J439" s="1230">
        <f t="shared" si="130"/>
        <v>0</v>
      </c>
      <c r="K439" s="1231"/>
      <c r="L439" s="1151"/>
      <c r="M439" s="1232" t="s">
        <v>1</v>
      </c>
      <c r="N439" s="1233" t="s">
        <v>37</v>
      </c>
      <c r="O439" s="1234">
        <v>0</v>
      </c>
      <c r="P439" s="1234">
        <f t="shared" si="131"/>
        <v>0</v>
      </c>
      <c r="Q439" s="1234">
        <v>0</v>
      </c>
      <c r="R439" s="1234">
        <f t="shared" si="132"/>
        <v>0</v>
      </c>
      <c r="S439" s="1234">
        <v>0</v>
      </c>
      <c r="T439" s="1235">
        <f t="shared" si="133"/>
        <v>0</v>
      </c>
      <c r="AR439" s="1236" t="s">
        <v>263</v>
      </c>
      <c r="AT439" s="1236" t="s">
        <v>213</v>
      </c>
      <c r="AU439" s="1236" t="s">
        <v>83</v>
      </c>
      <c r="AY439" s="1143" t="s">
        <v>211</v>
      </c>
      <c r="BE439" s="1237">
        <f t="shared" si="134"/>
        <v>0</v>
      </c>
      <c r="BF439" s="1237">
        <f t="shared" si="135"/>
        <v>0</v>
      </c>
      <c r="BG439" s="1237">
        <f t="shared" si="136"/>
        <v>0</v>
      </c>
      <c r="BH439" s="1237">
        <f t="shared" si="137"/>
        <v>0</v>
      </c>
      <c r="BI439" s="1237">
        <f t="shared" si="138"/>
        <v>0</v>
      </c>
      <c r="BJ439" s="1143" t="s">
        <v>83</v>
      </c>
      <c r="BK439" s="1237">
        <f t="shared" si="139"/>
        <v>0</v>
      </c>
      <c r="BL439" s="1143" t="s">
        <v>263</v>
      </c>
      <c r="BM439" s="1236" t="s">
        <v>5479</v>
      </c>
    </row>
    <row r="440" spans="2:65" s="1287" customFormat="1" ht="48.95" customHeight="1">
      <c r="B440" s="1274"/>
      <c r="C440" s="1275" t="s">
        <v>5478</v>
      </c>
      <c r="D440" s="1275" t="s">
        <v>213</v>
      </c>
      <c r="E440" s="1276" t="s">
        <v>3937</v>
      </c>
      <c r="F440" s="1277" t="s">
        <v>3938</v>
      </c>
      <c r="G440" s="1278" t="s">
        <v>250</v>
      </c>
      <c r="H440" s="1279">
        <v>3</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5480</v>
      </c>
    </row>
    <row r="441" spans="2:65" s="1287" customFormat="1" ht="48.95" customHeight="1">
      <c r="B441" s="1274"/>
      <c r="C441" s="1275" t="s">
        <v>2888</v>
      </c>
      <c r="D441" s="1275" t="s">
        <v>213</v>
      </c>
      <c r="E441" s="1276" t="s">
        <v>3939</v>
      </c>
      <c r="F441" s="1277" t="s">
        <v>3940</v>
      </c>
      <c r="G441" s="1278" t="s">
        <v>250</v>
      </c>
      <c r="H441" s="1279">
        <v>2</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5482</v>
      </c>
    </row>
    <row r="442" spans="2:65" s="1150" customFormat="1" ht="48.95" customHeight="1">
      <c r="B442" s="1224"/>
      <c r="C442" s="1225" t="s">
        <v>5481</v>
      </c>
      <c r="D442" s="1225" t="s">
        <v>213</v>
      </c>
      <c r="E442" s="1226" t="s">
        <v>3941</v>
      </c>
      <c r="F442" s="1227" t="s">
        <v>3942</v>
      </c>
      <c r="G442" s="1228" t="s">
        <v>250</v>
      </c>
      <c r="H442" s="1229">
        <v>1</v>
      </c>
      <c r="I442" s="1230"/>
      <c r="J442" s="1230">
        <f t="shared" si="130"/>
        <v>0</v>
      </c>
      <c r="K442" s="1231"/>
      <c r="L442" s="1151"/>
      <c r="M442" s="1232" t="s">
        <v>1</v>
      </c>
      <c r="N442" s="1233" t="s">
        <v>37</v>
      </c>
      <c r="O442" s="1234">
        <v>0</v>
      </c>
      <c r="P442" s="1234">
        <f t="shared" si="131"/>
        <v>0</v>
      </c>
      <c r="Q442" s="1234">
        <v>0</v>
      </c>
      <c r="R442" s="1234">
        <f t="shared" si="132"/>
        <v>0</v>
      </c>
      <c r="S442" s="1234">
        <v>0</v>
      </c>
      <c r="T442" s="1235">
        <f t="shared" si="133"/>
        <v>0</v>
      </c>
      <c r="AR442" s="1236" t="s">
        <v>263</v>
      </c>
      <c r="AT442" s="1236" t="s">
        <v>213</v>
      </c>
      <c r="AU442" s="1236" t="s">
        <v>83</v>
      </c>
      <c r="AY442" s="1143" t="s">
        <v>211</v>
      </c>
      <c r="BE442" s="1237">
        <f t="shared" si="134"/>
        <v>0</v>
      </c>
      <c r="BF442" s="1237">
        <f t="shared" si="135"/>
        <v>0</v>
      </c>
      <c r="BG442" s="1237">
        <f t="shared" si="136"/>
        <v>0</v>
      </c>
      <c r="BH442" s="1237">
        <f t="shared" si="137"/>
        <v>0</v>
      </c>
      <c r="BI442" s="1237">
        <f t="shared" si="138"/>
        <v>0</v>
      </c>
      <c r="BJ442" s="1143" t="s">
        <v>83</v>
      </c>
      <c r="BK442" s="1237">
        <f t="shared" si="139"/>
        <v>0</v>
      </c>
      <c r="BL442" s="1143" t="s">
        <v>263</v>
      </c>
      <c r="BM442" s="1236" t="s">
        <v>5483</v>
      </c>
    </row>
    <row r="443" spans="2:65" s="1150" customFormat="1" ht="48.95" customHeight="1">
      <c r="B443" s="1224"/>
      <c r="C443" s="1225" t="s">
        <v>2892</v>
      </c>
      <c r="D443" s="1225" t="s">
        <v>213</v>
      </c>
      <c r="E443" s="1226" t="s">
        <v>3943</v>
      </c>
      <c r="F443" s="1227" t="s">
        <v>3944</v>
      </c>
      <c r="G443" s="1228" t="s">
        <v>250</v>
      </c>
      <c r="H443" s="1229">
        <v>1</v>
      </c>
      <c r="I443" s="1230"/>
      <c r="J443" s="1230">
        <f t="shared" si="130"/>
        <v>0</v>
      </c>
      <c r="K443" s="1231"/>
      <c r="L443" s="1151"/>
      <c r="M443" s="1232" t="s">
        <v>1</v>
      </c>
      <c r="N443" s="1233" t="s">
        <v>37</v>
      </c>
      <c r="O443" s="1234">
        <v>0</v>
      </c>
      <c r="P443" s="1234">
        <f t="shared" si="131"/>
        <v>0</v>
      </c>
      <c r="Q443" s="1234">
        <v>0</v>
      </c>
      <c r="R443" s="1234">
        <f t="shared" si="132"/>
        <v>0</v>
      </c>
      <c r="S443" s="1234">
        <v>0</v>
      </c>
      <c r="T443" s="1235">
        <f t="shared" si="133"/>
        <v>0</v>
      </c>
      <c r="AR443" s="1236" t="s">
        <v>263</v>
      </c>
      <c r="AT443" s="1236" t="s">
        <v>213</v>
      </c>
      <c r="AU443" s="1236" t="s">
        <v>83</v>
      </c>
      <c r="AY443" s="1143" t="s">
        <v>211</v>
      </c>
      <c r="BE443" s="1237">
        <f t="shared" si="134"/>
        <v>0</v>
      </c>
      <c r="BF443" s="1237">
        <f t="shared" si="135"/>
        <v>0</v>
      </c>
      <c r="BG443" s="1237">
        <f t="shared" si="136"/>
        <v>0</v>
      </c>
      <c r="BH443" s="1237">
        <f t="shared" si="137"/>
        <v>0</v>
      </c>
      <c r="BI443" s="1237">
        <f t="shared" si="138"/>
        <v>0</v>
      </c>
      <c r="BJ443" s="1143" t="s">
        <v>83</v>
      </c>
      <c r="BK443" s="1237">
        <f t="shared" si="139"/>
        <v>0</v>
      </c>
      <c r="BL443" s="1143" t="s">
        <v>263</v>
      </c>
      <c r="BM443" s="1236" t="s">
        <v>5484</v>
      </c>
    </row>
    <row r="444" spans="2:65" s="1150" customFormat="1" ht="48.95" customHeight="1">
      <c r="B444" s="1224"/>
      <c r="C444" s="1225" t="s">
        <v>3945</v>
      </c>
      <c r="D444" s="1225" t="s">
        <v>213</v>
      </c>
      <c r="E444" s="1226" t="s">
        <v>3946</v>
      </c>
      <c r="F444" s="1227" t="s">
        <v>3947</v>
      </c>
      <c r="G444" s="1228" t="s">
        <v>250</v>
      </c>
      <c r="H444" s="1229">
        <v>1</v>
      </c>
      <c r="I444" s="1230"/>
      <c r="J444" s="1230">
        <f t="shared" si="130"/>
        <v>0</v>
      </c>
      <c r="K444" s="1231"/>
      <c r="L444" s="1151"/>
      <c r="M444" s="1232" t="s">
        <v>1</v>
      </c>
      <c r="N444" s="1233" t="s">
        <v>37</v>
      </c>
      <c r="O444" s="1234">
        <v>0</v>
      </c>
      <c r="P444" s="1234">
        <f t="shared" si="131"/>
        <v>0</v>
      </c>
      <c r="Q444" s="1234">
        <v>0</v>
      </c>
      <c r="R444" s="1234">
        <f t="shared" si="132"/>
        <v>0</v>
      </c>
      <c r="S444" s="1234">
        <v>0</v>
      </c>
      <c r="T444" s="1235">
        <f t="shared" si="133"/>
        <v>0</v>
      </c>
      <c r="AR444" s="1236" t="s">
        <v>263</v>
      </c>
      <c r="AT444" s="1236" t="s">
        <v>213</v>
      </c>
      <c r="AU444" s="1236" t="s">
        <v>83</v>
      </c>
      <c r="AY444" s="1143" t="s">
        <v>211</v>
      </c>
      <c r="BE444" s="1237">
        <f t="shared" si="134"/>
        <v>0</v>
      </c>
      <c r="BF444" s="1237">
        <f t="shared" si="135"/>
        <v>0</v>
      </c>
      <c r="BG444" s="1237">
        <f t="shared" si="136"/>
        <v>0</v>
      </c>
      <c r="BH444" s="1237">
        <f t="shared" si="137"/>
        <v>0</v>
      </c>
      <c r="BI444" s="1237">
        <f t="shared" si="138"/>
        <v>0</v>
      </c>
      <c r="BJ444" s="1143" t="s">
        <v>83</v>
      </c>
      <c r="BK444" s="1237">
        <f t="shared" si="139"/>
        <v>0</v>
      </c>
      <c r="BL444" s="1143" t="s">
        <v>263</v>
      </c>
      <c r="BM444" s="1236" t="s">
        <v>5485</v>
      </c>
    </row>
    <row r="445" spans="2:65" s="1287" customFormat="1" ht="44.25" customHeight="1">
      <c r="B445" s="1274"/>
      <c r="C445" s="1275" t="s">
        <v>2895</v>
      </c>
      <c r="D445" s="1275" t="s">
        <v>213</v>
      </c>
      <c r="E445" s="1276" t="s">
        <v>3948</v>
      </c>
      <c r="F445" s="1277" t="s">
        <v>3949</v>
      </c>
      <c r="G445" s="1278" t="s">
        <v>250</v>
      </c>
      <c r="H445" s="1279">
        <v>3</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5486</v>
      </c>
    </row>
    <row r="446" spans="2:65" s="1150" customFormat="1" ht="48.95" customHeight="1">
      <c r="B446" s="1224"/>
      <c r="C446" s="1225" t="s">
        <v>3950</v>
      </c>
      <c r="D446" s="1225" t="s">
        <v>213</v>
      </c>
      <c r="E446" s="1226" t="s">
        <v>3951</v>
      </c>
      <c r="F446" s="1227" t="s">
        <v>3952</v>
      </c>
      <c r="G446" s="1228" t="s">
        <v>250</v>
      </c>
      <c r="H446" s="1229">
        <v>1</v>
      </c>
      <c r="I446" s="1230"/>
      <c r="J446" s="1230">
        <f t="shared" si="130"/>
        <v>0</v>
      </c>
      <c r="K446" s="1231"/>
      <c r="L446" s="1151"/>
      <c r="M446" s="1232" t="s">
        <v>1</v>
      </c>
      <c r="N446" s="1233" t="s">
        <v>37</v>
      </c>
      <c r="O446" s="1234">
        <v>0</v>
      </c>
      <c r="P446" s="1234">
        <f t="shared" si="131"/>
        <v>0</v>
      </c>
      <c r="Q446" s="1234">
        <v>0</v>
      </c>
      <c r="R446" s="1234">
        <f t="shared" si="132"/>
        <v>0</v>
      </c>
      <c r="S446" s="1234">
        <v>0</v>
      </c>
      <c r="T446" s="1235">
        <f t="shared" si="133"/>
        <v>0</v>
      </c>
      <c r="AR446" s="1236" t="s">
        <v>263</v>
      </c>
      <c r="AT446" s="1236" t="s">
        <v>213</v>
      </c>
      <c r="AU446" s="1236" t="s">
        <v>83</v>
      </c>
      <c r="AY446" s="1143" t="s">
        <v>211</v>
      </c>
      <c r="BE446" s="1237">
        <f t="shared" si="134"/>
        <v>0</v>
      </c>
      <c r="BF446" s="1237">
        <f t="shared" si="135"/>
        <v>0</v>
      </c>
      <c r="BG446" s="1237">
        <f t="shared" si="136"/>
        <v>0</v>
      </c>
      <c r="BH446" s="1237">
        <f t="shared" si="137"/>
        <v>0</v>
      </c>
      <c r="BI446" s="1237">
        <f t="shared" si="138"/>
        <v>0</v>
      </c>
      <c r="BJ446" s="1143" t="s">
        <v>83</v>
      </c>
      <c r="BK446" s="1237">
        <f t="shared" si="139"/>
        <v>0</v>
      </c>
      <c r="BL446" s="1143" t="s">
        <v>263</v>
      </c>
      <c r="BM446" s="1236" t="s">
        <v>5487</v>
      </c>
    </row>
    <row r="447" spans="2:65" s="1287" customFormat="1" ht="44.25" customHeight="1">
      <c r="B447" s="1274"/>
      <c r="C447" s="1275" t="s">
        <v>2898</v>
      </c>
      <c r="D447" s="1275" t="s">
        <v>213</v>
      </c>
      <c r="E447" s="1276" t="s">
        <v>3953</v>
      </c>
      <c r="F447" s="1277" t="s">
        <v>3954</v>
      </c>
      <c r="G447" s="1278" t="s">
        <v>250</v>
      </c>
      <c r="H447" s="1279">
        <v>3</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5488</v>
      </c>
    </row>
    <row r="448" spans="2:65" s="1150" customFormat="1" ht="48.95" customHeight="1">
      <c r="B448" s="1224"/>
      <c r="C448" s="1225" t="s">
        <v>3955</v>
      </c>
      <c r="D448" s="1225" t="s">
        <v>213</v>
      </c>
      <c r="E448" s="1226" t="s">
        <v>3956</v>
      </c>
      <c r="F448" s="1227" t="s">
        <v>3957</v>
      </c>
      <c r="G448" s="1228" t="s">
        <v>250</v>
      </c>
      <c r="H448" s="1229">
        <v>22</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5489</v>
      </c>
    </row>
    <row r="449" spans="2:65" s="1150" customFormat="1" ht="48.95" customHeight="1">
      <c r="B449" s="1224"/>
      <c r="C449" s="1225" t="s">
        <v>2901</v>
      </c>
      <c r="D449" s="1225" t="s">
        <v>213</v>
      </c>
      <c r="E449" s="1226" t="s">
        <v>3958</v>
      </c>
      <c r="F449" s="1227" t="s">
        <v>3959</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5490</v>
      </c>
    </row>
    <row r="450" spans="2:65" s="1150" customFormat="1" ht="48.95" customHeight="1">
      <c r="B450" s="1224"/>
      <c r="C450" s="1225" t="s">
        <v>3960</v>
      </c>
      <c r="D450" s="1225" t="s">
        <v>213</v>
      </c>
      <c r="E450" s="1226" t="s">
        <v>3961</v>
      </c>
      <c r="F450" s="1227" t="s">
        <v>3962</v>
      </c>
      <c r="G450" s="1228" t="s">
        <v>250</v>
      </c>
      <c r="H450" s="1229">
        <v>1</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5633</v>
      </c>
    </row>
    <row r="451" spans="2:65" s="1150" customFormat="1" ht="48.95" customHeight="1">
      <c r="B451" s="1224"/>
      <c r="C451" s="1225" t="s">
        <v>1021</v>
      </c>
      <c r="D451" s="1225" t="s">
        <v>213</v>
      </c>
      <c r="E451" s="1226" t="s">
        <v>3963</v>
      </c>
      <c r="F451" s="1227" t="s">
        <v>3964</v>
      </c>
      <c r="G451" s="1228" t="s">
        <v>250</v>
      </c>
      <c r="H451" s="1229">
        <v>1</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5634</v>
      </c>
    </row>
    <row r="452" spans="2:65" s="1150" customFormat="1" ht="48.95" customHeight="1">
      <c r="B452" s="1224"/>
      <c r="C452" s="1225" t="s">
        <v>1022</v>
      </c>
      <c r="D452" s="1225" t="s">
        <v>213</v>
      </c>
      <c r="E452" s="1226" t="s">
        <v>3965</v>
      </c>
      <c r="F452" s="1227" t="s">
        <v>3966</v>
      </c>
      <c r="G452" s="1228" t="s">
        <v>250</v>
      </c>
      <c r="H452" s="1229">
        <v>2</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5635</v>
      </c>
    </row>
    <row r="453" spans="2:65" s="1150" customFormat="1" ht="48.95" customHeight="1">
      <c r="B453" s="1224"/>
      <c r="C453" s="1225" t="s">
        <v>2910</v>
      </c>
      <c r="D453" s="1225" t="s">
        <v>213</v>
      </c>
      <c r="E453" s="1226" t="s">
        <v>3967</v>
      </c>
      <c r="F453" s="1227" t="s">
        <v>3968</v>
      </c>
      <c r="G453" s="1228" t="s">
        <v>250</v>
      </c>
      <c r="H453" s="1229">
        <v>2</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5636</v>
      </c>
    </row>
    <row r="454" spans="2:65" s="1150" customFormat="1" ht="48.95" customHeight="1">
      <c r="B454" s="1224"/>
      <c r="C454" s="1225" t="s">
        <v>5637</v>
      </c>
      <c r="D454" s="1225" t="s">
        <v>213</v>
      </c>
      <c r="E454" s="1226" t="s">
        <v>3969</v>
      </c>
      <c r="F454" s="1227" t="s">
        <v>3970</v>
      </c>
      <c r="G454" s="1228" t="s">
        <v>250</v>
      </c>
      <c r="H454" s="1229">
        <v>1</v>
      </c>
      <c r="I454" s="1230"/>
      <c r="J454" s="1230">
        <f t="shared" si="130"/>
        <v>0</v>
      </c>
      <c r="K454" s="1231"/>
      <c r="L454" s="1151"/>
      <c r="M454" s="1232" t="s">
        <v>1</v>
      </c>
      <c r="N454" s="1233" t="s">
        <v>37</v>
      </c>
      <c r="O454" s="1234">
        <v>0</v>
      </c>
      <c r="P454" s="1234">
        <f t="shared" si="131"/>
        <v>0</v>
      </c>
      <c r="Q454" s="1234">
        <v>0</v>
      </c>
      <c r="R454" s="1234">
        <f t="shared" si="132"/>
        <v>0</v>
      </c>
      <c r="S454" s="1234">
        <v>0</v>
      </c>
      <c r="T454" s="1235">
        <f t="shared" si="133"/>
        <v>0</v>
      </c>
      <c r="AR454" s="1236" t="s">
        <v>263</v>
      </c>
      <c r="AT454" s="1236" t="s">
        <v>213</v>
      </c>
      <c r="AU454" s="1236" t="s">
        <v>83</v>
      </c>
      <c r="AY454" s="1143" t="s">
        <v>211</v>
      </c>
      <c r="BE454" s="1237">
        <f t="shared" si="134"/>
        <v>0</v>
      </c>
      <c r="BF454" s="1237">
        <f t="shared" si="135"/>
        <v>0</v>
      </c>
      <c r="BG454" s="1237">
        <f t="shared" si="136"/>
        <v>0</v>
      </c>
      <c r="BH454" s="1237">
        <f t="shared" si="137"/>
        <v>0</v>
      </c>
      <c r="BI454" s="1237">
        <f t="shared" si="138"/>
        <v>0</v>
      </c>
      <c r="BJ454" s="1143" t="s">
        <v>83</v>
      </c>
      <c r="BK454" s="1237">
        <f t="shared" si="139"/>
        <v>0</v>
      </c>
      <c r="BL454" s="1143" t="s">
        <v>263</v>
      </c>
      <c r="BM454" s="1236" t="s">
        <v>5638</v>
      </c>
    </row>
    <row r="455" spans="2:65" s="1150" customFormat="1" ht="48.95" customHeight="1">
      <c r="B455" s="1224"/>
      <c r="C455" s="1225" t="s">
        <v>1027</v>
      </c>
      <c r="D455" s="1225" t="s">
        <v>213</v>
      </c>
      <c r="E455" s="1226" t="s">
        <v>3971</v>
      </c>
      <c r="F455" s="1227" t="s">
        <v>3972</v>
      </c>
      <c r="G455" s="1228" t="s">
        <v>250</v>
      </c>
      <c r="H455" s="1229">
        <v>1</v>
      </c>
      <c r="I455" s="1230"/>
      <c r="J455" s="1230">
        <f t="shared" si="130"/>
        <v>0</v>
      </c>
      <c r="K455" s="1231"/>
      <c r="L455" s="1151"/>
      <c r="M455" s="1232" t="s">
        <v>1</v>
      </c>
      <c r="N455" s="1233" t="s">
        <v>37</v>
      </c>
      <c r="O455" s="1234">
        <v>0</v>
      </c>
      <c r="P455" s="1234">
        <f t="shared" si="131"/>
        <v>0</v>
      </c>
      <c r="Q455" s="1234">
        <v>0</v>
      </c>
      <c r="R455" s="1234">
        <f t="shared" si="132"/>
        <v>0</v>
      </c>
      <c r="S455" s="1234">
        <v>0</v>
      </c>
      <c r="T455" s="1235">
        <f t="shared" si="133"/>
        <v>0</v>
      </c>
      <c r="AR455" s="1236" t="s">
        <v>263</v>
      </c>
      <c r="AT455" s="1236" t="s">
        <v>213</v>
      </c>
      <c r="AU455" s="1236" t="s">
        <v>83</v>
      </c>
      <c r="AY455" s="1143" t="s">
        <v>211</v>
      </c>
      <c r="BE455" s="1237">
        <f t="shared" si="134"/>
        <v>0</v>
      </c>
      <c r="BF455" s="1237">
        <f t="shared" si="135"/>
        <v>0</v>
      </c>
      <c r="BG455" s="1237">
        <f t="shared" si="136"/>
        <v>0</v>
      </c>
      <c r="BH455" s="1237">
        <f t="shared" si="137"/>
        <v>0</v>
      </c>
      <c r="BI455" s="1237">
        <f t="shared" si="138"/>
        <v>0</v>
      </c>
      <c r="BJ455" s="1143" t="s">
        <v>83</v>
      </c>
      <c r="BK455" s="1237">
        <f t="shared" si="139"/>
        <v>0</v>
      </c>
      <c r="BL455" s="1143" t="s">
        <v>263</v>
      </c>
      <c r="BM455" s="1236" t="s">
        <v>5639</v>
      </c>
    </row>
    <row r="456" spans="2:65" s="1150" customFormat="1" ht="55.5" customHeight="1">
      <c r="B456" s="1224"/>
      <c r="C456" s="1225" t="s">
        <v>1028</v>
      </c>
      <c r="D456" s="1225" t="s">
        <v>213</v>
      </c>
      <c r="E456" s="1226" t="s">
        <v>3973</v>
      </c>
      <c r="F456" s="1227" t="s">
        <v>3974</v>
      </c>
      <c r="G456" s="1228" t="s">
        <v>392</v>
      </c>
      <c r="H456" s="1229">
        <v>1</v>
      </c>
      <c r="I456" s="1230"/>
      <c r="J456" s="1230">
        <f t="shared" si="130"/>
        <v>0</v>
      </c>
      <c r="K456" s="1231"/>
      <c r="L456" s="1151"/>
      <c r="M456" s="1232" t="s">
        <v>1</v>
      </c>
      <c r="N456" s="1233" t="s">
        <v>37</v>
      </c>
      <c r="O456" s="1234">
        <v>0</v>
      </c>
      <c r="P456" s="1234">
        <f t="shared" si="131"/>
        <v>0</v>
      </c>
      <c r="Q456" s="1234">
        <v>0</v>
      </c>
      <c r="R456" s="1234">
        <f t="shared" si="132"/>
        <v>0</v>
      </c>
      <c r="S456" s="1234">
        <v>0</v>
      </c>
      <c r="T456" s="1235">
        <f t="shared" si="133"/>
        <v>0</v>
      </c>
      <c r="AR456" s="1236" t="s">
        <v>263</v>
      </c>
      <c r="AT456" s="1236" t="s">
        <v>213</v>
      </c>
      <c r="AU456" s="1236" t="s">
        <v>83</v>
      </c>
      <c r="AY456" s="1143" t="s">
        <v>211</v>
      </c>
      <c r="BE456" s="1237">
        <f t="shared" si="134"/>
        <v>0</v>
      </c>
      <c r="BF456" s="1237">
        <f t="shared" si="135"/>
        <v>0</v>
      </c>
      <c r="BG456" s="1237">
        <f t="shared" si="136"/>
        <v>0</v>
      </c>
      <c r="BH456" s="1237">
        <f t="shared" si="137"/>
        <v>0</v>
      </c>
      <c r="BI456" s="1237">
        <f t="shared" si="138"/>
        <v>0</v>
      </c>
      <c r="BJ456" s="1143" t="s">
        <v>83</v>
      </c>
      <c r="BK456" s="1237">
        <f t="shared" si="139"/>
        <v>0</v>
      </c>
      <c r="BL456" s="1143" t="s">
        <v>263</v>
      </c>
      <c r="BM456" s="1236" t="s">
        <v>5640</v>
      </c>
    </row>
    <row r="457" spans="2:65" s="1212" customFormat="1" ht="22.7" customHeight="1">
      <c r="B457" s="1213"/>
      <c r="D457" s="1214" t="s">
        <v>69</v>
      </c>
      <c r="E457" s="1222" t="s">
        <v>1019</v>
      </c>
      <c r="F457" s="1222" t="s">
        <v>1020</v>
      </c>
      <c r="J457" s="1223">
        <f>BK457</f>
        <v>0</v>
      </c>
      <c r="L457" s="1213"/>
      <c r="M457" s="1217"/>
      <c r="P457" s="1218">
        <f>SUM(P458:P483)</f>
        <v>709.73541080000007</v>
      </c>
      <c r="R457" s="1218">
        <f>SUM(R458:R483)</f>
        <v>12.197630499999999</v>
      </c>
      <c r="T457" s="1219">
        <f>SUM(T458:T483)</f>
        <v>0</v>
      </c>
      <c r="AR457" s="1214" t="s">
        <v>83</v>
      </c>
      <c r="AT457" s="1220" t="s">
        <v>69</v>
      </c>
      <c r="AU457" s="1220" t="s">
        <v>77</v>
      </c>
      <c r="AY457" s="1214" t="s">
        <v>211</v>
      </c>
      <c r="BK457" s="1221">
        <f>SUM(BK458:BK483)</f>
        <v>0</v>
      </c>
    </row>
    <row r="458" spans="2:65" s="1150" customFormat="1" ht="33" customHeight="1">
      <c r="B458" s="1224"/>
      <c r="C458" s="1252" t="s">
        <v>5641</v>
      </c>
      <c r="D458" s="1252" t="s">
        <v>213</v>
      </c>
      <c r="E458" s="1253" t="s">
        <v>5492</v>
      </c>
      <c r="F458" s="1254" t="s">
        <v>5493</v>
      </c>
      <c r="G458" s="1255" t="s">
        <v>238</v>
      </c>
      <c r="H458" s="1256">
        <v>56.15</v>
      </c>
      <c r="I458" s="1257"/>
      <c r="J458" s="1257">
        <f t="shared" ref="J458:J483" si="140">ROUND(I458*H458,2)</f>
        <v>0</v>
      </c>
      <c r="K458" s="1231"/>
      <c r="L458" s="1151"/>
      <c r="M458" s="1232" t="s">
        <v>1</v>
      </c>
      <c r="N458" s="1233" t="s">
        <v>37</v>
      </c>
      <c r="O458" s="1234">
        <v>0.87883999999999995</v>
      </c>
      <c r="P458" s="1234">
        <f t="shared" ref="P458:P483" si="141">O458*H458</f>
        <v>49.346865999999999</v>
      </c>
      <c r="Q458" s="1234">
        <v>3.65E-3</v>
      </c>
      <c r="R458" s="1234">
        <f t="shared" ref="R458:R483" si="142">Q458*H458</f>
        <v>0.2049475</v>
      </c>
      <c r="S458" s="1234">
        <v>0</v>
      </c>
      <c r="T458" s="1235">
        <f t="shared" ref="T458:T483" si="143">S458*H458</f>
        <v>0</v>
      </c>
      <c r="AR458" s="1236" t="s">
        <v>263</v>
      </c>
      <c r="AT458" s="1236" t="s">
        <v>213</v>
      </c>
      <c r="AU458" s="1236" t="s">
        <v>83</v>
      </c>
      <c r="AY458" s="1143" t="s">
        <v>211</v>
      </c>
      <c r="BE458" s="1237">
        <f t="shared" ref="BE458:BE483" si="144">IF(N458="základná",J458,0)</f>
        <v>0</v>
      </c>
      <c r="BF458" s="1237">
        <f t="shared" ref="BF458:BF483" si="145">IF(N458="znížená",J458,0)</f>
        <v>0</v>
      </c>
      <c r="BG458" s="1237">
        <f t="shared" ref="BG458:BG483" si="146">IF(N458="zákl. prenesená",J458,0)</f>
        <v>0</v>
      </c>
      <c r="BH458" s="1237">
        <f t="shared" ref="BH458:BH483" si="147">IF(N458="zníž. prenesená",J458,0)</f>
        <v>0</v>
      </c>
      <c r="BI458" s="1237">
        <f t="shared" ref="BI458:BI483" si="148">IF(N458="nulová",J458,0)</f>
        <v>0</v>
      </c>
      <c r="BJ458" s="1143" t="s">
        <v>83</v>
      </c>
      <c r="BK458" s="1237">
        <f t="shared" ref="BK458:BK483" si="149">ROUND(I458*H458,2)</f>
        <v>0</v>
      </c>
      <c r="BL458" s="1143" t="s">
        <v>263</v>
      </c>
      <c r="BM458" s="1236" t="s">
        <v>5642</v>
      </c>
    </row>
    <row r="459" spans="2:65" s="1150" customFormat="1" ht="37.700000000000003" customHeight="1">
      <c r="B459" s="1224"/>
      <c r="C459" s="1258" t="s">
        <v>2983</v>
      </c>
      <c r="D459" s="1258" t="s">
        <v>240</v>
      </c>
      <c r="E459" s="1259" t="s">
        <v>5495</v>
      </c>
      <c r="F459" s="1260" t="s">
        <v>5496</v>
      </c>
      <c r="G459" s="1261" t="s">
        <v>238</v>
      </c>
      <c r="H459" s="1262">
        <v>64.572999999999993</v>
      </c>
      <c r="I459" s="1263"/>
      <c r="J459" s="1263">
        <f t="shared" si="140"/>
        <v>0</v>
      </c>
      <c r="K459" s="1244"/>
      <c r="L459" s="1245"/>
      <c r="M459" s="1246" t="s">
        <v>1</v>
      </c>
      <c r="N459" s="1247" t="s">
        <v>37</v>
      </c>
      <c r="O459" s="1234">
        <v>0</v>
      </c>
      <c r="P459" s="1234">
        <f t="shared" si="141"/>
        <v>0</v>
      </c>
      <c r="Q459" s="1234">
        <v>0</v>
      </c>
      <c r="R459" s="1234">
        <f t="shared" si="142"/>
        <v>0</v>
      </c>
      <c r="S459" s="1234">
        <v>0</v>
      </c>
      <c r="T459" s="1235">
        <f t="shared" si="143"/>
        <v>0</v>
      </c>
      <c r="AR459" s="1236" t="s">
        <v>311</v>
      </c>
      <c r="AT459" s="1236" t="s">
        <v>240</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5643</v>
      </c>
    </row>
    <row r="460" spans="2:65" s="1150" customFormat="1" ht="33" customHeight="1">
      <c r="B460" s="1224"/>
      <c r="C460" s="1252" t="s">
        <v>5508</v>
      </c>
      <c r="D460" s="1252" t="s">
        <v>213</v>
      </c>
      <c r="E460" s="1253" t="s">
        <v>5492</v>
      </c>
      <c r="F460" s="1254" t="s">
        <v>5493</v>
      </c>
      <c r="G460" s="1255" t="s">
        <v>238</v>
      </c>
      <c r="H460" s="1256">
        <v>21.42</v>
      </c>
      <c r="I460" s="1257"/>
      <c r="J460" s="1257">
        <f t="shared" si="140"/>
        <v>0</v>
      </c>
      <c r="K460" s="1231"/>
      <c r="L460" s="1151"/>
      <c r="M460" s="1232" t="s">
        <v>1</v>
      </c>
      <c r="N460" s="1233" t="s">
        <v>37</v>
      </c>
      <c r="O460" s="1234">
        <v>0.87883999999999995</v>
      </c>
      <c r="P460" s="1234">
        <f t="shared" si="141"/>
        <v>18.824752799999999</v>
      </c>
      <c r="Q460" s="1234">
        <v>3.65E-3</v>
      </c>
      <c r="R460" s="1234">
        <f t="shared" si="142"/>
        <v>7.8183000000000002E-2</v>
      </c>
      <c r="S460" s="1234">
        <v>0</v>
      </c>
      <c r="T460" s="1235">
        <f t="shared" si="143"/>
        <v>0</v>
      </c>
      <c r="AR460" s="1236" t="s">
        <v>263</v>
      </c>
      <c r="AT460" s="1236" t="s">
        <v>213</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5644</v>
      </c>
    </row>
    <row r="461" spans="2:65" s="1150" customFormat="1" ht="33" customHeight="1">
      <c r="B461" s="1224"/>
      <c r="C461" s="1258" t="s">
        <v>5531</v>
      </c>
      <c r="D461" s="1258" t="s">
        <v>240</v>
      </c>
      <c r="E461" s="1259" t="s">
        <v>5500</v>
      </c>
      <c r="F461" s="1260" t="s">
        <v>5501</v>
      </c>
      <c r="G461" s="1261" t="s">
        <v>238</v>
      </c>
      <c r="H461" s="1262">
        <v>24.632999999999999</v>
      </c>
      <c r="I461" s="1263"/>
      <c r="J461" s="1263">
        <f t="shared" si="140"/>
        <v>0</v>
      </c>
      <c r="K461" s="1244"/>
      <c r="L461" s="1245"/>
      <c r="M461" s="1246" t="s">
        <v>1</v>
      </c>
      <c r="N461" s="1247" t="s">
        <v>37</v>
      </c>
      <c r="O461" s="1234">
        <v>0</v>
      </c>
      <c r="P461" s="1234">
        <f t="shared" si="141"/>
        <v>0</v>
      </c>
      <c r="Q461" s="1234">
        <v>1.8499999999999999E-2</v>
      </c>
      <c r="R461" s="1234">
        <f t="shared" si="142"/>
        <v>0.45571049999999996</v>
      </c>
      <c r="S461" s="1234">
        <v>0</v>
      </c>
      <c r="T461" s="1235">
        <f t="shared" si="143"/>
        <v>0</v>
      </c>
      <c r="AR461" s="1236" t="s">
        <v>311</v>
      </c>
      <c r="AT461" s="1236" t="s">
        <v>240</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5645</v>
      </c>
    </row>
    <row r="462" spans="2:65" s="1150" customFormat="1" ht="33" customHeight="1">
      <c r="B462" s="1224"/>
      <c r="C462" s="1252" t="s">
        <v>2987</v>
      </c>
      <c r="D462" s="1252" t="s">
        <v>213</v>
      </c>
      <c r="E462" s="1253" t="s">
        <v>5492</v>
      </c>
      <c r="F462" s="1254" t="s">
        <v>5493</v>
      </c>
      <c r="G462" s="1255" t="s">
        <v>238</v>
      </c>
      <c r="H462" s="1256">
        <v>57.7</v>
      </c>
      <c r="I462" s="1257"/>
      <c r="J462" s="1257">
        <f t="shared" si="140"/>
        <v>0</v>
      </c>
      <c r="K462" s="1231"/>
      <c r="L462" s="1151"/>
      <c r="M462" s="1232" t="s">
        <v>1</v>
      </c>
      <c r="N462" s="1233" t="s">
        <v>37</v>
      </c>
      <c r="O462" s="1234">
        <v>0.87883999999999995</v>
      </c>
      <c r="P462" s="1234">
        <f t="shared" si="141"/>
        <v>50.709068000000002</v>
      </c>
      <c r="Q462" s="1234">
        <v>3.65E-3</v>
      </c>
      <c r="R462" s="1234">
        <f t="shared" si="142"/>
        <v>0.21060500000000001</v>
      </c>
      <c r="S462" s="1234">
        <v>0</v>
      </c>
      <c r="T462" s="1235">
        <f t="shared" si="143"/>
        <v>0</v>
      </c>
      <c r="AR462" s="1236" t="s">
        <v>263</v>
      </c>
      <c r="AT462" s="1236" t="s">
        <v>213</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5646</v>
      </c>
    </row>
    <row r="463" spans="2:65" s="1150" customFormat="1" ht="33" customHeight="1">
      <c r="B463" s="1224"/>
      <c r="C463" s="1258" t="s">
        <v>2999</v>
      </c>
      <c r="D463" s="1258" t="s">
        <v>240</v>
      </c>
      <c r="E463" s="1259" t="s">
        <v>5647</v>
      </c>
      <c r="F463" s="1260" t="s">
        <v>5648</v>
      </c>
      <c r="G463" s="1261" t="s">
        <v>238</v>
      </c>
      <c r="H463" s="1262">
        <v>66.355000000000004</v>
      </c>
      <c r="I463" s="1263"/>
      <c r="J463" s="1263">
        <f t="shared" si="140"/>
        <v>0</v>
      </c>
      <c r="K463" s="1244"/>
      <c r="L463" s="1245"/>
      <c r="M463" s="1246" t="s">
        <v>1</v>
      </c>
      <c r="N463" s="1247" t="s">
        <v>37</v>
      </c>
      <c r="O463" s="1234">
        <v>0</v>
      </c>
      <c r="P463" s="1234">
        <f t="shared" si="141"/>
        <v>0</v>
      </c>
      <c r="Q463" s="1234">
        <v>1.8499999999999999E-2</v>
      </c>
      <c r="R463" s="1234">
        <f t="shared" si="142"/>
        <v>1.2275674999999999</v>
      </c>
      <c r="S463" s="1234">
        <v>0</v>
      </c>
      <c r="T463" s="1235">
        <f t="shared" si="143"/>
        <v>0</v>
      </c>
      <c r="AR463" s="1236" t="s">
        <v>311</v>
      </c>
      <c r="AT463" s="1236" t="s">
        <v>240</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5649</v>
      </c>
    </row>
    <row r="464" spans="2:65" s="1150" customFormat="1" ht="33" customHeight="1">
      <c r="B464" s="1224"/>
      <c r="C464" s="1252" t="s">
        <v>5650</v>
      </c>
      <c r="D464" s="1252" t="s">
        <v>213</v>
      </c>
      <c r="E464" s="1253" t="s">
        <v>5492</v>
      </c>
      <c r="F464" s="1254" t="s">
        <v>5493</v>
      </c>
      <c r="G464" s="1255" t="s">
        <v>238</v>
      </c>
      <c r="H464" s="1256">
        <v>2.62</v>
      </c>
      <c r="I464" s="1257"/>
      <c r="J464" s="1257">
        <f t="shared" si="140"/>
        <v>0</v>
      </c>
      <c r="K464" s="1231"/>
      <c r="L464" s="1151"/>
      <c r="M464" s="1232" t="s">
        <v>1</v>
      </c>
      <c r="N464" s="1233" t="s">
        <v>37</v>
      </c>
      <c r="O464" s="1234">
        <v>0.87883999999999995</v>
      </c>
      <c r="P464" s="1234">
        <f t="shared" si="141"/>
        <v>2.3025608000000002</v>
      </c>
      <c r="Q464" s="1234">
        <v>3.65E-3</v>
      </c>
      <c r="R464" s="1234">
        <f t="shared" si="142"/>
        <v>9.5630000000000003E-3</v>
      </c>
      <c r="S464" s="1234">
        <v>0</v>
      </c>
      <c r="T464" s="1235">
        <f t="shared" si="143"/>
        <v>0</v>
      </c>
      <c r="AR464" s="1236" t="s">
        <v>263</v>
      </c>
      <c r="AT464" s="1236" t="s">
        <v>213</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5651</v>
      </c>
    </row>
    <row r="465" spans="2:65" s="1150" customFormat="1" ht="33" customHeight="1">
      <c r="B465" s="1224"/>
      <c r="C465" s="1258" t="s">
        <v>2996</v>
      </c>
      <c r="D465" s="1258" t="s">
        <v>240</v>
      </c>
      <c r="E465" s="1259" t="s">
        <v>5505</v>
      </c>
      <c r="F465" s="1260" t="s">
        <v>5506</v>
      </c>
      <c r="G465" s="1261" t="s">
        <v>238</v>
      </c>
      <c r="H465" s="1262">
        <v>3.0129999999999999</v>
      </c>
      <c r="I465" s="1263"/>
      <c r="J465" s="1263">
        <f t="shared" si="140"/>
        <v>0</v>
      </c>
      <c r="K465" s="1244"/>
      <c r="L465" s="1245"/>
      <c r="M465" s="1246" t="s">
        <v>1</v>
      </c>
      <c r="N465" s="1247" t="s">
        <v>37</v>
      </c>
      <c r="O465" s="1234">
        <v>0</v>
      </c>
      <c r="P465" s="1234">
        <f t="shared" si="141"/>
        <v>0</v>
      </c>
      <c r="Q465" s="1234">
        <v>1.8499999999999999E-2</v>
      </c>
      <c r="R465" s="1234">
        <f t="shared" si="142"/>
        <v>5.5740499999999998E-2</v>
      </c>
      <c r="S465" s="1234">
        <v>0</v>
      </c>
      <c r="T465" s="1235">
        <f t="shared" si="143"/>
        <v>0</v>
      </c>
      <c r="AR465" s="1236" t="s">
        <v>311</v>
      </c>
      <c r="AT465" s="1236" t="s">
        <v>240</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5652</v>
      </c>
    </row>
    <row r="466" spans="2:65" s="1150" customFormat="1" ht="33" customHeight="1">
      <c r="B466" s="1224"/>
      <c r="C466" s="1252" t="s">
        <v>5513</v>
      </c>
      <c r="D466" s="1252" t="s">
        <v>213</v>
      </c>
      <c r="E466" s="1253" t="s">
        <v>5492</v>
      </c>
      <c r="F466" s="1254" t="s">
        <v>5493</v>
      </c>
      <c r="G466" s="1255" t="s">
        <v>238</v>
      </c>
      <c r="H466" s="1256">
        <v>10.1</v>
      </c>
      <c r="I466" s="1257"/>
      <c r="J466" s="1257">
        <f t="shared" si="140"/>
        <v>0</v>
      </c>
      <c r="K466" s="1231"/>
      <c r="L466" s="1151"/>
      <c r="M466" s="1232" t="s">
        <v>1</v>
      </c>
      <c r="N466" s="1233" t="s">
        <v>37</v>
      </c>
      <c r="O466" s="1234">
        <v>0.87883999999999995</v>
      </c>
      <c r="P466" s="1234">
        <f t="shared" si="141"/>
        <v>8.8762840000000001</v>
      </c>
      <c r="Q466" s="1234">
        <v>3.65E-3</v>
      </c>
      <c r="R466" s="1234">
        <f t="shared" si="142"/>
        <v>3.6865000000000002E-2</v>
      </c>
      <c r="S466" s="1234">
        <v>0</v>
      </c>
      <c r="T466" s="1235">
        <f t="shared" si="143"/>
        <v>0</v>
      </c>
      <c r="AR466" s="1236" t="s">
        <v>263</v>
      </c>
      <c r="AT466" s="1236" t="s">
        <v>213</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5653</v>
      </c>
    </row>
    <row r="467" spans="2:65" s="1150" customFormat="1" ht="37.700000000000003" customHeight="1">
      <c r="B467" s="1224"/>
      <c r="C467" s="1258" t="s">
        <v>5654</v>
      </c>
      <c r="D467" s="1258" t="s">
        <v>240</v>
      </c>
      <c r="E467" s="1259" t="s">
        <v>5510</v>
      </c>
      <c r="F467" s="1260" t="s">
        <v>5511</v>
      </c>
      <c r="G467" s="1261" t="s">
        <v>238</v>
      </c>
      <c r="H467" s="1262">
        <v>11.615</v>
      </c>
      <c r="I467" s="1263"/>
      <c r="J467" s="1263">
        <f t="shared" si="140"/>
        <v>0</v>
      </c>
      <c r="K467" s="1244"/>
      <c r="L467" s="1245"/>
      <c r="M467" s="1246" t="s">
        <v>1</v>
      </c>
      <c r="N467" s="1247" t="s">
        <v>37</v>
      </c>
      <c r="O467" s="1234">
        <v>0</v>
      </c>
      <c r="P467" s="1234">
        <f t="shared" si="141"/>
        <v>0</v>
      </c>
      <c r="Q467" s="1234">
        <v>0</v>
      </c>
      <c r="R467" s="1234">
        <f t="shared" si="142"/>
        <v>0</v>
      </c>
      <c r="S467" s="1234">
        <v>0</v>
      </c>
      <c r="T467" s="1235">
        <f t="shared" si="143"/>
        <v>0</v>
      </c>
      <c r="AR467" s="1236" t="s">
        <v>311</v>
      </c>
      <c r="AT467" s="1236" t="s">
        <v>240</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5655</v>
      </c>
    </row>
    <row r="468" spans="2:65" s="1150" customFormat="1" ht="33" customHeight="1">
      <c r="B468" s="1224"/>
      <c r="C468" s="1252" t="s">
        <v>5360</v>
      </c>
      <c r="D468" s="1252" t="s">
        <v>213</v>
      </c>
      <c r="E468" s="1253" t="s">
        <v>5492</v>
      </c>
      <c r="F468" s="1254" t="s">
        <v>5493</v>
      </c>
      <c r="G468" s="1255" t="s">
        <v>238</v>
      </c>
      <c r="H468" s="1256">
        <v>11.18</v>
      </c>
      <c r="I468" s="1257"/>
      <c r="J468" s="1257">
        <f t="shared" si="140"/>
        <v>0</v>
      </c>
      <c r="K468" s="1231"/>
      <c r="L468" s="1151"/>
      <c r="M468" s="1232" t="s">
        <v>1</v>
      </c>
      <c r="N468" s="1233" t="s">
        <v>37</v>
      </c>
      <c r="O468" s="1234">
        <v>0.87883999999999995</v>
      </c>
      <c r="P468" s="1234">
        <f t="shared" si="141"/>
        <v>9.8254311999999988</v>
      </c>
      <c r="Q468" s="1234">
        <v>3.65E-3</v>
      </c>
      <c r="R468" s="1234">
        <f t="shared" si="142"/>
        <v>4.0806999999999996E-2</v>
      </c>
      <c r="S468" s="1234">
        <v>0</v>
      </c>
      <c r="T468" s="1235">
        <f t="shared" si="143"/>
        <v>0</v>
      </c>
      <c r="AR468" s="1236" t="s">
        <v>263</v>
      </c>
      <c r="AT468" s="1236" t="s">
        <v>213</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5656</v>
      </c>
    </row>
    <row r="469" spans="2:65" s="1150" customFormat="1" ht="37.700000000000003" customHeight="1">
      <c r="B469" s="1224"/>
      <c r="C469" s="1258" t="s">
        <v>5362</v>
      </c>
      <c r="D469" s="1258" t="s">
        <v>240</v>
      </c>
      <c r="E469" s="1259" t="s">
        <v>5657</v>
      </c>
      <c r="F469" s="1260" t="s">
        <v>5658</v>
      </c>
      <c r="G469" s="1261" t="s">
        <v>238</v>
      </c>
      <c r="H469" s="1262">
        <v>12.856999999999999</v>
      </c>
      <c r="I469" s="1263"/>
      <c r="J469" s="1263">
        <f t="shared" si="140"/>
        <v>0</v>
      </c>
      <c r="K469" s="1244"/>
      <c r="L469" s="1245"/>
      <c r="M469" s="1246" t="s">
        <v>1</v>
      </c>
      <c r="N469" s="1247" t="s">
        <v>37</v>
      </c>
      <c r="O469" s="1234">
        <v>0</v>
      </c>
      <c r="P469" s="1234">
        <f t="shared" si="141"/>
        <v>0</v>
      </c>
      <c r="Q469" s="1234">
        <v>1.8499999999999999E-2</v>
      </c>
      <c r="R469" s="1234">
        <f t="shared" si="142"/>
        <v>0.23785449999999997</v>
      </c>
      <c r="S469" s="1234">
        <v>0</v>
      </c>
      <c r="T469" s="1235">
        <f t="shared" si="143"/>
        <v>0</v>
      </c>
      <c r="AR469" s="1236" t="s">
        <v>311</v>
      </c>
      <c r="AT469" s="1236" t="s">
        <v>240</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5659</v>
      </c>
    </row>
    <row r="470" spans="2:65" s="1150" customFormat="1" ht="24.2" customHeight="1">
      <c r="B470" s="1224"/>
      <c r="C470" s="1252" t="s">
        <v>1029</v>
      </c>
      <c r="D470" s="1252" t="s">
        <v>213</v>
      </c>
      <c r="E470" s="1253" t="s">
        <v>5514</v>
      </c>
      <c r="F470" s="1254" t="s">
        <v>5515</v>
      </c>
      <c r="G470" s="1255" t="s">
        <v>389</v>
      </c>
      <c r="H470" s="1256">
        <v>195.1</v>
      </c>
      <c r="I470" s="1257"/>
      <c r="J470" s="1257">
        <f t="shared" si="140"/>
        <v>0</v>
      </c>
      <c r="K470" s="1231"/>
      <c r="L470" s="1151"/>
      <c r="M470" s="1232" t="s">
        <v>1</v>
      </c>
      <c r="N470" s="1233" t="s">
        <v>37</v>
      </c>
      <c r="O470" s="1234">
        <v>0</v>
      </c>
      <c r="P470" s="1234">
        <f t="shared" si="141"/>
        <v>0</v>
      </c>
      <c r="Q470" s="1234">
        <v>0</v>
      </c>
      <c r="R470" s="1234">
        <f t="shared" si="142"/>
        <v>0</v>
      </c>
      <c r="S470" s="1234">
        <v>0</v>
      </c>
      <c r="T470" s="1235">
        <f t="shared" si="143"/>
        <v>0</v>
      </c>
      <c r="AR470" s="1236" t="s">
        <v>263</v>
      </c>
      <c r="AT470" s="1236" t="s">
        <v>213</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5660</v>
      </c>
    </row>
    <row r="471" spans="2:65" s="1150" customFormat="1" ht="37.700000000000003" customHeight="1">
      <c r="B471" s="1224"/>
      <c r="C471" s="1258" t="s">
        <v>5503</v>
      </c>
      <c r="D471" s="1258" t="s">
        <v>240</v>
      </c>
      <c r="E471" s="1259" t="s">
        <v>5495</v>
      </c>
      <c r="F471" s="1260" t="s">
        <v>5496</v>
      </c>
      <c r="G471" s="1261" t="s">
        <v>238</v>
      </c>
      <c r="H471" s="1262">
        <v>31.178000000000001</v>
      </c>
      <c r="I471" s="1263"/>
      <c r="J471" s="1263">
        <f t="shared" si="140"/>
        <v>0</v>
      </c>
      <c r="K471" s="1244"/>
      <c r="L471" s="1245"/>
      <c r="M471" s="1246" t="s">
        <v>1</v>
      </c>
      <c r="N471" s="1247" t="s">
        <v>37</v>
      </c>
      <c r="O471" s="1234">
        <v>0</v>
      </c>
      <c r="P471" s="1234">
        <f t="shared" si="141"/>
        <v>0</v>
      </c>
      <c r="Q471" s="1234">
        <v>0</v>
      </c>
      <c r="R471" s="1234">
        <f t="shared" si="142"/>
        <v>0</v>
      </c>
      <c r="S471" s="1234">
        <v>0</v>
      </c>
      <c r="T471" s="1235">
        <f t="shared" si="143"/>
        <v>0</v>
      </c>
      <c r="AR471" s="1236" t="s">
        <v>311</v>
      </c>
      <c r="AT471" s="1236" t="s">
        <v>240</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5661</v>
      </c>
    </row>
    <row r="472" spans="2:65" s="1150" customFormat="1" ht="24.2" customHeight="1">
      <c r="B472" s="1224"/>
      <c r="C472" s="1252" t="s">
        <v>2984</v>
      </c>
      <c r="D472" s="1252" t="s">
        <v>213</v>
      </c>
      <c r="E472" s="1253" t="s">
        <v>5514</v>
      </c>
      <c r="F472" s="1254" t="s">
        <v>5515</v>
      </c>
      <c r="G472" s="1255" t="s">
        <v>389</v>
      </c>
      <c r="H472" s="1256">
        <v>157.82</v>
      </c>
      <c r="I472" s="1257"/>
      <c r="J472" s="1257">
        <f t="shared" si="140"/>
        <v>0</v>
      </c>
      <c r="K472" s="1231"/>
      <c r="L472" s="1151"/>
      <c r="M472" s="1232" t="s">
        <v>1</v>
      </c>
      <c r="N472" s="1233" t="s">
        <v>37</v>
      </c>
      <c r="O472" s="1234">
        <v>0</v>
      </c>
      <c r="P472" s="1234">
        <f t="shared" si="141"/>
        <v>0</v>
      </c>
      <c r="Q472" s="1234">
        <v>0</v>
      </c>
      <c r="R472" s="1234">
        <f t="shared" si="142"/>
        <v>0</v>
      </c>
      <c r="S472" s="1234">
        <v>0</v>
      </c>
      <c r="T472" s="1235">
        <f t="shared" si="143"/>
        <v>0</v>
      </c>
      <c r="AR472" s="1236" t="s">
        <v>263</v>
      </c>
      <c r="AT472" s="1236" t="s">
        <v>213</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5662</v>
      </c>
    </row>
    <row r="473" spans="2:65" s="1150" customFormat="1" ht="33" customHeight="1">
      <c r="B473" s="1224"/>
      <c r="C473" s="1258" t="s">
        <v>5537</v>
      </c>
      <c r="D473" s="1258" t="s">
        <v>240</v>
      </c>
      <c r="E473" s="1259" t="s">
        <v>5647</v>
      </c>
      <c r="F473" s="1260" t="s">
        <v>5648</v>
      </c>
      <c r="G473" s="1261" t="s">
        <v>238</v>
      </c>
      <c r="H473" s="1262">
        <v>23.021000000000001</v>
      </c>
      <c r="I473" s="1263"/>
      <c r="J473" s="1263">
        <f t="shared" si="140"/>
        <v>0</v>
      </c>
      <c r="K473" s="1244"/>
      <c r="L473" s="1245"/>
      <c r="M473" s="1246" t="s">
        <v>1</v>
      </c>
      <c r="N473" s="1247" t="s">
        <v>37</v>
      </c>
      <c r="O473" s="1234">
        <v>0</v>
      </c>
      <c r="P473" s="1234">
        <f t="shared" si="141"/>
        <v>0</v>
      </c>
      <c r="Q473" s="1234">
        <v>1.8499999999999999E-2</v>
      </c>
      <c r="R473" s="1234">
        <f t="shared" si="142"/>
        <v>0.4258885</v>
      </c>
      <c r="S473" s="1234">
        <v>0</v>
      </c>
      <c r="T473" s="1235">
        <f t="shared" si="143"/>
        <v>0</v>
      </c>
      <c r="AR473" s="1236" t="s">
        <v>311</v>
      </c>
      <c r="AT473" s="1236" t="s">
        <v>240</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5663</v>
      </c>
    </row>
    <row r="474" spans="2:65" s="1150" customFormat="1" ht="24.2" customHeight="1">
      <c r="B474" s="1224"/>
      <c r="C474" s="1252" t="s">
        <v>5664</v>
      </c>
      <c r="D474" s="1252" t="s">
        <v>213</v>
      </c>
      <c r="E474" s="1253" t="s">
        <v>5522</v>
      </c>
      <c r="F474" s="1254" t="s">
        <v>5665</v>
      </c>
      <c r="G474" s="1255" t="s">
        <v>238</v>
      </c>
      <c r="H474" s="1256">
        <v>143.22999999999999</v>
      </c>
      <c r="I474" s="1257"/>
      <c r="J474" s="1257">
        <f t="shared" si="140"/>
        <v>0</v>
      </c>
      <c r="K474" s="1231"/>
      <c r="L474" s="1151"/>
      <c r="M474" s="1232" t="s">
        <v>1</v>
      </c>
      <c r="N474" s="1233" t="s">
        <v>37</v>
      </c>
      <c r="O474" s="1234">
        <v>0.89185999999999999</v>
      </c>
      <c r="P474" s="1234">
        <f t="shared" si="141"/>
        <v>127.74110779999999</v>
      </c>
      <c r="Q474" s="1234">
        <v>3.5469999999999998E-3</v>
      </c>
      <c r="R474" s="1234">
        <f t="shared" si="142"/>
        <v>0.50803680999999989</v>
      </c>
      <c r="S474" s="1234">
        <v>0</v>
      </c>
      <c r="T474" s="1235">
        <f t="shared" si="143"/>
        <v>0</v>
      </c>
      <c r="AR474" s="1236" t="s">
        <v>263</v>
      </c>
      <c r="AT474" s="1236" t="s">
        <v>213</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5666</v>
      </c>
    </row>
    <row r="475" spans="2:65" s="1150" customFormat="1" ht="37.700000000000003" customHeight="1">
      <c r="B475" s="1224"/>
      <c r="C475" s="1258" t="s">
        <v>1030</v>
      </c>
      <c r="D475" s="1258" t="s">
        <v>240</v>
      </c>
      <c r="E475" s="1259" t="s">
        <v>5495</v>
      </c>
      <c r="F475" s="1260" t="s">
        <v>5496</v>
      </c>
      <c r="G475" s="1261" t="s">
        <v>238</v>
      </c>
      <c r="H475" s="1262">
        <v>164.715</v>
      </c>
      <c r="I475" s="1263"/>
      <c r="J475" s="1263">
        <f t="shared" si="140"/>
        <v>0</v>
      </c>
      <c r="K475" s="1244"/>
      <c r="L475" s="1245"/>
      <c r="M475" s="1246" t="s">
        <v>1</v>
      </c>
      <c r="N475" s="1247" t="s">
        <v>37</v>
      </c>
      <c r="O475" s="1234">
        <v>0</v>
      </c>
      <c r="P475" s="1234">
        <f t="shared" si="141"/>
        <v>0</v>
      </c>
      <c r="Q475" s="1234">
        <v>0</v>
      </c>
      <c r="R475" s="1234">
        <f t="shared" si="142"/>
        <v>0</v>
      </c>
      <c r="S475" s="1234">
        <v>0</v>
      </c>
      <c r="T475" s="1235">
        <f t="shared" si="143"/>
        <v>0</v>
      </c>
      <c r="AR475" s="1236" t="s">
        <v>311</v>
      </c>
      <c r="AT475" s="1236" t="s">
        <v>240</v>
      </c>
      <c r="AU475" s="1236" t="s">
        <v>83</v>
      </c>
      <c r="AY475" s="1143" t="s">
        <v>211</v>
      </c>
      <c r="BE475" s="1237">
        <f t="shared" si="144"/>
        <v>0</v>
      </c>
      <c r="BF475" s="1237">
        <f t="shared" si="145"/>
        <v>0</v>
      </c>
      <c r="BG475" s="1237">
        <f t="shared" si="146"/>
        <v>0</v>
      </c>
      <c r="BH475" s="1237">
        <f t="shared" si="147"/>
        <v>0</v>
      </c>
      <c r="BI475" s="1237">
        <f t="shared" si="148"/>
        <v>0</v>
      </c>
      <c r="BJ475" s="1143" t="s">
        <v>83</v>
      </c>
      <c r="BK475" s="1237">
        <f t="shared" si="149"/>
        <v>0</v>
      </c>
      <c r="BL475" s="1143" t="s">
        <v>263</v>
      </c>
      <c r="BM475" s="1236" t="s">
        <v>5667</v>
      </c>
    </row>
    <row r="476" spans="2:65" s="1150" customFormat="1" ht="44.25" customHeight="1">
      <c r="B476" s="1224"/>
      <c r="C476" s="1252" t="s">
        <v>5518</v>
      </c>
      <c r="D476" s="1252" t="s">
        <v>213</v>
      </c>
      <c r="E476" s="1253" t="s">
        <v>5532</v>
      </c>
      <c r="F476" s="1254" t="s">
        <v>5533</v>
      </c>
      <c r="G476" s="1255" t="s">
        <v>238</v>
      </c>
      <c r="H476" s="1256">
        <v>20.87</v>
      </c>
      <c r="I476" s="1257"/>
      <c r="J476" s="1257">
        <f t="shared" si="140"/>
        <v>0</v>
      </c>
      <c r="K476" s="1231"/>
      <c r="L476" s="1151"/>
      <c r="M476" s="1232" t="s">
        <v>1</v>
      </c>
      <c r="N476" s="1233" t="s">
        <v>37</v>
      </c>
      <c r="O476" s="1234">
        <v>1.0913200000000001</v>
      </c>
      <c r="P476" s="1234">
        <f t="shared" si="141"/>
        <v>22.775848400000001</v>
      </c>
      <c r="Q476" s="1234">
        <v>5.4710000000000002E-3</v>
      </c>
      <c r="R476" s="1234">
        <f t="shared" si="142"/>
        <v>0.11417977000000001</v>
      </c>
      <c r="S476" s="1234">
        <v>0</v>
      </c>
      <c r="T476" s="1235">
        <f t="shared" si="143"/>
        <v>0</v>
      </c>
      <c r="AR476" s="1236" t="s">
        <v>263</v>
      </c>
      <c r="AT476" s="1236" t="s">
        <v>213</v>
      </c>
      <c r="AU476" s="1236" t="s">
        <v>83</v>
      </c>
      <c r="AY476" s="1143" t="s">
        <v>211</v>
      </c>
      <c r="BE476" s="1237">
        <f t="shared" si="144"/>
        <v>0</v>
      </c>
      <c r="BF476" s="1237">
        <f t="shared" si="145"/>
        <v>0</v>
      </c>
      <c r="BG476" s="1237">
        <f t="shared" si="146"/>
        <v>0</v>
      </c>
      <c r="BH476" s="1237">
        <f t="shared" si="147"/>
        <v>0</v>
      </c>
      <c r="BI476" s="1237">
        <f t="shared" si="148"/>
        <v>0</v>
      </c>
      <c r="BJ476" s="1143" t="s">
        <v>83</v>
      </c>
      <c r="BK476" s="1237">
        <f t="shared" si="149"/>
        <v>0</v>
      </c>
      <c r="BL476" s="1143" t="s">
        <v>263</v>
      </c>
      <c r="BM476" s="1236" t="s">
        <v>5668</v>
      </c>
    </row>
    <row r="477" spans="2:65" s="1150" customFormat="1" ht="33" customHeight="1">
      <c r="B477" s="1224"/>
      <c r="C477" s="1258" t="s">
        <v>5361</v>
      </c>
      <c r="D477" s="1258" t="s">
        <v>240</v>
      </c>
      <c r="E477" s="1259" t="s">
        <v>5500</v>
      </c>
      <c r="F477" s="1260" t="s">
        <v>5501</v>
      </c>
      <c r="G477" s="1261" t="s">
        <v>238</v>
      </c>
      <c r="H477" s="1262">
        <v>24.001000000000001</v>
      </c>
      <c r="I477" s="1263"/>
      <c r="J477" s="1263">
        <f t="shared" si="140"/>
        <v>0</v>
      </c>
      <c r="K477" s="1244"/>
      <c r="L477" s="1245"/>
      <c r="M477" s="1246" t="s">
        <v>1</v>
      </c>
      <c r="N477" s="1247" t="s">
        <v>37</v>
      </c>
      <c r="O477" s="1234">
        <v>0</v>
      </c>
      <c r="P477" s="1234">
        <f t="shared" si="141"/>
        <v>0</v>
      </c>
      <c r="Q477" s="1234">
        <v>1.8499999999999999E-2</v>
      </c>
      <c r="R477" s="1234">
        <f t="shared" si="142"/>
        <v>0.44401849999999998</v>
      </c>
      <c r="S477" s="1234">
        <v>0</v>
      </c>
      <c r="T477" s="1235">
        <f t="shared" si="143"/>
        <v>0</v>
      </c>
      <c r="AR477" s="1236" t="s">
        <v>311</v>
      </c>
      <c r="AT477" s="1236" t="s">
        <v>240</v>
      </c>
      <c r="AU477" s="1236" t="s">
        <v>83</v>
      </c>
      <c r="AY477" s="1143" t="s">
        <v>211</v>
      </c>
      <c r="BE477" s="1237">
        <f t="shared" si="144"/>
        <v>0</v>
      </c>
      <c r="BF477" s="1237">
        <f t="shared" si="145"/>
        <v>0</v>
      </c>
      <c r="BG477" s="1237">
        <f t="shared" si="146"/>
        <v>0</v>
      </c>
      <c r="BH477" s="1237">
        <f t="shared" si="147"/>
        <v>0</v>
      </c>
      <c r="BI477" s="1237">
        <f t="shared" si="148"/>
        <v>0</v>
      </c>
      <c r="BJ477" s="1143" t="s">
        <v>83</v>
      </c>
      <c r="BK477" s="1237">
        <f t="shared" si="149"/>
        <v>0</v>
      </c>
      <c r="BL477" s="1143" t="s">
        <v>263</v>
      </c>
      <c r="BM477" s="1236" t="s">
        <v>5669</v>
      </c>
    </row>
    <row r="478" spans="2:65" s="1150" customFormat="1" ht="44.25" customHeight="1">
      <c r="B478" s="1224"/>
      <c r="C478" s="1252" t="s">
        <v>5491</v>
      </c>
      <c r="D478" s="1252" t="s">
        <v>213</v>
      </c>
      <c r="E478" s="1253" t="s">
        <v>5532</v>
      </c>
      <c r="F478" s="1254" t="s">
        <v>5533</v>
      </c>
      <c r="G478" s="1255" t="s">
        <v>238</v>
      </c>
      <c r="H478" s="1256">
        <v>61.21</v>
      </c>
      <c r="I478" s="1257"/>
      <c r="J478" s="1257">
        <f t="shared" si="140"/>
        <v>0</v>
      </c>
      <c r="K478" s="1231"/>
      <c r="L478" s="1151"/>
      <c r="M478" s="1232" t="s">
        <v>1</v>
      </c>
      <c r="N478" s="1233" t="s">
        <v>37</v>
      </c>
      <c r="O478" s="1234">
        <v>1.0913200000000001</v>
      </c>
      <c r="P478" s="1234">
        <f t="shared" si="141"/>
        <v>66.799697200000011</v>
      </c>
      <c r="Q478" s="1234">
        <v>5.4710000000000002E-3</v>
      </c>
      <c r="R478" s="1234">
        <f t="shared" si="142"/>
        <v>0.33487991</v>
      </c>
      <c r="S478" s="1234">
        <v>0</v>
      </c>
      <c r="T478" s="1235">
        <f t="shared" si="143"/>
        <v>0</v>
      </c>
      <c r="AR478" s="1236" t="s">
        <v>263</v>
      </c>
      <c r="AT478" s="1236" t="s">
        <v>213</v>
      </c>
      <c r="AU478" s="1236" t="s">
        <v>83</v>
      </c>
      <c r="AY478" s="1143" t="s">
        <v>211</v>
      </c>
      <c r="BE478" s="1237">
        <f t="shared" si="144"/>
        <v>0</v>
      </c>
      <c r="BF478" s="1237">
        <f t="shared" si="145"/>
        <v>0</v>
      </c>
      <c r="BG478" s="1237">
        <f t="shared" si="146"/>
        <v>0</v>
      </c>
      <c r="BH478" s="1237">
        <f t="shared" si="147"/>
        <v>0</v>
      </c>
      <c r="BI478" s="1237">
        <f t="shared" si="148"/>
        <v>0</v>
      </c>
      <c r="BJ478" s="1143" t="s">
        <v>83</v>
      </c>
      <c r="BK478" s="1237">
        <f t="shared" si="149"/>
        <v>0</v>
      </c>
      <c r="BL478" s="1143" t="s">
        <v>263</v>
      </c>
      <c r="BM478" s="1236" t="s">
        <v>5670</v>
      </c>
    </row>
    <row r="479" spans="2:65" s="1150" customFormat="1" ht="44.25" customHeight="1">
      <c r="B479" s="1224"/>
      <c r="C479" s="1258" t="s">
        <v>2977</v>
      </c>
      <c r="D479" s="1258" t="s">
        <v>240</v>
      </c>
      <c r="E479" s="1259" t="s">
        <v>1023</v>
      </c>
      <c r="F479" s="1260" t="s">
        <v>5535</v>
      </c>
      <c r="G479" s="1261" t="s">
        <v>238</v>
      </c>
      <c r="H479" s="1262">
        <v>70.391999999999996</v>
      </c>
      <c r="I479" s="1263"/>
      <c r="J479" s="1263">
        <f t="shared" si="140"/>
        <v>0</v>
      </c>
      <c r="K479" s="1244"/>
      <c r="L479" s="1245"/>
      <c r="M479" s="1246" t="s">
        <v>1</v>
      </c>
      <c r="N479" s="1247" t="s">
        <v>37</v>
      </c>
      <c r="O479" s="1234">
        <v>0</v>
      </c>
      <c r="P479" s="1234">
        <f t="shared" si="141"/>
        <v>0</v>
      </c>
      <c r="Q479" s="1234">
        <v>0</v>
      </c>
      <c r="R479" s="1234">
        <f t="shared" si="142"/>
        <v>0</v>
      </c>
      <c r="S479" s="1234">
        <v>0</v>
      </c>
      <c r="T479" s="1235">
        <f t="shared" si="143"/>
        <v>0</v>
      </c>
      <c r="AR479" s="1236" t="s">
        <v>311</v>
      </c>
      <c r="AT479" s="1236" t="s">
        <v>240</v>
      </c>
      <c r="AU479" s="1236" t="s">
        <v>83</v>
      </c>
      <c r="AY479" s="1143" t="s">
        <v>211</v>
      </c>
      <c r="BE479" s="1237">
        <f t="shared" si="144"/>
        <v>0</v>
      </c>
      <c r="BF479" s="1237">
        <f t="shared" si="145"/>
        <v>0</v>
      </c>
      <c r="BG479" s="1237">
        <f t="shared" si="146"/>
        <v>0</v>
      </c>
      <c r="BH479" s="1237">
        <f t="shared" si="147"/>
        <v>0</v>
      </c>
      <c r="BI479" s="1237">
        <f t="shared" si="148"/>
        <v>0</v>
      </c>
      <c r="BJ479" s="1143" t="s">
        <v>83</v>
      </c>
      <c r="BK479" s="1237">
        <f t="shared" si="149"/>
        <v>0</v>
      </c>
      <c r="BL479" s="1143" t="s">
        <v>263</v>
      </c>
      <c r="BM479" s="1236" t="s">
        <v>5671</v>
      </c>
    </row>
    <row r="480" spans="2:65" s="1150" customFormat="1" ht="44.25" customHeight="1">
      <c r="B480" s="1224"/>
      <c r="C480" s="1252" t="s">
        <v>5521</v>
      </c>
      <c r="D480" s="1252" t="s">
        <v>213</v>
      </c>
      <c r="E480" s="1253" t="s">
        <v>5532</v>
      </c>
      <c r="F480" s="1254" t="s">
        <v>5533</v>
      </c>
      <c r="G480" s="1255" t="s">
        <v>238</v>
      </c>
      <c r="H480" s="1256">
        <v>286.12</v>
      </c>
      <c r="I480" s="1257"/>
      <c r="J480" s="1257">
        <f t="shared" si="140"/>
        <v>0</v>
      </c>
      <c r="K480" s="1231"/>
      <c r="L480" s="1151"/>
      <c r="M480" s="1232" t="s">
        <v>1</v>
      </c>
      <c r="N480" s="1233" t="s">
        <v>37</v>
      </c>
      <c r="O480" s="1234">
        <v>1.0913200000000001</v>
      </c>
      <c r="P480" s="1234">
        <f t="shared" si="141"/>
        <v>312.24847840000001</v>
      </c>
      <c r="Q480" s="1234">
        <v>5.4710000000000002E-3</v>
      </c>
      <c r="R480" s="1234">
        <f t="shared" si="142"/>
        <v>1.5653625200000001</v>
      </c>
      <c r="S480" s="1234">
        <v>0</v>
      </c>
      <c r="T480" s="1235">
        <f t="shared" si="143"/>
        <v>0</v>
      </c>
      <c r="AR480" s="1236" t="s">
        <v>263</v>
      </c>
      <c r="AT480" s="1236" t="s">
        <v>213</v>
      </c>
      <c r="AU480" s="1236" t="s">
        <v>83</v>
      </c>
      <c r="AY480" s="1143" t="s">
        <v>211</v>
      </c>
      <c r="BE480" s="1237">
        <f t="shared" si="144"/>
        <v>0</v>
      </c>
      <c r="BF480" s="1237">
        <f t="shared" si="145"/>
        <v>0</v>
      </c>
      <c r="BG480" s="1237">
        <f t="shared" si="146"/>
        <v>0</v>
      </c>
      <c r="BH480" s="1237">
        <f t="shared" si="147"/>
        <v>0</v>
      </c>
      <c r="BI480" s="1237">
        <f t="shared" si="148"/>
        <v>0</v>
      </c>
      <c r="BJ480" s="1143" t="s">
        <v>83</v>
      </c>
      <c r="BK480" s="1237">
        <f t="shared" si="149"/>
        <v>0</v>
      </c>
      <c r="BL480" s="1143" t="s">
        <v>263</v>
      </c>
      <c r="BM480" s="1236" t="s">
        <v>5672</v>
      </c>
    </row>
    <row r="481" spans="2:65" s="1150" customFormat="1" ht="33" customHeight="1">
      <c r="B481" s="1224"/>
      <c r="C481" s="1258" t="s">
        <v>5526</v>
      </c>
      <c r="D481" s="1258" t="s">
        <v>240</v>
      </c>
      <c r="E481" s="1259" t="s">
        <v>5647</v>
      </c>
      <c r="F481" s="1260" t="s">
        <v>5648</v>
      </c>
      <c r="G481" s="1261" t="s">
        <v>238</v>
      </c>
      <c r="H481" s="1262">
        <v>329.03800000000001</v>
      </c>
      <c r="I481" s="1263"/>
      <c r="J481" s="1263">
        <f t="shared" si="140"/>
        <v>0</v>
      </c>
      <c r="K481" s="1244"/>
      <c r="L481" s="1245"/>
      <c r="M481" s="1246" t="s">
        <v>1</v>
      </c>
      <c r="N481" s="1247" t="s">
        <v>37</v>
      </c>
      <c r="O481" s="1234">
        <v>0</v>
      </c>
      <c r="P481" s="1234">
        <f t="shared" si="141"/>
        <v>0</v>
      </c>
      <c r="Q481" s="1234">
        <v>1.8499999999999999E-2</v>
      </c>
      <c r="R481" s="1234">
        <f t="shared" si="142"/>
        <v>6.0872029999999997</v>
      </c>
      <c r="S481" s="1234">
        <v>0</v>
      </c>
      <c r="T481" s="1235">
        <f t="shared" si="143"/>
        <v>0</v>
      </c>
      <c r="AR481" s="1236" t="s">
        <v>311</v>
      </c>
      <c r="AT481" s="1236" t="s">
        <v>240</v>
      </c>
      <c r="AU481" s="1236" t="s">
        <v>83</v>
      </c>
      <c r="AY481" s="1143" t="s">
        <v>211</v>
      </c>
      <c r="BE481" s="1237">
        <f t="shared" si="144"/>
        <v>0</v>
      </c>
      <c r="BF481" s="1237">
        <f t="shared" si="145"/>
        <v>0</v>
      </c>
      <c r="BG481" s="1237">
        <f t="shared" si="146"/>
        <v>0</v>
      </c>
      <c r="BH481" s="1237">
        <f t="shared" si="147"/>
        <v>0</v>
      </c>
      <c r="BI481" s="1237">
        <f t="shared" si="148"/>
        <v>0</v>
      </c>
      <c r="BJ481" s="1143" t="s">
        <v>83</v>
      </c>
      <c r="BK481" s="1237">
        <f t="shared" si="149"/>
        <v>0</v>
      </c>
      <c r="BL481" s="1143" t="s">
        <v>263</v>
      </c>
      <c r="BM481" s="1236" t="s">
        <v>5673</v>
      </c>
    </row>
    <row r="482" spans="2:65" s="1150" customFormat="1" ht="24.2" customHeight="1">
      <c r="B482" s="1224"/>
      <c r="C482" s="1252" t="s">
        <v>5363</v>
      </c>
      <c r="D482" s="1252" t="s">
        <v>213</v>
      </c>
      <c r="E482" s="1253" t="s">
        <v>5522</v>
      </c>
      <c r="F482" s="1254" t="s">
        <v>5665</v>
      </c>
      <c r="G482" s="1255" t="s">
        <v>238</v>
      </c>
      <c r="H482" s="1256">
        <v>45.17</v>
      </c>
      <c r="I482" s="1257"/>
      <c r="J482" s="1257">
        <f t="shared" si="140"/>
        <v>0</v>
      </c>
      <c r="K482" s="1231"/>
      <c r="L482" s="1151"/>
      <c r="M482" s="1232" t="s">
        <v>1</v>
      </c>
      <c r="N482" s="1233" t="s">
        <v>37</v>
      </c>
      <c r="O482" s="1234">
        <v>0.89185999999999999</v>
      </c>
      <c r="P482" s="1234">
        <f t="shared" si="141"/>
        <v>40.285316200000004</v>
      </c>
      <c r="Q482" s="1234">
        <v>3.5469999999999998E-3</v>
      </c>
      <c r="R482" s="1234">
        <f t="shared" si="142"/>
        <v>0.16021799</v>
      </c>
      <c r="S482" s="1234">
        <v>0</v>
      </c>
      <c r="T482" s="1235">
        <f t="shared" si="143"/>
        <v>0</v>
      </c>
      <c r="AR482" s="1236" t="s">
        <v>263</v>
      </c>
      <c r="AT482" s="1236" t="s">
        <v>213</v>
      </c>
      <c r="AU482" s="1236" t="s">
        <v>83</v>
      </c>
      <c r="AY482" s="1143" t="s">
        <v>211</v>
      </c>
      <c r="BE482" s="1237">
        <f t="shared" si="144"/>
        <v>0</v>
      </c>
      <c r="BF482" s="1237">
        <f t="shared" si="145"/>
        <v>0</v>
      </c>
      <c r="BG482" s="1237">
        <f t="shared" si="146"/>
        <v>0</v>
      </c>
      <c r="BH482" s="1237">
        <f t="shared" si="147"/>
        <v>0</v>
      </c>
      <c r="BI482" s="1237">
        <f t="shared" si="148"/>
        <v>0</v>
      </c>
      <c r="BJ482" s="1143" t="s">
        <v>83</v>
      </c>
      <c r="BK482" s="1237">
        <f t="shared" si="149"/>
        <v>0</v>
      </c>
      <c r="BL482" s="1143" t="s">
        <v>263</v>
      </c>
      <c r="BM482" s="1236" t="s">
        <v>5674</v>
      </c>
    </row>
    <row r="483" spans="2:65" s="1150" customFormat="1" ht="33" customHeight="1">
      <c r="B483" s="1224"/>
      <c r="C483" s="1258" t="s">
        <v>5617</v>
      </c>
      <c r="D483" s="1258" t="s">
        <v>240</v>
      </c>
      <c r="E483" s="1259" t="s">
        <v>5675</v>
      </c>
      <c r="F483" s="1260" t="s">
        <v>5676</v>
      </c>
      <c r="G483" s="1261" t="s">
        <v>238</v>
      </c>
      <c r="H483" s="1262">
        <v>51.945999999999998</v>
      </c>
      <c r="I483" s="1263"/>
      <c r="J483" s="1263">
        <f t="shared" si="140"/>
        <v>0</v>
      </c>
      <c r="K483" s="1244"/>
      <c r="L483" s="1245"/>
      <c r="M483" s="1246" t="s">
        <v>1</v>
      </c>
      <c r="N483" s="1247" t="s">
        <v>37</v>
      </c>
      <c r="O483" s="1234">
        <v>0</v>
      </c>
      <c r="P483" s="1234">
        <f t="shared" si="141"/>
        <v>0</v>
      </c>
      <c r="Q483" s="1234">
        <v>0</v>
      </c>
      <c r="R483" s="1234">
        <f t="shared" si="142"/>
        <v>0</v>
      </c>
      <c r="S483" s="1234">
        <v>0</v>
      </c>
      <c r="T483" s="1235">
        <f t="shared" si="143"/>
        <v>0</v>
      </c>
      <c r="AR483" s="1236" t="s">
        <v>311</v>
      </c>
      <c r="AT483" s="1236" t="s">
        <v>240</v>
      </c>
      <c r="AU483" s="1236" t="s">
        <v>83</v>
      </c>
      <c r="AY483" s="1143" t="s">
        <v>211</v>
      </c>
      <c r="BE483" s="1237">
        <f t="shared" si="144"/>
        <v>0</v>
      </c>
      <c r="BF483" s="1237">
        <f t="shared" si="145"/>
        <v>0</v>
      </c>
      <c r="BG483" s="1237">
        <f t="shared" si="146"/>
        <v>0</v>
      </c>
      <c r="BH483" s="1237">
        <f t="shared" si="147"/>
        <v>0</v>
      </c>
      <c r="BI483" s="1237">
        <f t="shared" si="148"/>
        <v>0</v>
      </c>
      <c r="BJ483" s="1143" t="s">
        <v>83</v>
      </c>
      <c r="BK483" s="1237">
        <f t="shared" si="149"/>
        <v>0</v>
      </c>
      <c r="BL483" s="1143" t="s">
        <v>263</v>
      </c>
      <c r="BM483" s="1236" t="s">
        <v>5677</v>
      </c>
    </row>
    <row r="484" spans="2:65" s="1212" customFormat="1" ht="22.7" customHeight="1">
      <c r="B484" s="1213"/>
      <c r="D484" s="1214" t="s">
        <v>69</v>
      </c>
      <c r="E484" s="1222" t="s">
        <v>1031</v>
      </c>
      <c r="F484" s="1222" t="s">
        <v>1032</v>
      </c>
      <c r="J484" s="1223">
        <f>BK484</f>
        <v>0</v>
      </c>
      <c r="L484" s="1213"/>
      <c r="M484" s="1217"/>
      <c r="P484" s="1218">
        <f>SUM(P485:P509)</f>
        <v>73.044428100000005</v>
      </c>
      <c r="R484" s="1218">
        <f>SUM(R485:R509)</f>
        <v>0.32522867999999999</v>
      </c>
      <c r="T484" s="1219">
        <f>SUM(T485:T509)</f>
        <v>0</v>
      </c>
      <c r="AR484" s="1214" t="s">
        <v>83</v>
      </c>
      <c r="AT484" s="1220" t="s">
        <v>69</v>
      </c>
      <c r="AU484" s="1220" t="s">
        <v>77</v>
      </c>
      <c r="AY484" s="1214" t="s">
        <v>211</v>
      </c>
      <c r="BK484" s="1221">
        <f>SUM(BK485:BK509)</f>
        <v>0</v>
      </c>
    </row>
    <row r="485" spans="2:65" s="1150" customFormat="1" ht="16.5" customHeight="1">
      <c r="B485" s="1224"/>
      <c r="C485" s="1252" t="s">
        <v>5365</v>
      </c>
      <c r="D485" s="1252" t="s">
        <v>213</v>
      </c>
      <c r="E485" s="1253" t="s">
        <v>5546</v>
      </c>
      <c r="F485" s="1254" t="s">
        <v>5547</v>
      </c>
      <c r="G485" s="1255" t="s">
        <v>389</v>
      </c>
      <c r="H485" s="1256">
        <v>177.83</v>
      </c>
      <c r="I485" s="1257"/>
      <c r="J485" s="1257">
        <f t="shared" ref="J485:J509" si="150">ROUND(I485*H485,2)</f>
        <v>0</v>
      </c>
      <c r="K485" s="1231"/>
      <c r="L485" s="1151"/>
      <c r="M485" s="1232" t="s">
        <v>1</v>
      </c>
      <c r="N485" s="1233" t="s">
        <v>37</v>
      </c>
      <c r="O485" s="1234">
        <v>0.11837</v>
      </c>
      <c r="P485" s="1234">
        <f t="shared" ref="P485:P509" si="151">O485*H485</f>
        <v>21.049737100000002</v>
      </c>
      <c r="Q485" s="1234">
        <v>4.0000000000000003E-5</v>
      </c>
      <c r="R485" s="1234">
        <f t="shared" ref="R485:R509" si="152">Q485*H485</f>
        <v>7.1132000000000009E-3</v>
      </c>
      <c r="S485" s="1234">
        <v>0</v>
      </c>
      <c r="T485" s="1235">
        <f t="shared" ref="T485:T509" si="153">S485*H485</f>
        <v>0</v>
      </c>
      <c r="AR485" s="1236" t="s">
        <v>263</v>
      </c>
      <c r="AT485" s="1236" t="s">
        <v>213</v>
      </c>
      <c r="AU485" s="1236" t="s">
        <v>83</v>
      </c>
      <c r="AY485" s="1143" t="s">
        <v>211</v>
      </c>
      <c r="BE485" s="1237">
        <f t="shared" ref="BE485:BE509" si="154">IF(N485="základná",J485,0)</f>
        <v>0</v>
      </c>
      <c r="BF485" s="1237">
        <f t="shared" ref="BF485:BF509" si="155">IF(N485="znížená",J485,0)</f>
        <v>0</v>
      </c>
      <c r="BG485" s="1237">
        <f t="shared" ref="BG485:BG509" si="156">IF(N485="zákl. prenesená",J485,0)</f>
        <v>0</v>
      </c>
      <c r="BH485" s="1237">
        <f t="shared" ref="BH485:BH509" si="157">IF(N485="zníž. prenesená",J485,0)</f>
        <v>0</v>
      </c>
      <c r="BI485" s="1237">
        <f t="shared" ref="BI485:BI509" si="158">IF(N485="nulová",J485,0)</f>
        <v>0</v>
      </c>
      <c r="BJ485" s="1143" t="s">
        <v>83</v>
      </c>
      <c r="BK485" s="1237">
        <f t="shared" ref="BK485:BK509" si="159">ROUND(I485*H485,2)</f>
        <v>0</v>
      </c>
      <c r="BL485" s="1143" t="s">
        <v>263</v>
      </c>
      <c r="BM485" s="1236" t="s">
        <v>5678</v>
      </c>
    </row>
    <row r="486" spans="2:65" s="1150" customFormat="1" ht="37.700000000000003" customHeight="1">
      <c r="B486" s="1224"/>
      <c r="C486" s="1258" t="s">
        <v>5599</v>
      </c>
      <c r="D486" s="1258" t="s">
        <v>240</v>
      </c>
      <c r="E486" s="1259" t="s">
        <v>5550</v>
      </c>
      <c r="F486" s="1260" t="s">
        <v>5551</v>
      </c>
      <c r="G486" s="1261" t="s">
        <v>389</v>
      </c>
      <c r="H486" s="1262">
        <v>179.608</v>
      </c>
      <c r="I486" s="1263"/>
      <c r="J486" s="1263">
        <f t="shared" si="150"/>
        <v>0</v>
      </c>
      <c r="K486" s="1244"/>
      <c r="L486" s="1245"/>
      <c r="M486" s="1246" t="s">
        <v>1</v>
      </c>
      <c r="N486" s="1247" t="s">
        <v>37</v>
      </c>
      <c r="O486" s="1234">
        <v>0</v>
      </c>
      <c r="P486" s="1234">
        <f t="shared" si="151"/>
        <v>0</v>
      </c>
      <c r="Q486" s="1234">
        <v>1.6299999999999999E-3</v>
      </c>
      <c r="R486" s="1234">
        <f t="shared" si="152"/>
        <v>0.29276103999999997</v>
      </c>
      <c r="S486" s="1234">
        <v>0</v>
      </c>
      <c r="T486" s="1235">
        <f t="shared" si="153"/>
        <v>0</v>
      </c>
      <c r="AR486" s="1236" t="s">
        <v>311</v>
      </c>
      <c r="AT486" s="1236" t="s">
        <v>240</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5679</v>
      </c>
    </row>
    <row r="487" spans="2:65" s="1150" customFormat="1" ht="24.2" customHeight="1">
      <c r="B487" s="1224"/>
      <c r="C487" s="1252" t="s">
        <v>5583</v>
      </c>
      <c r="D487" s="1252" t="s">
        <v>213</v>
      </c>
      <c r="E487" s="1253" t="s">
        <v>5554</v>
      </c>
      <c r="F487" s="1254" t="s">
        <v>5555</v>
      </c>
      <c r="G487" s="1255" t="s">
        <v>389</v>
      </c>
      <c r="H487" s="1256">
        <v>15.87</v>
      </c>
      <c r="I487" s="1257"/>
      <c r="J487" s="1257">
        <f t="shared" si="150"/>
        <v>0</v>
      </c>
      <c r="K487" s="1231"/>
      <c r="L487" s="1151"/>
      <c r="M487" s="1232" t="s">
        <v>1</v>
      </c>
      <c r="N487" s="1233" t="s">
        <v>37</v>
      </c>
      <c r="O487" s="1234">
        <v>0.39400000000000002</v>
      </c>
      <c r="P487" s="1234">
        <f t="shared" si="151"/>
        <v>6.2527799999999996</v>
      </c>
      <c r="Q487" s="1234">
        <v>5.0000000000000002E-5</v>
      </c>
      <c r="R487" s="1234">
        <f t="shared" si="152"/>
        <v>7.9350000000000004E-4</v>
      </c>
      <c r="S487" s="1234">
        <v>0</v>
      </c>
      <c r="T487" s="1235">
        <f t="shared" si="153"/>
        <v>0</v>
      </c>
      <c r="AR487" s="1236" t="s">
        <v>263</v>
      </c>
      <c r="AT487" s="1236" t="s">
        <v>213</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5680</v>
      </c>
    </row>
    <row r="488" spans="2:65" s="1150" customFormat="1" ht="33" customHeight="1">
      <c r="B488" s="1224"/>
      <c r="C488" s="1258" t="s">
        <v>2960</v>
      </c>
      <c r="D488" s="1258" t="s">
        <v>240</v>
      </c>
      <c r="E488" s="1259" t="s">
        <v>1045</v>
      </c>
      <c r="F488" s="1260" t="s">
        <v>5681</v>
      </c>
      <c r="G488" s="1261" t="s">
        <v>238</v>
      </c>
      <c r="H488" s="1262">
        <v>1.635</v>
      </c>
      <c r="I488" s="1263"/>
      <c r="J488" s="1263">
        <f t="shared" si="150"/>
        <v>0</v>
      </c>
      <c r="K488" s="1244"/>
      <c r="L488" s="1245"/>
      <c r="M488" s="1246" t="s">
        <v>1</v>
      </c>
      <c r="N488" s="1247" t="s">
        <v>37</v>
      </c>
      <c r="O488" s="1234">
        <v>0</v>
      </c>
      <c r="P488" s="1234">
        <f t="shared" si="151"/>
        <v>0</v>
      </c>
      <c r="Q488" s="1234">
        <v>0</v>
      </c>
      <c r="R488" s="1234">
        <f t="shared" si="152"/>
        <v>0</v>
      </c>
      <c r="S488" s="1234">
        <v>0</v>
      </c>
      <c r="T488" s="1235">
        <f t="shared" si="153"/>
        <v>0</v>
      </c>
      <c r="AR488" s="1236" t="s">
        <v>311</v>
      </c>
      <c r="AT488" s="1236" t="s">
        <v>240</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5682</v>
      </c>
    </row>
    <row r="489" spans="2:65" s="1150" customFormat="1" ht="24.2" customHeight="1">
      <c r="B489" s="1224"/>
      <c r="C489" s="1252" t="s">
        <v>5553</v>
      </c>
      <c r="D489" s="1252" t="s">
        <v>213</v>
      </c>
      <c r="E489" s="1253" t="s">
        <v>5554</v>
      </c>
      <c r="F489" s="1254" t="s">
        <v>5555</v>
      </c>
      <c r="G489" s="1255" t="s">
        <v>389</v>
      </c>
      <c r="H489" s="1256">
        <v>21.03</v>
      </c>
      <c r="I489" s="1257"/>
      <c r="J489" s="1257">
        <f t="shared" si="150"/>
        <v>0</v>
      </c>
      <c r="K489" s="1231"/>
      <c r="L489" s="1151"/>
      <c r="M489" s="1232" t="s">
        <v>1</v>
      </c>
      <c r="N489" s="1233" t="s">
        <v>37</v>
      </c>
      <c r="O489" s="1234">
        <v>0.39400000000000002</v>
      </c>
      <c r="P489" s="1234">
        <f t="shared" si="151"/>
        <v>8.2858200000000011</v>
      </c>
      <c r="Q489" s="1234">
        <v>5.0000000000000002E-5</v>
      </c>
      <c r="R489" s="1234">
        <f t="shared" si="152"/>
        <v>1.0515000000000001E-3</v>
      </c>
      <c r="S489" s="1234">
        <v>0</v>
      </c>
      <c r="T489" s="1235">
        <f t="shared" si="153"/>
        <v>0</v>
      </c>
      <c r="AR489" s="1236" t="s">
        <v>263</v>
      </c>
      <c r="AT489" s="1236" t="s">
        <v>213</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5683</v>
      </c>
    </row>
    <row r="490" spans="2:65" s="1150" customFormat="1" ht="44.25" customHeight="1">
      <c r="B490" s="1224"/>
      <c r="C490" s="1258" t="s">
        <v>2966</v>
      </c>
      <c r="D490" s="1258" t="s">
        <v>240</v>
      </c>
      <c r="E490" s="1259" t="s">
        <v>1040</v>
      </c>
      <c r="F490" s="1260" t="s">
        <v>5561</v>
      </c>
      <c r="G490" s="1261" t="s">
        <v>238</v>
      </c>
      <c r="H490" s="1262">
        <v>2.1659999999999999</v>
      </c>
      <c r="I490" s="1263"/>
      <c r="J490" s="1263">
        <f t="shared" si="150"/>
        <v>0</v>
      </c>
      <c r="K490" s="1244"/>
      <c r="L490" s="1245"/>
      <c r="M490" s="1246" t="s">
        <v>1</v>
      </c>
      <c r="N490" s="1247" t="s">
        <v>37</v>
      </c>
      <c r="O490" s="1234">
        <v>0</v>
      </c>
      <c r="P490" s="1234">
        <f t="shared" si="151"/>
        <v>0</v>
      </c>
      <c r="Q490" s="1234">
        <v>0</v>
      </c>
      <c r="R490" s="1234">
        <f t="shared" si="152"/>
        <v>0</v>
      </c>
      <c r="S490" s="1234">
        <v>0</v>
      </c>
      <c r="T490" s="1235">
        <f t="shared" si="153"/>
        <v>0</v>
      </c>
      <c r="AR490" s="1236" t="s">
        <v>311</v>
      </c>
      <c r="AT490" s="1236" t="s">
        <v>240</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5684</v>
      </c>
    </row>
    <row r="491" spans="2:65" s="1150" customFormat="1" ht="24.2" customHeight="1">
      <c r="B491" s="1224"/>
      <c r="C491" s="1252" t="s">
        <v>2971</v>
      </c>
      <c r="D491" s="1252" t="s">
        <v>213</v>
      </c>
      <c r="E491" s="1253" t="s">
        <v>1034</v>
      </c>
      <c r="F491" s="1254" t="s">
        <v>5685</v>
      </c>
      <c r="G491" s="1255" t="s">
        <v>389</v>
      </c>
      <c r="H491" s="1256">
        <v>70.73</v>
      </c>
      <c r="I491" s="1257"/>
      <c r="J491" s="1257">
        <f t="shared" si="150"/>
        <v>0</v>
      </c>
      <c r="K491" s="1231"/>
      <c r="L491" s="1151"/>
      <c r="M491" s="1232" t="s">
        <v>1</v>
      </c>
      <c r="N491" s="1233" t="s">
        <v>37</v>
      </c>
      <c r="O491" s="1234">
        <v>0.35499999999999998</v>
      </c>
      <c r="P491" s="1234">
        <f t="shared" si="151"/>
        <v>25.10915</v>
      </c>
      <c r="Q491" s="1234">
        <v>5.0000000000000002E-5</v>
      </c>
      <c r="R491" s="1234">
        <f t="shared" si="152"/>
        <v>3.5365000000000006E-3</v>
      </c>
      <c r="S491" s="1234">
        <v>0</v>
      </c>
      <c r="T491" s="1235">
        <f t="shared" si="153"/>
        <v>0</v>
      </c>
      <c r="AR491" s="1236" t="s">
        <v>263</v>
      </c>
      <c r="AT491" s="1236" t="s">
        <v>213</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5686</v>
      </c>
    </row>
    <row r="492" spans="2:65" s="1150" customFormat="1" ht="24.2" customHeight="1">
      <c r="B492" s="1224"/>
      <c r="C492" s="1258" t="s">
        <v>2974</v>
      </c>
      <c r="D492" s="1258" t="s">
        <v>240</v>
      </c>
      <c r="E492" s="1259" t="s">
        <v>5687</v>
      </c>
      <c r="F492" s="1260" t="s">
        <v>5688</v>
      </c>
      <c r="G492" s="1261" t="s">
        <v>238</v>
      </c>
      <c r="H492" s="1262">
        <v>7.2850000000000001</v>
      </c>
      <c r="I492" s="1263"/>
      <c r="J492" s="1263">
        <f t="shared" si="150"/>
        <v>0</v>
      </c>
      <c r="K492" s="1244"/>
      <c r="L492" s="1245"/>
      <c r="M492" s="1246" t="s">
        <v>1</v>
      </c>
      <c r="N492" s="1247" t="s">
        <v>37</v>
      </c>
      <c r="O492" s="1234">
        <v>0</v>
      </c>
      <c r="P492" s="1234">
        <f t="shared" si="151"/>
        <v>0</v>
      </c>
      <c r="Q492" s="1234">
        <v>0</v>
      </c>
      <c r="R492" s="1234">
        <f t="shared" si="152"/>
        <v>0</v>
      </c>
      <c r="S492" s="1234">
        <v>0</v>
      </c>
      <c r="T492" s="1235">
        <f t="shared" si="153"/>
        <v>0</v>
      </c>
      <c r="AR492" s="1236" t="s">
        <v>311</v>
      </c>
      <c r="AT492" s="1236" t="s">
        <v>240</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5689</v>
      </c>
    </row>
    <row r="493" spans="2:65" s="1150" customFormat="1" ht="24.2" customHeight="1">
      <c r="B493" s="1224"/>
      <c r="C493" s="1252" t="s">
        <v>5563</v>
      </c>
      <c r="D493" s="1252" t="s">
        <v>213</v>
      </c>
      <c r="E493" s="1253" t="s">
        <v>5564</v>
      </c>
      <c r="F493" s="1254" t="s">
        <v>5565</v>
      </c>
      <c r="G493" s="1255" t="s">
        <v>389</v>
      </c>
      <c r="H493" s="1256">
        <v>25.91</v>
      </c>
      <c r="I493" s="1257"/>
      <c r="J493" s="1257">
        <f t="shared" si="150"/>
        <v>0</v>
      </c>
      <c r="K493" s="1231"/>
      <c r="L493" s="1151"/>
      <c r="M493" s="1232" t="s">
        <v>1</v>
      </c>
      <c r="N493" s="1233" t="s">
        <v>37</v>
      </c>
      <c r="O493" s="1234">
        <v>0.35510000000000003</v>
      </c>
      <c r="P493" s="1234">
        <f t="shared" si="151"/>
        <v>9.200641000000001</v>
      </c>
      <c r="Q493" s="1234">
        <v>4.5000000000000003E-5</v>
      </c>
      <c r="R493" s="1234">
        <f t="shared" si="152"/>
        <v>1.16595E-3</v>
      </c>
      <c r="S493" s="1234">
        <v>0</v>
      </c>
      <c r="T493" s="1235">
        <f t="shared" si="153"/>
        <v>0</v>
      </c>
      <c r="AR493" s="1236" t="s">
        <v>263</v>
      </c>
      <c r="AT493" s="1236" t="s">
        <v>213</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5690</v>
      </c>
    </row>
    <row r="494" spans="2:65" s="1150" customFormat="1" ht="24.2" customHeight="1">
      <c r="B494" s="1224"/>
      <c r="C494" s="1258" t="s">
        <v>5540</v>
      </c>
      <c r="D494" s="1258" t="s">
        <v>240</v>
      </c>
      <c r="E494" s="1259" t="s">
        <v>1049</v>
      </c>
      <c r="F494" s="1260" t="s">
        <v>5691</v>
      </c>
      <c r="G494" s="1261" t="s">
        <v>238</v>
      </c>
      <c r="H494" s="1262">
        <v>1.9239999999999999</v>
      </c>
      <c r="I494" s="1263"/>
      <c r="J494" s="1263">
        <f t="shared" si="150"/>
        <v>0</v>
      </c>
      <c r="K494" s="1244"/>
      <c r="L494" s="1245"/>
      <c r="M494" s="1246" t="s">
        <v>1</v>
      </c>
      <c r="N494" s="1247" t="s">
        <v>37</v>
      </c>
      <c r="O494" s="1234">
        <v>0</v>
      </c>
      <c r="P494" s="1234">
        <f t="shared" si="151"/>
        <v>0</v>
      </c>
      <c r="Q494" s="1234">
        <v>0</v>
      </c>
      <c r="R494" s="1234">
        <f t="shared" si="152"/>
        <v>0</v>
      </c>
      <c r="S494" s="1234">
        <v>0</v>
      </c>
      <c r="T494" s="1235">
        <f t="shared" si="153"/>
        <v>0</v>
      </c>
      <c r="AR494" s="1236" t="s">
        <v>311</v>
      </c>
      <c r="AT494" s="1236" t="s">
        <v>240</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5692</v>
      </c>
    </row>
    <row r="495" spans="2:65" s="1150" customFormat="1" ht="24.2" customHeight="1">
      <c r="B495" s="1224"/>
      <c r="C495" s="1252" t="s">
        <v>1046</v>
      </c>
      <c r="D495" s="1252" t="s">
        <v>213</v>
      </c>
      <c r="E495" s="1253" t="s">
        <v>1037</v>
      </c>
      <c r="F495" s="1254" t="s">
        <v>1038</v>
      </c>
      <c r="G495" s="1255" t="s">
        <v>238</v>
      </c>
      <c r="H495" s="1256">
        <v>14.07</v>
      </c>
      <c r="I495" s="1257"/>
      <c r="J495" s="1257">
        <f t="shared" si="150"/>
        <v>0</v>
      </c>
      <c r="K495" s="1231"/>
      <c r="L495" s="1151"/>
      <c r="M495" s="1232" t="s">
        <v>1</v>
      </c>
      <c r="N495" s="1233" t="s">
        <v>37</v>
      </c>
      <c r="O495" s="1234">
        <v>0</v>
      </c>
      <c r="P495" s="1234">
        <f t="shared" si="151"/>
        <v>0</v>
      </c>
      <c r="Q495" s="1234">
        <v>0</v>
      </c>
      <c r="R495" s="1234">
        <f t="shared" si="152"/>
        <v>0</v>
      </c>
      <c r="S495" s="1234">
        <v>0</v>
      </c>
      <c r="T495" s="1235">
        <f t="shared" si="153"/>
        <v>0</v>
      </c>
      <c r="AR495" s="1236" t="s">
        <v>263</v>
      </c>
      <c r="AT495" s="1236" t="s">
        <v>213</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5581</v>
      </c>
    </row>
    <row r="496" spans="2:65" s="1150" customFormat="1" ht="44.25" customHeight="1">
      <c r="B496" s="1224"/>
      <c r="C496" s="1258" t="s">
        <v>2933</v>
      </c>
      <c r="D496" s="1258" t="s">
        <v>240</v>
      </c>
      <c r="E496" s="1259" t="s">
        <v>1040</v>
      </c>
      <c r="F496" s="1260" t="s">
        <v>5561</v>
      </c>
      <c r="G496" s="1261" t="s">
        <v>238</v>
      </c>
      <c r="H496" s="1262">
        <v>14.492000000000001</v>
      </c>
      <c r="I496" s="1263"/>
      <c r="J496" s="1263">
        <f t="shared" si="150"/>
        <v>0</v>
      </c>
      <c r="K496" s="1244"/>
      <c r="L496" s="1245"/>
      <c r="M496" s="1246" t="s">
        <v>1</v>
      </c>
      <c r="N496" s="1247" t="s">
        <v>37</v>
      </c>
      <c r="O496" s="1234">
        <v>0</v>
      </c>
      <c r="P496" s="1234">
        <f t="shared" si="151"/>
        <v>0</v>
      </c>
      <c r="Q496" s="1234">
        <v>0</v>
      </c>
      <c r="R496" s="1234">
        <f t="shared" si="152"/>
        <v>0</v>
      </c>
      <c r="S496" s="1234">
        <v>0</v>
      </c>
      <c r="T496" s="1235">
        <f t="shared" si="153"/>
        <v>0</v>
      </c>
      <c r="AR496" s="1236" t="s">
        <v>311</v>
      </c>
      <c r="AT496" s="1236" t="s">
        <v>240</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5582</v>
      </c>
    </row>
    <row r="497" spans="2:65" s="1150" customFormat="1" ht="21.75" customHeight="1">
      <c r="B497" s="1224"/>
      <c r="C497" s="1252" t="s">
        <v>5580</v>
      </c>
      <c r="D497" s="1252" t="s">
        <v>213</v>
      </c>
      <c r="E497" s="1253" t="s">
        <v>1042</v>
      </c>
      <c r="F497" s="1254" t="s">
        <v>1043</v>
      </c>
      <c r="G497" s="1255" t="s">
        <v>238</v>
      </c>
      <c r="H497" s="1256">
        <v>16.97</v>
      </c>
      <c r="I497" s="1257"/>
      <c r="J497" s="1257">
        <f t="shared" si="150"/>
        <v>0</v>
      </c>
      <c r="K497" s="1231"/>
      <c r="L497" s="1151"/>
      <c r="M497" s="1232" t="s">
        <v>1</v>
      </c>
      <c r="N497" s="1233" t="s">
        <v>37</v>
      </c>
      <c r="O497" s="1234">
        <v>0</v>
      </c>
      <c r="P497" s="1234">
        <f t="shared" si="151"/>
        <v>0</v>
      </c>
      <c r="Q497" s="1234">
        <v>0</v>
      </c>
      <c r="R497" s="1234">
        <f t="shared" si="152"/>
        <v>0</v>
      </c>
      <c r="S497" s="1234">
        <v>0</v>
      </c>
      <c r="T497" s="1235">
        <f t="shared" si="153"/>
        <v>0</v>
      </c>
      <c r="AR497" s="1236" t="s">
        <v>263</v>
      </c>
      <c r="AT497" s="1236" t="s">
        <v>213</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5693</v>
      </c>
    </row>
    <row r="498" spans="2:65" s="1150" customFormat="1" ht="33" customHeight="1">
      <c r="B498" s="1224"/>
      <c r="C498" s="1258" t="s">
        <v>2936</v>
      </c>
      <c r="D498" s="1258" t="s">
        <v>240</v>
      </c>
      <c r="E498" s="1259" t="s">
        <v>1045</v>
      </c>
      <c r="F498" s="1260" t="s">
        <v>5681</v>
      </c>
      <c r="G498" s="1261" t="s">
        <v>238</v>
      </c>
      <c r="H498" s="1262">
        <v>18.003</v>
      </c>
      <c r="I498" s="1263"/>
      <c r="J498" s="1263">
        <f t="shared" si="150"/>
        <v>0</v>
      </c>
      <c r="K498" s="1244"/>
      <c r="L498" s="1245"/>
      <c r="M498" s="1246" t="s">
        <v>1</v>
      </c>
      <c r="N498" s="1247" t="s">
        <v>37</v>
      </c>
      <c r="O498" s="1234">
        <v>0</v>
      </c>
      <c r="P498" s="1234">
        <f t="shared" si="151"/>
        <v>0</v>
      </c>
      <c r="Q498" s="1234">
        <v>0</v>
      </c>
      <c r="R498" s="1234">
        <f t="shared" si="152"/>
        <v>0</v>
      </c>
      <c r="S498" s="1234">
        <v>0</v>
      </c>
      <c r="T498" s="1235">
        <f t="shared" si="153"/>
        <v>0</v>
      </c>
      <c r="AR498" s="1236" t="s">
        <v>311</v>
      </c>
      <c r="AT498" s="1236" t="s">
        <v>240</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5694</v>
      </c>
    </row>
    <row r="499" spans="2:65" s="1150" customFormat="1" ht="21.75" customHeight="1">
      <c r="B499" s="1224"/>
      <c r="C499" s="1252" t="s">
        <v>5573</v>
      </c>
      <c r="D499" s="1252" t="s">
        <v>213</v>
      </c>
      <c r="E499" s="1253" t="s">
        <v>1042</v>
      </c>
      <c r="F499" s="1254" t="s">
        <v>1043</v>
      </c>
      <c r="G499" s="1255" t="s">
        <v>238</v>
      </c>
      <c r="H499" s="1256">
        <v>515.95000000000005</v>
      </c>
      <c r="I499" s="1257"/>
      <c r="J499" s="1257">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5695</v>
      </c>
    </row>
    <row r="500" spans="2:65" s="1150" customFormat="1" ht="21.75" customHeight="1">
      <c r="B500" s="1224"/>
      <c r="C500" s="1258" t="s">
        <v>2963</v>
      </c>
      <c r="D500" s="1258" t="s">
        <v>240</v>
      </c>
      <c r="E500" s="1259" t="s">
        <v>5575</v>
      </c>
      <c r="F500" s="1260" t="s">
        <v>5696</v>
      </c>
      <c r="G500" s="1261" t="s">
        <v>238</v>
      </c>
      <c r="H500" s="1262">
        <v>531.42899999999997</v>
      </c>
      <c r="I500" s="1263"/>
      <c r="J500" s="1263">
        <f t="shared" si="150"/>
        <v>0</v>
      </c>
      <c r="K500" s="1244"/>
      <c r="L500" s="1245"/>
      <c r="M500" s="1246" t="s">
        <v>1</v>
      </c>
      <c r="N500" s="1247" t="s">
        <v>37</v>
      </c>
      <c r="O500" s="1234">
        <v>0</v>
      </c>
      <c r="P500" s="1234">
        <f t="shared" si="151"/>
        <v>0</v>
      </c>
      <c r="Q500" s="1234">
        <v>0</v>
      </c>
      <c r="R500" s="1234">
        <f t="shared" si="152"/>
        <v>0</v>
      </c>
      <c r="S500" s="1234">
        <v>0</v>
      </c>
      <c r="T500" s="1235">
        <f t="shared" si="153"/>
        <v>0</v>
      </c>
      <c r="AR500" s="1236" t="s">
        <v>311</v>
      </c>
      <c r="AT500" s="1236" t="s">
        <v>240</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5697</v>
      </c>
    </row>
    <row r="501" spans="2:65" s="1150" customFormat="1" ht="16.5" customHeight="1">
      <c r="B501" s="1224"/>
      <c r="C501" s="1252" t="s">
        <v>5698</v>
      </c>
      <c r="D501" s="1252" t="s">
        <v>213</v>
      </c>
      <c r="E501" s="1253" t="s">
        <v>1047</v>
      </c>
      <c r="F501" s="1254" t="s">
        <v>1048</v>
      </c>
      <c r="G501" s="1255" t="s">
        <v>238</v>
      </c>
      <c r="H501" s="1256">
        <v>25.86</v>
      </c>
      <c r="I501" s="1257"/>
      <c r="J501" s="1257">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5590</v>
      </c>
    </row>
    <row r="502" spans="2:65" s="1150" customFormat="1" ht="24.2" customHeight="1">
      <c r="B502" s="1224"/>
      <c r="C502" s="1258" t="s">
        <v>2939</v>
      </c>
      <c r="D502" s="1258" t="s">
        <v>240</v>
      </c>
      <c r="E502" s="1259" t="s">
        <v>1049</v>
      </c>
      <c r="F502" s="1260" t="s">
        <v>5691</v>
      </c>
      <c r="G502" s="1261" t="s">
        <v>238</v>
      </c>
      <c r="H502" s="1262">
        <v>26.635999999999999</v>
      </c>
      <c r="I502" s="1263"/>
      <c r="J502" s="1263">
        <f t="shared" si="150"/>
        <v>0</v>
      </c>
      <c r="K502" s="1244"/>
      <c r="L502" s="1245"/>
      <c r="M502" s="1246" t="s">
        <v>1</v>
      </c>
      <c r="N502" s="1247" t="s">
        <v>37</v>
      </c>
      <c r="O502" s="1234">
        <v>0</v>
      </c>
      <c r="P502" s="1234">
        <f t="shared" si="151"/>
        <v>0</v>
      </c>
      <c r="Q502" s="1234">
        <v>0</v>
      </c>
      <c r="R502" s="1234">
        <f t="shared" si="152"/>
        <v>0</v>
      </c>
      <c r="S502" s="1234">
        <v>0</v>
      </c>
      <c r="T502" s="1235">
        <f t="shared" si="153"/>
        <v>0</v>
      </c>
      <c r="AR502" s="1236" t="s">
        <v>311</v>
      </c>
      <c r="AT502" s="1236" t="s">
        <v>240</v>
      </c>
      <c r="AU502" s="1236" t="s">
        <v>83</v>
      </c>
      <c r="AY502" s="1143" t="s">
        <v>211</v>
      </c>
      <c r="BE502" s="1237">
        <f t="shared" si="154"/>
        <v>0</v>
      </c>
      <c r="BF502" s="1237">
        <f t="shared" si="155"/>
        <v>0</v>
      </c>
      <c r="BG502" s="1237">
        <f t="shared" si="156"/>
        <v>0</v>
      </c>
      <c r="BH502" s="1237">
        <f t="shared" si="157"/>
        <v>0</v>
      </c>
      <c r="BI502" s="1237">
        <f t="shared" si="158"/>
        <v>0</v>
      </c>
      <c r="BJ502" s="1143" t="s">
        <v>83</v>
      </c>
      <c r="BK502" s="1237">
        <f t="shared" si="159"/>
        <v>0</v>
      </c>
      <c r="BL502" s="1143" t="s">
        <v>263</v>
      </c>
      <c r="BM502" s="1236" t="s">
        <v>5591</v>
      </c>
    </row>
    <row r="503" spans="2:65" s="1150" customFormat="1" ht="16.5" customHeight="1">
      <c r="B503" s="1224"/>
      <c r="C503" s="1252" t="s">
        <v>5559</v>
      </c>
      <c r="D503" s="1252" t="s">
        <v>213</v>
      </c>
      <c r="E503" s="1253" t="s">
        <v>1047</v>
      </c>
      <c r="F503" s="1254" t="s">
        <v>1048</v>
      </c>
      <c r="G503" s="1255" t="s">
        <v>238</v>
      </c>
      <c r="H503" s="1256">
        <v>323.2</v>
      </c>
      <c r="I503" s="1257"/>
      <c r="J503" s="1257">
        <f t="shared" si="150"/>
        <v>0</v>
      </c>
      <c r="K503" s="1231"/>
      <c r="L503" s="1151"/>
      <c r="M503" s="1232" t="s">
        <v>1</v>
      </c>
      <c r="N503" s="1233" t="s">
        <v>37</v>
      </c>
      <c r="O503" s="1234">
        <v>0</v>
      </c>
      <c r="P503" s="1234">
        <f t="shared" si="151"/>
        <v>0</v>
      </c>
      <c r="Q503" s="1234">
        <v>0</v>
      </c>
      <c r="R503" s="1234">
        <f t="shared" si="152"/>
        <v>0</v>
      </c>
      <c r="S503" s="1234">
        <v>0</v>
      </c>
      <c r="T503" s="1235">
        <f t="shared" si="153"/>
        <v>0</v>
      </c>
      <c r="AR503" s="1236" t="s">
        <v>263</v>
      </c>
      <c r="AT503" s="1236" t="s">
        <v>213</v>
      </c>
      <c r="AU503" s="1236" t="s">
        <v>83</v>
      </c>
      <c r="AY503" s="1143" t="s">
        <v>211</v>
      </c>
      <c r="BE503" s="1237">
        <f t="shared" si="154"/>
        <v>0</v>
      </c>
      <c r="BF503" s="1237">
        <f t="shared" si="155"/>
        <v>0</v>
      </c>
      <c r="BG503" s="1237">
        <f t="shared" si="156"/>
        <v>0</v>
      </c>
      <c r="BH503" s="1237">
        <f t="shared" si="157"/>
        <v>0</v>
      </c>
      <c r="BI503" s="1237">
        <f t="shared" si="158"/>
        <v>0</v>
      </c>
      <c r="BJ503" s="1143" t="s">
        <v>83</v>
      </c>
      <c r="BK503" s="1237">
        <f t="shared" si="159"/>
        <v>0</v>
      </c>
      <c r="BL503" s="1143" t="s">
        <v>263</v>
      </c>
      <c r="BM503" s="1236" t="s">
        <v>5699</v>
      </c>
    </row>
    <row r="504" spans="2:65" s="1150" customFormat="1" ht="24.2" customHeight="1">
      <c r="B504" s="1224"/>
      <c r="C504" s="1258" t="s">
        <v>2969</v>
      </c>
      <c r="D504" s="1258" t="s">
        <v>240</v>
      </c>
      <c r="E504" s="1259" t="s">
        <v>5687</v>
      </c>
      <c r="F504" s="1260" t="s">
        <v>5688</v>
      </c>
      <c r="G504" s="1261" t="s">
        <v>238</v>
      </c>
      <c r="H504" s="1262">
        <v>332.89600000000002</v>
      </c>
      <c r="I504" s="1263"/>
      <c r="J504" s="1263">
        <f t="shared" si="150"/>
        <v>0</v>
      </c>
      <c r="K504" s="1244"/>
      <c r="L504" s="1245"/>
      <c r="M504" s="1246" t="s">
        <v>1</v>
      </c>
      <c r="N504" s="1247" t="s">
        <v>37</v>
      </c>
      <c r="O504" s="1234">
        <v>0</v>
      </c>
      <c r="P504" s="1234">
        <f t="shared" si="151"/>
        <v>0</v>
      </c>
      <c r="Q504" s="1234">
        <v>0</v>
      </c>
      <c r="R504" s="1234">
        <f t="shared" si="152"/>
        <v>0</v>
      </c>
      <c r="S504" s="1234">
        <v>0</v>
      </c>
      <c r="T504" s="1235">
        <f t="shared" si="153"/>
        <v>0</v>
      </c>
      <c r="AR504" s="1236" t="s">
        <v>311</v>
      </c>
      <c r="AT504" s="1236" t="s">
        <v>240</v>
      </c>
      <c r="AU504" s="1236" t="s">
        <v>83</v>
      </c>
      <c r="AY504" s="1143" t="s">
        <v>211</v>
      </c>
      <c r="BE504" s="1237">
        <f t="shared" si="154"/>
        <v>0</v>
      </c>
      <c r="BF504" s="1237">
        <f t="shared" si="155"/>
        <v>0</v>
      </c>
      <c r="BG504" s="1237">
        <f t="shared" si="156"/>
        <v>0</v>
      </c>
      <c r="BH504" s="1237">
        <f t="shared" si="157"/>
        <v>0</v>
      </c>
      <c r="BI504" s="1237">
        <f t="shared" si="158"/>
        <v>0</v>
      </c>
      <c r="BJ504" s="1143" t="s">
        <v>83</v>
      </c>
      <c r="BK504" s="1237">
        <f t="shared" si="159"/>
        <v>0</v>
      </c>
      <c r="BL504" s="1143" t="s">
        <v>263</v>
      </c>
      <c r="BM504" s="1236" t="s">
        <v>5700</v>
      </c>
    </row>
    <row r="505" spans="2:65" s="1150" customFormat="1" ht="21.75" customHeight="1">
      <c r="B505" s="1224"/>
      <c r="C505" s="1252" t="s">
        <v>5359</v>
      </c>
      <c r="D505" s="1252" t="s">
        <v>213</v>
      </c>
      <c r="E505" s="1253" t="s">
        <v>1053</v>
      </c>
      <c r="F505" s="1254" t="s">
        <v>1054</v>
      </c>
      <c r="G505" s="1255" t="s">
        <v>238</v>
      </c>
      <c r="H505" s="1256">
        <v>7.3</v>
      </c>
      <c r="I505" s="1257"/>
      <c r="J505" s="1257">
        <f t="shared" si="150"/>
        <v>0</v>
      </c>
      <c r="K505" s="1231"/>
      <c r="L505" s="1151"/>
      <c r="M505" s="1232" t="s">
        <v>1</v>
      </c>
      <c r="N505" s="1233" t="s">
        <v>37</v>
      </c>
      <c r="O505" s="1234">
        <v>0.43099999999999999</v>
      </c>
      <c r="P505" s="1234">
        <f t="shared" si="151"/>
        <v>3.1463000000000001</v>
      </c>
      <c r="Q505" s="1234">
        <v>2.9999999999999997E-4</v>
      </c>
      <c r="R505" s="1234">
        <f t="shared" si="152"/>
        <v>2.1899999999999997E-3</v>
      </c>
      <c r="S505" s="1234">
        <v>0</v>
      </c>
      <c r="T505" s="1235">
        <f t="shared" si="153"/>
        <v>0</v>
      </c>
      <c r="AR505" s="1236" t="s">
        <v>263</v>
      </c>
      <c r="AT505" s="1236" t="s">
        <v>213</v>
      </c>
      <c r="AU505" s="1236" t="s">
        <v>83</v>
      </c>
      <c r="AY505" s="1143" t="s">
        <v>211</v>
      </c>
      <c r="BE505" s="1237">
        <f t="shared" si="154"/>
        <v>0</v>
      </c>
      <c r="BF505" s="1237">
        <f t="shared" si="155"/>
        <v>0</v>
      </c>
      <c r="BG505" s="1237">
        <f t="shared" si="156"/>
        <v>0</v>
      </c>
      <c r="BH505" s="1237">
        <f t="shared" si="157"/>
        <v>0</v>
      </c>
      <c r="BI505" s="1237">
        <f t="shared" si="158"/>
        <v>0</v>
      </c>
      <c r="BJ505" s="1143" t="s">
        <v>83</v>
      </c>
      <c r="BK505" s="1237">
        <f t="shared" si="159"/>
        <v>0</v>
      </c>
      <c r="BL505" s="1143" t="s">
        <v>263</v>
      </c>
      <c r="BM505" s="1236" t="s">
        <v>5701</v>
      </c>
    </row>
    <row r="506" spans="2:65" s="1150" customFormat="1" ht="24.2" customHeight="1">
      <c r="B506" s="1224"/>
      <c r="C506" s="1258" t="s">
        <v>2957</v>
      </c>
      <c r="D506" s="1258" t="s">
        <v>240</v>
      </c>
      <c r="E506" s="1259" t="s">
        <v>1055</v>
      </c>
      <c r="F506" s="1260" t="s">
        <v>5587</v>
      </c>
      <c r="G506" s="1261" t="s">
        <v>238</v>
      </c>
      <c r="H506" s="1262">
        <v>7.5190000000000001</v>
      </c>
      <c r="I506" s="1263"/>
      <c r="J506" s="1263">
        <f t="shared" si="150"/>
        <v>0</v>
      </c>
      <c r="K506" s="1244"/>
      <c r="L506" s="1245"/>
      <c r="M506" s="1246" t="s">
        <v>1</v>
      </c>
      <c r="N506" s="1247" t="s">
        <v>37</v>
      </c>
      <c r="O506" s="1234">
        <v>0</v>
      </c>
      <c r="P506" s="1234">
        <f t="shared" si="151"/>
        <v>0</v>
      </c>
      <c r="Q506" s="1234">
        <v>2.2100000000000002E-3</v>
      </c>
      <c r="R506" s="1234">
        <f t="shared" si="152"/>
        <v>1.6616990000000002E-2</v>
      </c>
      <c r="S506" s="1234">
        <v>0</v>
      </c>
      <c r="T506" s="1235">
        <f t="shared" si="153"/>
        <v>0</v>
      </c>
      <c r="AR506" s="1236" t="s">
        <v>311</v>
      </c>
      <c r="AT506" s="1236" t="s">
        <v>240</v>
      </c>
      <c r="AU506" s="1236" t="s">
        <v>83</v>
      </c>
      <c r="AY506" s="1143" t="s">
        <v>211</v>
      </c>
      <c r="BE506" s="1237">
        <f t="shared" si="154"/>
        <v>0</v>
      </c>
      <c r="BF506" s="1237">
        <f t="shared" si="155"/>
        <v>0</v>
      </c>
      <c r="BG506" s="1237">
        <f t="shared" si="156"/>
        <v>0</v>
      </c>
      <c r="BH506" s="1237">
        <f t="shared" si="157"/>
        <v>0</v>
      </c>
      <c r="BI506" s="1237">
        <f t="shared" si="158"/>
        <v>0</v>
      </c>
      <c r="BJ506" s="1143" t="s">
        <v>83</v>
      </c>
      <c r="BK506" s="1237">
        <f t="shared" si="159"/>
        <v>0</v>
      </c>
      <c r="BL506" s="1143" t="s">
        <v>263</v>
      </c>
      <c r="BM506" s="1236" t="s">
        <v>5702</v>
      </c>
    </row>
    <row r="507" spans="2:65" s="1150" customFormat="1" ht="21.75" customHeight="1">
      <c r="B507" s="1224"/>
      <c r="C507" s="1264" t="s">
        <v>5589</v>
      </c>
      <c r="D507" s="1264" t="s">
        <v>213</v>
      </c>
      <c r="E507" s="1265" t="s">
        <v>1056</v>
      </c>
      <c r="F507" s="1266" t="s">
        <v>1057</v>
      </c>
      <c r="G507" s="1267" t="s">
        <v>238</v>
      </c>
      <c r="H507" s="1256">
        <v>903.35</v>
      </c>
      <c r="I507" s="1269"/>
      <c r="J507" s="1269">
        <f t="shared" si="150"/>
        <v>0</v>
      </c>
      <c r="K507" s="1231"/>
      <c r="L507" s="1151"/>
      <c r="M507" s="1232" t="s">
        <v>1</v>
      </c>
      <c r="N507" s="1233" t="s">
        <v>37</v>
      </c>
      <c r="O507" s="1234">
        <v>0</v>
      </c>
      <c r="P507" s="1234">
        <f t="shared" si="151"/>
        <v>0</v>
      </c>
      <c r="Q507" s="1234">
        <v>0</v>
      </c>
      <c r="R507" s="1234">
        <f t="shared" si="152"/>
        <v>0</v>
      </c>
      <c r="S507" s="1234">
        <v>0</v>
      </c>
      <c r="T507" s="1235">
        <f t="shared" si="153"/>
        <v>0</v>
      </c>
      <c r="AR507" s="1236" t="s">
        <v>263</v>
      </c>
      <c r="AT507" s="1236" t="s">
        <v>213</v>
      </c>
      <c r="AU507" s="1236" t="s">
        <v>83</v>
      </c>
      <c r="AY507" s="1143" t="s">
        <v>211</v>
      </c>
      <c r="BE507" s="1237">
        <f t="shared" si="154"/>
        <v>0</v>
      </c>
      <c r="BF507" s="1237">
        <f t="shared" si="155"/>
        <v>0</v>
      </c>
      <c r="BG507" s="1237">
        <f t="shared" si="156"/>
        <v>0</v>
      </c>
      <c r="BH507" s="1237">
        <f t="shared" si="157"/>
        <v>0</v>
      </c>
      <c r="BI507" s="1237">
        <f t="shared" si="158"/>
        <v>0</v>
      </c>
      <c r="BJ507" s="1143" t="s">
        <v>83</v>
      </c>
      <c r="BK507" s="1237">
        <f t="shared" si="159"/>
        <v>0</v>
      </c>
      <c r="BL507" s="1143" t="s">
        <v>263</v>
      </c>
      <c r="BM507" s="1236" t="s">
        <v>5592</v>
      </c>
    </row>
    <row r="508" spans="2:65" s="1150" customFormat="1" ht="24.2" customHeight="1">
      <c r="B508" s="1224"/>
      <c r="C508" s="1264" t="s">
        <v>2942</v>
      </c>
      <c r="D508" s="1264" t="s">
        <v>213</v>
      </c>
      <c r="E508" s="1265" t="s">
        <v>1058</v>
      </c>
      <c r="F508" s="1266" t="s">
        <v>1059</v>
      </c>
      <c r="G508" s="1267" t="s">
        <v>238</v>
      </c>
      <c r="H508" s="1256">
        <v>903.35</v>
      </c>
      <c r="I508" s="1269"/>
      <c r="J508" s="1269">
        <f t="shared" si="150"/>
        <v>0</v>
      </c>
      <c r="K508" s="1231"/>
      <c r="L508" s="1151"/>
      <c r="M508" s="1232" t="s">
        <v>1</v>
      </c>
      <c r="N508" s="1233" t="s">
        <v>37</v>
      </c>
      <c r="O508" s="1234">
        <v>0</v>
      </c>
      <c r="P508" s="1234">
        <f t="shared" si="151"/>
        <v>0</v>
      </c>
      <c r="Q508" s="1234">
        <v>0</v>
      </c>
      <c r="R508" s="1234">
        <f t="shared" si="152"/>
        <v>0</v>
      </c>
      <c r="S508" s="1234">
        <v>0</v>
      </c>
      <c r="T508" s="1235">
        <f t="shared" si="153"/>
        <v>0</v>
      </c>
      <c r="AR508" s="1236" t="s">
        <v>263</v>
      </c>
      <c r="AT508" s="1236" t="s">
        <v>213</v>
      </c>
      <c r="AU508" s="1236" t="s">
        <v>83</v>
      </c>
      <c r="AY508" s="1143" t="s">
        <v>211</v>
      </c>
      <c r="BE508" s="1237">
        <f t="shared" si="154"/>
        <v>0</v>
      </c>
      <c r="BF508" s="1237">
        <f t="shared" si="155"/>
        <v>0</v>
      </c>
      <c r="BG508" s="1237">
        <f t="shared" si="156"/>
        <v>0</v>
      </c>
      <c r="BH508" s="1237">
        <f t="shared" si="157"/>
        <v>0</v>
      </c>
      <c r="BI508" s="1237">
        <f t="shared" si="158"/>
        <v>0</v>
      </c>
      <c r="BJ508" s="1143" t="s">
        <v>83</v>
      </c>
      <c r="BK508" s="1237">
        <f t="shared" si="159"/>
        <v>0</v>
      </c>
      <c r="BL508" s="1143" t="s">
        <v>263</v>
      </c>
      <c r="BM508" s="1236" t="s">
        <v>5594</v>
      </c>
    </row>
    <row r="509" spans="2:65" s="1150" customFormat="1" ht="21.75" customHeight="1">
      <c r="B509" s="1224"/>
      <c r="C509" s="1264" t="s">
        <v>5593</v>
      </c>
      <c r="D509" s="1264" t="s">
        <v>213</v>
      </c>
      <c r="E509" s="1265" t="s">
        <v>1062</v>
      </c>
      <c r="F509" s="1266" t="s">
        <v>1063</v>
      </c>
      <c r="G509" s="1267" t="s">
        <v>238</v>
      </c>
      <c r="H509" s="1256">
        <v>903.35</v>
      </c>
      <c r="I509" s="1269"/>
      <c r="J509" s="1269">
        <f t="shared" si="150"/>
        <v>0</v>
      </c>
      <c r="K509" s="1231"/>
      <c r="L509" s="1151"/>
      <c r="M509" s="1232" t="s">
        <v>1</v>
      </c>
      <c r="N509" s="1233" t="s">
        <v>37</v>
      </c>
      <c r="O509" s="1234">
        <v>0</v>
      </c>
      <c r="P509" s="1234">
        <f t="shared" si="151"/>
        <v>0</v>
      </c>
      <c r="Q509" s="1234">
        <v>0</v>
      </c>
      <c r="R509" s="1234">
        <f t="shared" si="152"/>
        <v>0</v>
      </c>
      <c r="S509" s="1234">
        <v>0</v>
      </c>
      <c r="T509" s="1235">
        <f t="shared" si="153"/>
        <v>0</v>
      </c>
      <c r="AR509" s="1236" t="s">
        <v>263</v>
      </c>
      <c r="AT509" s="1236" t="s">
        <v>213</v>
      </c>
      <c r="AU509" s="1236" t="s">
        <v>83</v>
      </c>
      <c r="AY509" s="1143" t="s">
        <v>211</v>
      </c>
      <c r="BE509" s="1237">
        <f t="shared" si="154"/>
        <v>0</v>
      </c>
      <c r="BF509" s="1237">
        <f t="shared" si="155"/>
        <v>0</v>
      </c>
      <c r="BG509" s="1237">
        <f t="shared" si="156"/>
        <v>0</v>
      </c>
      <c r="BH509" s="1237">
        <f t="shared" si="157"/>
        <v>0</v>
      </c>
      <c r="BI509" s="1237">
        <f t="shared" si="158"/>
        <v>0</v>
      </c>
      <c r="BJ509" s="1143" t="s">
        <v>83</v>
      </c>
      <c r="BK509" s="1237">
        <f t="shared" si="159"/>
        <v>0</v>
      </c>
      <c r="BL509" s="1143" t="s">
        <v>263</v>
      </c>
      <c r="BM509" s="1236" t="s">
        <v>5703</v>
      </c>
    </row>
    <row r="510" spans="2:65" s="1212" customFormat="1" ht="22.7" customHeight="1">
      <c r="B510" s="1213"/>
      <c r="D510" s="1214" t="s">
        <v>69</v>
      </c>
      <c r="E510" s="1222" t="s">
        <v>1064</v>
      </c>
      <c r="F510" s="1222" t="s">
        <v>1065</v>
      </c>
      <c r="J510" s="1223">
        <f>BK510</f>
        <v>0</v>
      </c>
      <c r="L510" s="1213"/>
      <c r="M510" s="1217"/>
      <c r="P510" s="1218">
        <f>SUM(P511:P516)</f>
        <v>0</v>
      </c>
      <c r="R510" s="1218">
        <f>SUM(R511:R516)</f>
        <v>0</v>
      </c>
      <c r="T510" s="1219">
        <f>SUM(T511:T516)</f>
        <v>0</v>
      </c>
      <c r="AR510" s="1214" t="s">
        <v>83</v>
      </c>
      <c r="AT510" s="1220" t="s">
        <v>69</v>
      </c>
      <c r="AU510" s="1220" t="s">
        <v>77</v>
      </c>
      <c r="AY510" s="1214" t="s">
        <v>211</v>
      </c>
      <c r="BK510" s="1221">
        <f>SUM(BK511:BK516)</f>
        <v>0</v>
      </c>
    </row>
    <row r="511" spans="2:65" s="1150" customFormat="1" ht="37.700000000000003" customHeight="1">
      <c r="B511" s="1224"/>
      <c r="C511" s="1252" t="s">
        <v>2945</v>
      </c>
      <c r="D511" s="1252" t="s">
        <v>213</v>
      </c>
      <c r="E511" s="1253" t="s">
        <v>1066</v>
      </c>
      <c r="F511" s="1254" t="s">
        <v>1067</v>
      </c>
      <c r="G511" s="1255" t="s">
        <v>238</v>
      </c>
      <c r="H511" s="1256">
        <v>340.19</v>
      </c>
      <c r="I511" s="1257"/>
      <c r="J511" s="1257">
        <f t="shared" ref="J511:J516" si="160">ROUND(I511*H511,2)</f>
        <v>0</v>
      </c>
      <c r="K511" s="1231"/>
      <c r="L511" s="1151"/>
      <c r="M511" s="1232" t="s">
        <v>1</v>
      </c>
      <c r="N511" s="1233" t="s">
        <v>37</v>
      </c>
      <c r="O511" s="1234">
        <v>0</v>
      </c>
      <c r="P511" s="1234">
        <f t="shared" ref="P511:P516" si="161">O511*H511</f>
        <v>0</v>
      </c>
      <c r="Q511" s="1234">
        <v>0</v>
      </c>
      <c r="R511" s="1234">
        <f t="shared" ref="R511:R516" si="162">Q511*H511</f>
        <v>0</v>
      </c>
      <c r="S511" s="1234">
        <v>0</v>
      </c>
      <c r="T511" s="1235">
        <f t="shared" ref="T511:T516" si="163">S511*H511</f>
        <v>0</v>
      </c>
      <c r="AR511" s="1236" t="s">
        <v>263</v>
      </c>
      <c r="AT511" s="1236" t="s">
        <v>213</v>
      </c>
      <c r="AU511" s="1236" t="s">
        <v>83</v>
      </c>
      <c r="AY511" s="1143" t="s">
        <v>211</v>
      </c>
      <c r="BE511" s="1237">
        <f t="shared" ref="BE511:BE516" si="164">IF(N511="základná",J511,0)</f>
        <v>0</v>
      </c>
      <c r="BF511" s="1237">
        <f t="shared" ref="BF511:BF516" si="165">IF(N511="znížená",J511,0)</f>
        <v>0</v>
      </c>
      <c r="BG511" s="1237">
        <f t="shared" ref="BG511:BG516" si="166">IF(N511="zákl. prenesená",J511,0)</f>
        <v>0</v>
      </c>
      <c r="BH511" s="1237">
        <f t="shared" ref="BH511:BH516" si="167">IF(N511="zníž. prenesená",J511,0)</f>
        <v>0</v>
      </c>
      <c r="BI511" s="1237">
        <f t="shared" ref="BI511:BI516" si="168">IF(N511="nulová",J511,0)</f>
        <v>0</v>
      </c>
      <c r="BJ511" s="1143" t="s">
        <v>83</v>
      </c>
      <c r="BK511" s="1237">
        <f t="shared" ref="BK511:BK516" si="169">ROUND(I511*H511,2)</f>
        <v>0</v>
      </c>
      <c r="BL511" s="1143" t="s">
        <v>263</v>
      </c>
      <c r="BM511" s="1236" t="s">
        <v>5704</v>
      </c>
    </row>
    <row r="512" spans="2:65" s="1150" customFormat="1" ht="37.700000000000003" customHeight="1">
      <c r="B512" s="1224"/>
      <c r="C512" s="1258" t="s">
        <v>5705</v>
      </c>
      <c r="D512" s="1258" t="s">
        <v>240</v>
      </c>
      <c r="E512" s="1259" t="s">
        <v>1068</v>
      </c>
      <c r="F512" s="1260" t="s">
        <v>5597</v>
      </c>
      <c r="G512" s="1261" t="s">
        <v>238</v>
      </c>
      <c r="H512" s="1262">
        <v>391.21899999999999</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5621</v>
      </c>
    </row>
    <row r="513" spans="2:65" s="1150" customFormat="1" ht="37.700000000000003" customHeight="1">
      <c r="B513" s="1224"/>
      <c r="C513" s="1252" t="s">
        <v>5498</v>
      </c>
      <c r="D513" s="1252" t="s">
        <v>213</v>
      </c>
      <c r="E513" s="1253" t="s">
        <v>1066</v>
      </c>
      <c r="F513" s="1254" t="s">
        <v>1067</v>
      </c>
      <c r="G513" s="1255" t="s">
        <v>238</v>
      </c>
      <c r="H513" s="1256">
        <v>248.45</v>
      </c>
      <c r="I513" s="1257"/>
      <c r="J513" s="1257">
        <f t="shared" si="160"/>
        <v>0</v>
      </c>
      <c r="K513" s="1231"/>
      <c r="L513" s="1151"/>
      <c r="M513" s="1232" t="s">
        <v>1</v>
      </c>
      <c r="N513" s="1233" t="s">
        <v>37</v>
      </c>
      <c r="O513" s="1234">
        <v>0</v>
      </c>
      <c r="P513" s="1234">
        <f t="shared" si="161"/>
        <v>0</v>
      </c>
      <c r="Q513" s="1234">
        <v>0</v>
      </c>
      <c r="R513" s="1234">
        <f t="shared" si="162"/>
        <v>0</v>
      </c>
      <c r="S513" s="1234">
        <v>0</v>
      </c>
      <c r="T513" s="1235">
        <f t="shared" si="163"/>
        <v>0</v>
      </c>
      <c r="AR513" s="1236" t="s">
        <v>263</v>
      </c>
      <c r="AT513" s="1236" t="s">
        <v>213</v>
      </c>
      <c r="AU513" s="1236" t="s">
        <v>83</v>
      </c>
      <c r="AY513" s="1143" t="s">
        <v>211</v>
      </c>
      <c r="BE513" s="1237">
        <f t="shared" si="164"/>
        <v>0</v>
      </c>
      <c r="BF513" s="1237">
        <f t="shared" si="165"/>
        <v>0</v>
      </c>
      <c r="BG513" s="1237">
        <f t="shared" si="166"/>
        <v>0</v>
      </c>
      <c r="BH513" s="1237">
        <f t="shared" si="167"/>
        <v>0</v>
      </c>
      <c r="BI513" s="1237">
        <f t="shared" si="168"/>
        <v>0</v>
      </c>
      <c r="BJ513" s="1143" t="s">
        <v>83</v>
      </c>
      <c r="BK513" s="1237">
        <f t="shared" si="169"/>
        <v>0</v>
      </c>
      <c r="BL513" s="1143" t="s">
        <v>263</v>
      </c>
      <c r="BM513" s="1236" t="s">
        <v>5706</v>
      </c>
    </row>
    <row r="514" spans="2:65" s="1150" customFormat="1" ht="33" customHeight="1">
      <c r="B514" s="1224"/>
      <c r="C514" s="1258" t="s">
        <v>2980</v>
      </c>
      <c r="D514" s="1258" t="s">
        <v>240</v>
      </c>
      <c r="E514" s="1259" t="s">
        <v>5707</v>
      </c>
      <c r="F514" s="1260" t="s">
        <v>5708</v>
      </c>
      <c r="G514" s="1261" t="s">
        <v>238</v>
      </c>
      <c r="H514" s="1262">
        <v>285.71800000000002</v>
      </c>
      <c r="I514" s="1263"/>
      <c r="J514" s="1263">
        <f t="shared" si="160"/>
        <v>0</v>
      </c>
      <c r="K514" s="1244"/>
      <c r="L514" s="1245"/>
      <c r="M514" s="1246" t="s">
        <v>1</v>
      </c>
      <c r="N514" s="1247" t="s">
        <v>37</v>
      </c>
      <c r="O514" s="1234">
        <v>0</v>
      </c>
      <c r="P514" s="1234">
        <f t="shared" si="161"/>
        <v>0</v>
      </c>
      <c r="Q514" s="1234">
        <v>0</v>
      </c>
      <c r="R514" s="1234">
        <f t="shared" si="162"/>
        <v>0</v>
      </c>
      <c r="S514" s="1234">
        <v>0</v>
      </c>
      <c r="T514" s="1235">
        <f t="shared" si="163"/>
        <v>0</v>
      </c>
      <c r="AR514" s="1236" t="s">
        <v>311</v>
      </c>
      <c r="AT514" s="1236" t="s">
        <v>240</v>
      </c>
      <c r="AU514" s="1236" t="s">
        <v>83</v>
      </c>
      <c r="AY514" s="1143" t="s">
        <v>211</v>
      </c>
      <c r="BE514" s="1237">
        <f t="shared" si="164"/>
        <v>0</v>
      </c>
      <c r="BF514" s="1237">
        <f t="shared" si="165"/>
        <v>0</v>
      </c>
      <c r="BG514" s="1237">
        <f t="shared" si="166"/>
        <v>0</v>
      </c>
      <c r="BH514" s="1237">
        <f t="shared" si="167"/>
        <v>0</v>
      </c>
      <c r="BI514" s="1237">
        <f t="shared" si="168"/>
        <v>0</v>
      </c>
      <c r="BJ514" s="1143" t="s">
        <v>83</v>
      </c>
      <c r="BK514" s="1237">
        <f t="shared" si="169"/>
        <v>0</v>
      </c>
      <c r="BL514" s="1143" t="s">
        <v>263</v>
      </c>
      <c r="BM514" s="1236" t="s">
        <v>5709</v>
      </c>
    </row>
    <row r="515" spans="2:65" s="1150" customFormat="1" ht="16.5" customHeight="1">
      <c r="B515" s="1224"/>
      <c r="C515" s="1252" t="s">
        <v>2917</v>
      </c>
      <c r="D515" s="1252" t="s">
        <v>213</v>
      </c>
      <c r="E515" s="1253" t="s">
        <v>1024</v>
      </c>
      <c r="F515" s="1254" t="s">
        <v>1025</v>
      </c>
      <c r="G515" s="1255" t="s">
        <v>389</v>
      </c>
      <c r="H515" s="1256">
        <v>60.54</v>
      </c>
      <c r="I515" s="1257"/>
      <c r="J515" s="1257">
        <f t="shared" si="160"/>
        <v>0</v>
      </c>
      <c r="K515" s="1231"/>
      <c r="L515" s="1151"/>
      <c r="M515" s="1232" t="s">
        <v>1</v>
      </c>
      <c r="N515" s="1233" t="s">
        <v>37</v>
      </c>
      <c r="O515" s="1234">
        <v>0</v>
      </c>
      <c r="P515" s="1234">
        <f t="shared" si="161"/>
        <v>0</v>
      </c>
      <c r="Q515" s="1234">
        <v>0</v>
      </c>
      <c r="R515" s="1234">
        <f t="shared" si="162"/>
        <v>0</v>
      </c>
      <c r="S515" s="1234">
        <v>0</v>
      </c>
      <c r="T515" s="1235">
        <f t="shared" si="163"/>
        <v>0</v>
      </c>
      <c r="AR515" s="1236" t="s">
        <v>263</v>
      </c>
      <c r="AT515" s="1236" t="s">
        <v>213</v>
      </c>
      <c r="AU515" s="1236" t="s">
        <v>83</v>
      </c>
      <c r="AY515" s="1143" t="s">
        <v>211</v>
      </c>
      <c r="BE515" s="1237">
        <f t="shared" si="164"/>
        <v>0</v>
      </c>
      <c r="BF515" s="1237">
        <f t="shared" si="165"/>
        <v>0</v>
      </c>
      <c r="BG515" s="1237">
        <f t="shared" si="166"/>
        <v>0</v>
      </c>
      <c r="BH515" s="1237">
        <f t="shared" si="167"/>
        <v>0</v>
      </c>
      <c r="BI515" s="1237">
        <f t="shared" si="168"/>
        <v>0</v>
      </c>
      <c r="BJ515" s="1143" t="s">
        <v>83</v>
      </c>
      <c r="BK515" s="1237">
        <f t="shared" si="169"/>
        <v>0</v>
      </c>
      <c r="BL515" s="1143" t="s">
        <v>263</v>
      </c>
      <c r="BM515" s="1236" t="s">
        <v>5710</v>
      </c>
    </row>
    <row r="516" spans="2:65" s="1150" customFormat="1" ht="24.2" customHeight="1">
      <c r="B516" s="1224"/>
      <c r="C516" s="1258" t="s">
        <v>5664</v>
      </c>
      <c r="D516" s="1258" t="s">
        <v>240</v>
      </c>
      <c r="E516" s="1259" t="s">
        <v>1026</v>
      </c>
      <c r="F516" s="1260" t="s">
        <v>5619</v>
      </c>
      <c r="G516" s="1261" t="s">
        <v>389</v>
      </c>
      <c r="H516" s="1262">
        <v>61.145000000000003</v>
      </c>
      <c r="I516" s="1263"/>
      <c r="J516" s="1263">
        <f t="shared" si="160"/>
        <v>0</v>
      </c>
      <c r="K516" s="1244"/>
      <c r="L516" s="1245"/>
      <c r="M516" s="1246" t="s">
        <v>1</v>
      </c>
      <c r="N516" s="1247" t="s">
        <v>37</v>
      </c>
      <c r="O516" s="1234">
        <v>0</v>
      </c>
      <c r="P516" s="1234">
        <f t="shared" si="161"/>
        <v>0</v>
      </c>
      <c r="Q516" s="1234">
        <v>0</v>
      </c>
      <c r="R516" s="1234">
        <f t="shared" si="162"/>
        <v>0</v>
      </c>
      <c r="S516" s="1234">
        <v>0</v>
      </c>
      <c r="T516" s="1235">
        <f t="shared" si="163"/>
        <v>0</v>
      </c>
      <c r="AR516" s="1236" t="s">
        <v>311</v>
      </c>
      <c r="AT516" s="1236" t="s">
        <v>240</v>
      </c>
      <c r="AU516" s="1236" t="s">
        <v>83</v>
      </c>
      <c r="AY516" s="1143" t="s">
        <v>211</v>
      </c>
      <c r="BE516" s="1237">
        <f t="shared" si="164"/>
        <v>0</v>
      </c>
      <c r="BF516" s="1237">
        <f t="shared" si="165"/>
        <v>0</v>
      </c>
      <c r="BG516" s="1237">
        <f t="shared" si="166"/>
        <v>0</v>
      </c>
      <c r="BH516" s="1237">
        <f t="shared" si="167"/>
        <v>0</v>
      </c>
      <c r="BI516" s="1237">
        <f t="shared" si="168"/>
        <v>0</v>
      </c>
      <c r="BJ516" s="1143" t="s">
        <v>83</v>
      </c>
      <c r="BK516" s="1237">
        <f t="shared" si="169"/>
        <v>0</v>
      </c>
      <c r="BL516" s="1143" t="s">
        <v>263</v>
      </c>
      <c r="BM516" s="1236" t="s">
        <v>5711</v>
      </c>
    </row>
    <row r="517" spans="2:65" s="1212" customFormat="1" ht="22.7" customHeight="1">
      <c r="B517" s="1213"/>
      <c r="D517" s="1214" t="s">
        <v>69</v>
      </c>
      <c r="E517" s="1222" t="s">
        <v>1069</v>
      </c>
      <c r="F517" s="1222" t="s">
        <v>1070</v>
      </c>
      <c r="J517" s="1223">
        <f>BK517</f>
        <v>0</v>
      </c>
      <c r="L517" s="1213"/>
      <c r="M517" s="1217"/>
      <c r="P517" s="1218">
        <f>SUM(P518:P519)</f>
        <v>0</v>
      </c>
      <c r="R517" s="1218">
        <f>SUM(R518:R519)</f>
        <v>0</v>
      </c>
      <c r="T517" s="1219">
        <f>SUM(T518:T519)</f>
        <v>0</v>
      </c>
      <c r="AR517" s="1214" t="s">
        <v>83</v>
      </c>
      <c r="AT517" s="1220" t="s">
        <v>69</v>
      </c>
      <c r="AU517" s="1220" t="s">
        <v>77</v>
      </c>
      <c r="AY517" s="1214" t="s">
        <v>211</v>
      </c>
      <c r="BK517" s="1221">
        <f>SUM(BK518:BK519)</f>
        <v>0</v>
      </c>
    </row>
    <row r="518" spans="2:65" s="1150" customFormat="1" ht="16.5" customHeight="1">
      <c r="B518" s="1224"/>
      <c r="C518" s="1225" t="s">
        <v>2948</v>
      </c>
      <c r="D518" s="1225" t="s">
        <v>213</v>
      </c>
      <c r="E518" s="1226" t="s">
        <v>3975</v>
      </c>
      <c r="F518" s="1227" t="s">
        <v>3976</v>
      </c>
      <c r="G518" s="1228" t="s">
        <v>238</v>
      </c>
      <c r="H518" s="1229">
        <v>572.4</v>
      </c>
      <c r="I518" s="1230"/>
      <c r="J518" s="1230">
        <f>ROUND(I518*H518,2)</f>
        <v>0</v>
      </c>
      <c r="K518" s="1231"/>
      <c r="L518" s="1151"/>
      <c r="M518" s="1232" t="s">
        <v>1</v>
      </c>
      <c r="N518" s="1233" t="s">
        <v>37</v>
      </c>
      <c r="O518" s="1234">
        <v>0</v>
      </c>
      <c r="P518" s="1234">
        <f>O518*H518</f>
        <v>0</v>
      </c>
      <c r="Q518" s="1234">
        <v>0</v>
      </c>
      <c r="R518" s="1234">
        <f>Q518*H518</f>
        <v>0</v>
      </c>
      <c r="S518" s="1234">
        <v>0</v>
      </c>
      <c r="T518" s="1235">
        <f>S518*H518</f>
        <v>0</v>
      </c>
      <c r="AR518" s="1236" t="s">
        <v>263</v>
      </c>
      <c r="AT518" s="1236" t="s">
        <v>213</v>
      </c>
      <c r="AU518" s="1236" t="s">
        <v>83</v>
      </c>
      <c r="AY518" s="1143" t="s">
        <v>211</v>
      </c>
      <c r="BE518" s="1237">
        <f>IF(N518="základná",J518,0)</f>
        <v>0</v>
      </c>
      <c r="BF518" s="1237">
        <f>IF(N518="znížená",J518,0)</f>
        <v>0</v>
      </c>
      <c r="BG518" s="1237">
        <f>IF(N518="zákl. prenesená",J518,0)</f>
        <v>0</v>
      </c>
      <c r="BH518" s="1237">
        <f>IF(N518="zníž. prenesená",J518,0)</f>
        <v>0</v>
      </c>
      <c r="BI518" s="1237">
        <f>IF(N518="nulová",J518,0)</f>
        <v>0</v>
      </c>
      <c r="BJ518" s="1143" t="s">
        <v>83</v>
      </c>
      <c r="BK518" s="1237">
        <f>ROUND(I518*H518,2)</f>
        <v>0</v>
      </c>
      <c r="BL518" s="1143" t="s">
        <v>263</v>
      </c>
      <c r="BM518" s="1236" t="s">
        <v>5623</v>
      </c>
    </row>
    <row r="519" spans="2:65" s="1150" customFormat="1" ht="24.2" customHeight="1">
      <c r="B519" s="1224"/>
      <c r="C519" s="1225" t="s">
        <v>5622</v>
      </c>
      <c r="D519" s="1225" t="s">
        <v>213</v>
      </c>
      <c r="E519" s="1226" t="s">
        <v>1071</v>
      </c>
      <c r="F519" s="1227" t="s">
        <v>1072</v>
      </c>
      <c r="G519" s="1228" t="s">
        <v>238</v>
      </c>
      <c r="H519" s="1229">
        <v>126.297</v>
      </c>
      <c r="I519" s="1230"/>
      <c r="J519" s="1230">
        <f>ROUND(I519*H519,2)</f>
        <v>0</v>
      </c>
      <c r="K519" s="1231"/>
      <c r="L519" s="1151"/>
      <c r="M519" s="1232" t="s">
        <v>1</v>
      </c>
      <c r="N519" s="1233" t="s">
        <v>37</v>
      </c>
      <c r="O519" s="1234">
        <v>0</v>
      </c>
      <c r="P519" s="1234">
        <f>O519*H519</f>
        <v>0</v>
      </c>
      <c r="Q519" s="1234">
        <v>0</v>
      </c>
      <c r="R519" s="1234">
        <f>Q519*H519</f>
        <v>0</v>
      </c>
      <c r="S519" s="1234">
        <v>0</v>
      </c>
      <c r="T519" s="1235">
        <f>S519*H519</f>
        <v>0</v>
      </c>
      <c r="AR519" s="1236" t="s">
        <v>263</v>
      </c>
      <c r="AT519" s="1236" t="s">
        <v>213</v>
      </c>
      <c r="AU519" s="1236" t="s">
        <v>83</v>
      </c>
      <c r="AY519" s="1143" t="s">
        <v>211</v>
      </c>
      <c r="BE519" s="1237">
        <f>IF(N519="základná",J519,0)</f>
        <v>0</v>
      </c>
      <c r="BF519" s="1237">
        <f>IF(N519="znížená",J519,0)</f>
        <v>0</v>
      </c>
      <c r="BG519" s="1237">
        <f>IF(N519="zákl. prenesená",J519,0)</f>
        <v>0</v>
      </c>
      <c r="BH519" s="1237">
        <f>IF(N519="zníž. prenesená",J519,0)</f>
        <v>0</v>
      </c>
      <c r="BI519" s="1237">
        <f>IF(N519="nulová",J519,0)</f>
        <v>0</v>
      </c>
      <c r="BJ519" s="1143" t="s">
        <v>83</v>
      </c>
      <c r="BK519" s="1237">
        <f>ROUND(I519*H519,2)</f>
        <v>0</v>
      </c>
      <c r="BL519" s="1143" t="s">
        <v>263</v>
      </c>
      <c r="BM519" s="1236" t="s">
        <v>5624</v>
      </c>
    </row>
    <row r="520" spans="2:65" s="1212" customFormat="1" ht="22.7" customHeight="1">
      <c r="B520" s="1213"/>
      <c r="D520" s="1214" t="s">
        <v>69</v>
      </c>
      <c r="E520" s="1222" t="s">
        <v>1077</v>
      </c>
      <c r="F520" s="1222" t="s">
        <v>1078</v>
      </c>
      <c r="J520" s="1223">
        <f>BK520</f>
        <v>0</v>
      </c>
      <c r="L520" s="1213"/>
      <c r="M520" s="1217"/>
      <c r="P520" s="1218">
        <f>SUM(P521:P522)</f>
        <v>0</v>
      </c>
      <c r="R520" s="1218">
        <f>SUM(R521:R522)</f>
        <v>0</v>
      </c>
      <c r="T520" s="1219">
        <f>SUM(T521:T522)</f>
        <v>0</v>
      </c>
      <c r="AR520" s="1214" t="s">
        <v>83</v>
      </c>
      <c r="AT520" s="1220" t="s">
        <v>69</v>
      </c>
      <c r="AU520" s="1220" t="s">
        <v>77</v>
      </c>
      <c r="AY520" s="1214" t="s">
        <v>211</v>
      </c>
      <c r="BK520" s="1221">
        <f>SUM(BK521:BK522)</f>
        <v>0</v>
      </c>
    </row>
    <row r="521" spans="2:65" s="1150" customFormat="1" ht="33" customHeight="1">
      <c r="B521" s="1224"/>
      <c r="C521" s="1225" t="s">
        <v>2951</v>
      </c>
      <c r="D521" s="1225" t="s">
        <v>213</v>
      </c>
      <c r="E521" s="1226" t="s">
        <v>1079</v>
      </c>
      <c r="F521" s="1227" t="s">
        <v>1080</v>
      </c>
      <c r="G521" s="1228" t="s">
        <v>238</v>
      </c>
      <c r="H521" s="1229">
        <v>3306.1010000000001</v>
      </c>
      <c r="I521" s="1230"/>
      <c r="J521" s="1230">
        <f>ROUND(I521*H521,2)</f>
        <v>0</v>
      </c>
      <c r="K521" s="1231"/>
      <c r="L521" s="1151"/>
      <c r="M521" s="1232" t="s">
        <v>1</v>
      </c>
      <c r="N521" s="1233" t="s">
        <v>37</v>
      </c>
      <c r="O521" s="1234">
        <v>0</v>
      </c>
      <c r="P521" s="1234">
        <f>O521*H521</f>
        <v>0</v>
      </c>
      <c r="Q521" s="1234">
        <v>0</v>
      </c>
      <c r="R521" s="1234">
        <f>Q521*H521</f>
        <v>0</v>
      </c>
      <c r="S521" s="1234">
        <v>0</v>
      </c>
      <c r="T521" s="1235">
        <f>S521*H521</f>
        <v>0</v>
      </c>
      <c r="AR521" s="1236" t="s">
        <v>263</v>
      </c>
      <c r="AT521" s="1236" t="s">
        <v>213</v>
      </c>
      <c r="AU521" s="1236" t="s">
        <v>83</v>
      </c>
      <c r="AY521" s="1143" t="s">
        <v>211</v>
      </c>
      <c r="BE521" s="1237">
        <f>IF(N521="základná",J521,0)</f>
        <v>0</v>
      </c>
      <c r="BF521" s="1237">
        <f>IF(N521="znížená",J521,0)</f>
        <v>0</v>
      </c>
      <c r="BG521" s="1237">
        <f>IF(N521="zákl. prenesená",J521,0)</f>
        <v>0</v>
      </c>
      <c r="BH521" s="1237">
        <f>IF(N521="zníž. prenesená",J521,0)</f>
        <v>0</v>
      </c>
      <c r="BI521" s="1237">
        <f>IF(N521="nulová",J521,0)</f>
        <v>0</v>
      </c>
      <c r="BJ521" s="1143" t="s">
        <v>83</v>
      </c>
      <c r="BK521" s="1237">
        <f>ROUND(I521*H521,2)</f>
        <v>0</v>
      </c>
      <c r="BL521" s="1143" t="s">
        <v>263</v>
      </c>
      <c r="BM521" s="1236" t="s">
        <v>5626</v>
      </c>
    </row>
    <row r="522" spans="2:65" s="1150" customFormat="1" ht="24.2" customHeight="1">
      <c r="B522" s="1224"/>
      <c r="C522" s="1225" t="s">
        <v>5625</v>
      </c>
      <c r="D522" s="1225" t="s">
        <v>213</v>
      </c>
      <c r="E522" s="1226" t="s">
        <v>1081</v>
      </c>
      <c r="F522" s="1227" t="s">
        <v>1082</v>
      </c>
      <c r="G522" s="1228" t="s">
        <v>238</v>
      </c>
      <c r="H522" s="1229">
        <v>3306.1010000000001</v>
      </c>
      <c r="I522" s="1230"/>
      <c r="J522" s="1230">
        <f>ROUND(I522*H522,2)</f>
        <v>0</v>
      </c>
      <c r="K522" s="1231"/>
      <c r="L522" s="1151"/>
      <c r="M522" s="1248" t="s">
        <v>1</v>
      </c>
      <c r="N522" s="1249" t="s">
        <v>37</v>
      </c>
      <c r="O522" s="1250">
        <v>0</v>
      </c>
      <c r="P522" s="1250">
        <f>O522*H522</f>
        <v>0</v>
      </c>
      <c r="Q522" s="1250">
        <v>0</v>
      </c>
      <c r="R522" s="1250">
        <f>Q522*H522</f>
        <v>0</v>
      </c>
      <c r="S522" s="1250">
        <v>0</v>
      </c>
      <c r="T522" s="1251">
        <f>S522*H522</f>
        <v>0</v>
      </c>
      <c r="AR522" s="1236" t="s">
        <v>263</v>
      </c>
      <c r="AT522" s="1236" t="s">
        <v>213</v>
      </c>
      <c r="AU522" s="1236" t="s">
        <v>83</v>
      </c>
      <c r="AY522" s="1143" t="s">
        <v>211</v>
      </c>
      <c r="BE522" s="1237">
        <f>IF(N522="základná",J522,0)</f>
        <v>0</v>
      </c>
      <c r="BF522" s="1237">
        <f>IF(N522="znížená",J522,0)</f>
        <v>0</v>
      </c>
      <c r="BG522" s="1237">
        <f>IF(N522="zákl. prenesená",J522,0)</f>
        <v>0</v>
      </c>
      <c r="BH522" s="1237">
        <f>IF(N522="zníž. prenesená",J522,0)</f>
        <v>0</v>
      </c>
      <c r="BI522" s="1237">
        <f>IF(N522="nulová",J522,0)</f>
        <v>0</v>
      </c>
      <c r="BJ522" s="1143" t="s">
        <v>83</v>
      </c>
      <c r="BK522" s="1237">
        <f>ROUND(I522*H522,2)</f>
        <v>0</v>
      </c>
      <c r="BL522" s="1143" t="s">
        <v>263</v>
      </c>
      <c r="BM522" s="1236" t="s">
        <v>5627</v>
      </c>
    </row>
    <row r="523" spans="2:65" s="1150" customFormat="1" ht="6.95" customHeight="1">
      <c r="B523" s="1179"/>
      <c r="C523" s="1180"/>
      <c r="D523" s="1180"/>
      <c r="E523" s="1180"/>
      <c r="F523" s="1180"/>
      <c r="G523" s="1180"/>
      <c r="H523" s="1180"/>
      <c r="I523" s="1180"/>
      <c r="J523" s="1180"/>
      <c r="K523" s="1180"/>
      <c r="L523" s="1151"/>
    </row>
  </sheetData>
  <autoFilter ref="C143:K522" xr:uid="{00000000-0009-0000-0000-000002000000}"/>
  <mergeCells count="12">
    <mergeCell ref="E136:H136"/>
    <mergeCell ref="L2:V2"/>
    <mergeCell ref="E7:H7"/>
    <mergeCell ref="E9:H9"/>
    <mergeCell ref="E11:H11"/>
    <mergeCell ref="E20:H20"/>
    <mergeCell ref="D29:J29"/>
    <mergeCell ref="E85:H85"/>
    <mergeCell ref="E87:H87"/>
    <mergeCell ref="E89:H89"/>
    <mergeCell ref="E132:H132"/>
    <mergeCell ref="E134:H134"/>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00"/>
  <sheetViews>
    <sheetView showGridLines="0" topLeftCell="A131" workbookViewId="0">
      <selection activeCell="A161" sqref="A161:XFD161"/>
    </sheetView>
  </sheetViews>
  <sheetFormatPr defaultRowHeight="13.5"/>
  <cols>
    <col min="1" max="1" width="8.33203125" customWidth="1"/>
    <col min="2" max="2" width="1.1640625" customWidth="1"/>
    <col min="3" max="3" width="4.1640625" customWidth="1"/>
    <col min="4" max="4" width="4.33203125" customWidth="1"/>
    <col min="5" max="5" width="19.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1" t="s">
        <v>160</v>
      </c>
      <c r="M2" s="1330"/>
      <c r="N2" s="1330"/>
      <c r="O2" s="1330"/>
      <c r="P2" s="1330"/>
      <c r="Q2" s="1330"/>
      <c r="R2" s="1330"/>
      <c r="S2" s="1330"/>
      <c r="T2" s="1330"/>
      <c r="U2" s="1330"/>
      <c r="V2" s="1330"/>
      <c r="AT2" s="51" t="s">
        <v>117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
        <v>12</v>
      </c>
      <c r="F7" s="1383"/>
      <c r="G7" s="1383"/>
      <c r="H7" s="1383"/>
      <c r="L7" s="54"/>
    </row>
    <row r="8" spans="2:46" ht="12" customHeight="1">
      <c r="B8" s="54"/>
      <c r="D8" s="60" t="s">
        <v>162</v>
      </c>
      <c r="L8" s="54"/>
    </row>
    <row r="9" spans="2:46" s="1" customFormat="1" ht="16.5" customHeight="1">
      <c r="B9" s="64"/>
      <c r="E9" s="1382" t="s">
        <v>2480</v>
      </c>
      <c r="F9" s="1326"/>
      <c r="G9" s="1326"/>
      <c r="H9" s="1326"/>
      <c r="L9" s="64"/>
    </row>
    <row r="10" spans="2:46" s="1" customFormat="1" ht="12" customHeight="1">
      <c r="B10" s="64"/>
      <c r="D10" s="60" t="s">
        <v>164</v>
      </c>
      <c r="L10" s="64"/>
    </row>
    <row r="11" spans="2:46" s="1" customFormat="1" ht="16.5" customHeight="1">
      <c r="B11" s="64"/>
      <c r="E11" s="1358" t="s">
        <v>3977</v>
      </c>
      <c r="F11" s="1326"/>
      <c r="G11" s="1326"/>
      <c r="H11" s="132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66" t="s">
        <v>23</v>
      </c>
      <c r="F20" s="1366"/>
      <c r="G20" s="1366"/>
      <c r="H20" s="1366"/>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68" t="s">
        <v>30</v>
      </c>
      <c r="E29" s="1368"/>
      <c r="F29" s="1368"/>
      <c r="G29" s="1368"/>
      <c r="H29" s="1368"/>
      <c r="I29" s="1368"/>
      <c r="J29" s="1368"/>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ROUND((SUM(BE126:BE199)),  2)</f>
        <v>0</v>
      </c>
      <c r="G35" s="137"/>
      <c r="H35" s="137"/>
      <c r="I35" s="140">
        <v>0.23</v>
      </c>
      <c r="J35" s="139">
        <f>ROUND(((SUM(BE126:BE199))*I35),  2)</f>
        <v>0</v>
      </c>
      <c r="L35" s="64"/>
    </row>
    <row r="36" spans="2:12" s="1" customFormat="1" ht="14.45" customHeight="1">
      <c r="B36" s="64"/>
      <c r="E36" s="70" t="s">
        <v>37</v>
      </c>
      <c r="F36" s="125">
        <f>ROUND((SUM(BF126:BF199)),  2)</f>
        <v>0</v>
      </c>
      <c r="I36" s="141">
        <v>0.23</v>
      </c>
      <c r="J36" s="125">
        <f>ROUND(((SUM(BF126:BF199))*I36),  2)</f>
        <v>0</v>
      </c>
      <c r="L36" s="64"/>
    </row>
    <row r="37" spans="2:12" s="1" customFormat="1" ht="14.45" hidden="1" customHeight="1">
      <c r="B37" s="64"/>
      <c r="E37" s="60" t="s">
        <v>38</v>
      </c>
      <c r="F37" s="125">
        <f>ROUND((SUM(BG126:BG199)),  2)</f>
        <v>0</v>
      </c>
      <c r="I37" s="141">
        <v>0.23</v>
      </c>
      <c r="J37" s="125">
        <f>0</f>
        <v>0</v>
      </c>
      <c r="L37" s="64"/>
    </row>
    <row r="38" spans="2:12" s="1" customFormat="1" ht="14.45" hidden="1" customHeight="1">
      <c r="B38" s="64"/>
      <c r="E38" s="60" t="s">
        <v>39</v>
      </c>
      <c r="F38" s="125">
        <f>ROUND((SUM(BH126:BH199)),  2)</f>
        <v>0</v>
      </c>
      <c r="I38" s="141">
        <v>0.23</v>
      </c>
      <c r="J38" s="125">
        <f>0</f>
        <v>0</v>
      </c>
      <c r="L38" s="64"/>
    </row>
    <row r="39" spans="2:12" s="1" customFormat="1" ht="14.45" hidden="1" customHeight="1">
      <c r="B39" s="64"/>
      <c r="E39" s="70" t="s">
        <v>40</v>
      </c>
      <c r="F39" s="139">
        <f>ROUND((SUM(BI126:BI199)),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82" t="str">
        <f>E7</f>
        <v>Dobudovanie univerzitného campusu TnUAD</v>
      </c>
      <c r="F85" s="1383"/>
      <c r="G85" s="1383"/>
      <c r="H85" s="1383"/>
      <c r="L85" s="64"/>
    </row>
    <row r="86" spans="2:12" ht="12" customHeight="1">
      <c r="B86" s="54"/>
      <c r="C86" s="60" t="s">
        <v>162</v>
      </c>
      <c r="L86" s="54"/>
    </row>
    <row r="87" spans="2:12" s="1" customFormat="1" ht="16.5" customHeight="1">
      <c r="B87" s="64"/>
      <c r="E87" s="1382" t="s">
        <v>2480</v>
      </c>
      <c r="F87" s="1326"/>
      <c r="G87" s="1326"/>
      <c r="H87" s="1326"/>
      <c r="L87" s="64"/>
    </row>
    <row r="88" spans="2:12" s="1" customFormat="1" ht="12" customHeight="1">
      <c r="B88" s="64"/>
      <c r="C88" s="60" t="s">
        <v>164</v>
      </c>
      <c r="L88" s="64"/>
    </row>
    <row r="89" spans="2:12" s="1" customFormat="1" ht="16.5" customHeight="1">
      <c r="B89" s="64"/>
      <c r="E89" s="1358" t="str">
        <f>E11</f>
        <v>SO 101.2_STA - Statika</v>
      </c>
      <c r="F89" s="1326"/>
      <c r="G89" s="1326"/>
      <c r="H89" s="1326"/>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171</v>
      </c>
      <c r="E99" s="156"/>
      <c r="F99" s="156"/>
      <c r="G99" s="156"/>
      <c r="H99" s="156"/>
      <c r="I99" s="156"/>
      <c r="J99" s="157">
        <f>J127</f>
        <v>0</v>
      </c>
      <c r="L99" s="154"/>
    </row>
    <row r="100" spans="2:47" s="9" customFormat="1" ht="19.899999999999999" customHeight="1">
      <c r="B100" s="158"/>
      <c r="D100" s="159" t="s">
        <v>1085</v>
      </c>
      <c r="E100" s="160"/>
      <c r="F100" s="160"/>
      <c r="G100" s="160"/>
      <c r="H100" s="160"/>
      <c r="I100" s="160"/>
      <c r="J100" s="161">
        <f>J128</f>
        <v>0</v>
      </c>
      <c r="L100" s="158"/>
    </row>
    <row r="101" spans="2:47" s="9" customFormat="1" ht="19.899999999999999" customHeight="1">
      <c r="B101" s="158"/>
      <c r="D101" s="159" t="s">
        <v>173</v>
      </c>
      <c r="E101" s="160"/>
      <c r="F101" s="160"/>
      <c r="G101" s="160"/>
      <c r="H101" s="160"/>
      <c r="I101" s="160"/>
      <c r="J101" s="161">
        <f>J141</f>
        <v>0</v>
      </c>
      <c r="L101" s="158"/>
    </row>
    <row r="102" spans="2:47" s="9" customFormat="1" ht="19.899999999999999" customHeight="1">
      <c r="B102" s="158"/>
      <c r="D102" s="159" t="s">
        <v>1086</v>
      </c>
      <c r="E102" s="160"/>
      <c r="F102" s="160"/>
      <c r="G102" s="160"/>
      <c r="H102" s="160"/>
      <c r="I102" s="160"/>
      <c r="J102" s="161">
        <f>J162</f>
        <v>0</v>
      </c>
      <c r="L102" s="158"/>
    </row>
    <row r="103" spans="2:47" s="9" customFormat="1" ht="19.899999999999999" customHeight="1">
      <c r="B103" s="158"/>
      <c r="D103" s="159" t="s">
        <v>176</v>
      </c>
      <c r="E103" s="160"/>
      <c r="F103" s="160"/>
      <c r="G103" s="160"/>
      <c r="H103" s="160"/>
      <c r="I103" s="160"/>
      <c r="J103" s="161">
        <f>J194</f>
        <v>0</v>
      </c>
      <c r="L103" s="158"/>
    </row>
    <row r="104" spans="2:47" s="9" customFormat="1" ht="19.899999999999999" customHeight="1">
      <c r="B104" s="158"/>
      <c r="D104" s="159" t="s">
        <v>1088</v>
      </c>
      <c r="E104" s="160"/>
      <c r="F104" s="160"/>
      <c r="G104" s="160"/>
      <c r="H104" s="160"/>
      <c r="I104" s="160"/>
      <c r="J104" s="161">
        <f>J198</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82" t="str">
        <f>E7</f>
        <v>Dobudovanie univerzitného campusu TnUAD</v>
      </c>
      <c r="F114" s="1383"/>
      <c r="G114" s="1383"/>
      <c r="H114" s="1383"/>
      <c r="L114" s="64"/>
    </row>
    <row r="115" spans="2:63" ht="12" customHeight="1">
      <c r="B115" s="54"/>
      <c r="C115" s="60" t="s">
        <v>162</v>
      </c>
      <c r="L115" s="54"/>
    </row>
    <row r="116" spans="2:63" s="1" customFormat="1" ht="16.5" customHeight="1">
      <c r="B116" s="64"/>
      <c r="E116" s="1382" t="s">
        <v>2480</v>
      </c>
      <c r="F116" s="1326"/>
      <c r="G116" s="1326"/>
      <c r="H116" s="1326"/>
      <c r="L116" s="64"/>
    </row>
    <row r="117" spans="2:63" s="1" customFormat="1" ht="12" customHeight="1">
      <c r="B117" s="64"/>
      <c r="C117" s="60" t="s">
        <v>164</v>
      </c>
      <c r="L117" s="64"/>
    </row>
    <row r="118" spans="2:63" s="1" customFormat="1" ht="16.5" customHeight="1">
      <c r="B118" s="64"/>
      <c r="E118" s="1358" t="str">
        <f>E11</f>
        <v>SO 101.2_STA - Statika</v>
      </c>
      <c r="F118" s="1326"/>
      <c r="G118" s="1326"/>
      <c r="H118" s="1326"/>
      <c r="L118" s="64"/>
    </row>
    <row r="119" spans="2:63" s="1" customFormat="1" ht="6.95" customHeight="1">
      <c r="B119" s="64"/>
      <c r="L119" s="64"/>
    </row>
    <row r="120" spans="2:63" s="1" customFormat="1" ht="12" customHeight="1">
      <c r="B120" s="64"/>
      <c r="C120" s="60" t="s">
        <v>15</v>
      </c>
      <c r="F120" s="58" t="str">
        <f>F14</f>
        <v>Študentská ul., Trenčín; parc.č. 1627/624. 1627/43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f>
        <v>18340.4843635</v>
      </c>
      <c r="Q126" s="92"/>
      <c r="R126" s="168">
        <f>R127</f>
        <v>3211.6626956877044</v>
      </c>
      <c r="S126" s="92"/>
      <c r="T126" s="169">
        <f>T127</f>
        <v>0</v>
      </c>
      <c r="AT126" s="51" t="s">
        <v>69</v>
      </c>
      <c r="AU126" s="51" t="s">
        <v>170</v>
      </c>
      <c r="BK126" s="170">
        <f>BK127</f>
        <v>0</v>
      </c>
    </row>
    <row r="127" spans="2:63" s="11" customFormat="1" ht="25.9" customHeight="1">
      <c r="B127" s="171"/>
      <c r="D127" s="172" t="s">
        <v>69</v>
      </c>
      <c r="E127" s="173" t="s">
        <v>209</v>
      </c>
      <c r="F127" s="173" t="s">
        <v>210</v>
      </c>
      <c r="J127" s="174">
        <f>BK127</f>
        <v>0</v>
      </c>
      <c r="L127" s="171"/>
      <c r="M127" s="175"/>
      <c r="P127" s="176">
        <f>P128+P141+P162+P194+P198</f>
        <v>18340.4843635</v>
      </c>
      <c r="R127" s="176">
        <f>R128+R141+R162+R194+R198</f>
        <v>3211.6626956877044</v>
      </c>
      <c r="T127" s="177">
        <f>T128+T141+T162+T194+T198</f>
        <v>0</v>
      </c>
      <c r="AR127" s="172" t="s">
        <v>77</v>
      </c>
      <c r="AT127" s="178" t="s">
        <v>69</v>
      </c>
      <c r="AU127" s="178" t="s">
        <v>70</v>
      </c>
      <c r="AY127" s="172" t="s">
        <v>211</v>
      </c>
      <c r="BK127" s="179">
        <f>BK128+BK141+BK162+BK194+BK198</f>
        <v>0</v>
      </c>
    </row>
    <row r="128" spans="2:63" s="11" customFormat="1" ht="22.9" customHeight="1">
      <c r="B128" s="171"/>
      <c r="D128" s="172" t="s">
        <v>69</v>
      </c>
      <c r="E128" s="180" t="s">
        <v>83</v>
      </c>
      <c r="F128" s="180" t="s">
        <v>1089</v>
      </c>
      <c r="J128" s="181">
        <f>BK128</f>
        <v>0</v>
      </c>
      <c r="L128" s="171"/>
      <c r="M128" s="175"/>
      <c r="P128" s="176">
        <f>SUM(P129:P140)</f>
        <v>1999.7748570000001</v>
      </c>
      <c r="R128" s="176">
        <f>SUM(R129:R140)</f>
        <v>677.31554508283591</v>
      </c>
      <c r="T128" s="177">
        <f>SUM(T129:T140)</f>
        <v>0</v>
      </c>
      <c r="AR128" s="172" t="s">
        <v>77</v>
      </c>
      <c r="AT128" s="178" t="s">
        <v>69</v>
      </c>
      <c r="AU128" s="178" t="s">
        <v>77</v>
      </c>
      <c r="AY128" s="172" t="s">
        <v>211</v>
      </c>
      <c r="BK128" s="179">
        <f>SUM(BK129:BK140)</f>
        <v>0</v>
      </c>
    </row>
    <row r="129" spans="2:65" s="1" customFormat="1" ht="24.2" customHeight="1">
      <c r="B129" s="182"/>
      <c r="C129" s="183" t="s">
        <v>77</v>
      </c>
      <c r="D129" s="183" t="s">
        <v>213</v>
      </c>
      <c r="E129" s="184" t="s">
        <v>1090</v>
      </c>
      <c r="F129" s="185" t="s">
        <v>1091</v>
      </c>
      <c r="G129" s="186" t="s">
        <v>216</v>
      </c>
      <c r="H129" s="187">
        <v>44.764000000000003</v>
      </c>
      <c r="I129" s="188"/>
      <c r="J129" s="188">
        <f t="shared" ref="J129:J140" si="0">ROUND(I129*H129,2)</f>
        <v>0</v>
      </c>
      <c r="K129" s="189"/>
      <c r="L129" s="64"/>
      <c r="M129" s="190" t="s">
        <v>1</v>
      </c>
      <c r="N129" s="191" t="s">
        <v>37</v>
      </c>
      <c r="O129" s="192">
        <v>0.61799999999999999</v>
      </c>
      <c r="P129" s="192">
        <f t="shared" ref="P129:P140" si="1">O129*H129</f>
        <v>27.664152000000001</v>
      </c>
      <c r="Q129" s="192">
        <v>2.23752</v>
      </c>
      <c r="R129" s="192">
        <f t="shared" ref="R129:R140" si="2">Q129*H129</f>
        <v>100.16034528</v>
      </c>
      <c r="S129" s="192">
        <v>0</v>
      </c>
      <c r="T129" s="193">
        <f t="shared" ref="T129:T140" si="3">S129*H129</f>
        <v>0</v>
      </c>
      <c r="AR129" s="194" t="s">
        <v>217</v>
      </c>
      <c r="AT129" s="194" t="s">
        <v>213</v>
      </c>
      <c r="AU129" s="194" t="s">
        <v>83</v>
      </c>
      <c r="AY129" s="51" t="s">
        <v>211</v>
      </c>
      <c r="BE129" s="195">
        <f t="shared" ref="BE129:BE140" si="4">IF(N129="základná",J129,0)</f>
        <v>0</v>
      </c>
      <c r="BF129" s="195">
        <f t="shared" ref="BF129:BF140" si="5">IF(N129="znížená",J129,0)</f>
        <v>0</v>
      </c>
      <c r="BG129" s="195">
        <f t="shared" ref="BG129:BG140" si="6">IF(N129="zákl. prenesená",J129,0)</f>
        <v>0</v>
      </c>
      <c r="BH129" s="195">
        <f t="shared" ref="BH129:BH140" si="7">IF(N129="zníž. prenesená",J129,0)</f>
        <v>0</v>
      </c>
      <c r="BI129" s="195">
        <f t="shared" ref="BI129:BI140" si="8">IF(N129="nulová",J129,0)</f>
        <v>0</v>
      </c>
      <c r="BJ129" s="51" t="s">
        <v>83</v>
      </c>
      <c r="BK129" s="195">
        <f t="shared" ref="BK129:BK140" si="9">ROUND(I129*H129,2)</f>
        <v>0</v>
      </c>
      <c r="BL129" s="51" t="s">
        <v>217</v>
      </c>
      <c r="BM129" s="194" t="s">
        <v>3978</v>
      </c>
    </row>
    <row r="130" spans="2:65" s="1" customFormat="1" ht="24.2" customHeight="1">
      <c r="B130" s="182"/>
      <c r="C130" s="183" t="s">
        <v>83</v>
      </c>
      <c r="D130" s="183" t="s">
        <v>213</v>
      </c>
      <c r="E130" s="184" t="s">
        <v>1093</v>
      </c>
      <c r="F130" s="185" t="s">
        <v>1094</v>
      </c>
      <c r="G130" s="186" t="s">
        <v>216</v>
      </c>
      <c r="H130" s="187">
        <v>189.04</v>
      </c>
      <c r="I130" s="188"/>
      <c r="J130" s="188">
        <f t="shared" si="0"/>
        <v>0</v>
      </c>
      <c r="K130" s="189"/>
      <c r="L130" s="64"/>
      <c r="M130" s="190" t="s">
        <v>1</v>
      </c>
      <c r="N130" s="191" t="s">
        <v>37</v>
      </c>
      <c r="O130" s="192">
        <v>0.61899999999999999</v>
      </c>
      <c r="P130" s="192">
        <f t="shared" si="1"/>
        <v>117.01576</v>
      </c>
      <c r="Q130" s="192">
        <v>2.3683299999999998</v>
      </c>
      <c r="R130" s="192">
        <f t="shared" si="2"/>
        <v>447.70910319999996</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3979</v>
      </c>
    </row>
    <row r="131" spans="2:65" s="1" customFormat="1" ht="21.75" customHeight="1">
      <c r="B131" s="182"/>
      <c r="C131" s="1137" t="s">
        <v>220</v>
      </c>
      <c r="D131" s="1137" t="s">
        <v>213</v>
      </c>
      <c r="E131" s="1138" t="s">
        <v>1096</v>
      </c>
      <c r="F131" s="1139" t="s">
        <v>1097</v>
      </c>
      <c r="G131" s="1140" t="s">
        <v>238</v>
      </c>
      <c r="H131" s="1141">
        <v>44.939</v>
      </c>
      <c r="I131" s="1135"/>
      <c r="J131" s="1135">
        <f t="shared" si="0"/>
        <v>0</v>
      </c>
      <c r="K131" s="189"/>
      <c r="L131" s="64"/>
      <c r="M131" s="190" t="s">
        <v>1</v>
      </c>
      <c r="N131" s="191" t="s">
        <v>37</v>
      </c>
      <c r="O131" s="192">
        <v>0.35799999999999998</v>
      </c>
      <c r="P131" s="192">
        <f t="shared" si="1"/>
        <v>16.088162000000001</v>
      </c>
      <c r="Q131" s="192">
        <v>1.5900000000000001E-3</v>
      </c>
      <c r="R131" s="192">
        <f t="shared" si="2"/>
        <v>7.1453009999999997E-2</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3980</v>
      </c>
    </row>
    <row r="132" spans="2:65" s="1" customFormat="1" ht="21.75" customHeight="1">
      <c r="B132" s="182"/>
      <c r="C132" s="1137" t="s">
        <v>217</v>
      </c>
      <c r="D132" s="1137" t="s">
        <v>213</v>
      </c>
      <c r="E132" s="1138" t="s">
        <v>1099</v>
      </c>
      <c r="F132" s="1139" t="s">
        <v>1100</v>
      </c>
      <c r="G132" s="1140" t="s">
        <v>238</v>
      </c>
      <c r="H132" s="1141">
        <v>44.939</v>
      </c>
      <c r="I132" s="1135"/>
      <c r="J132" s="1135">
        <f t="shared" si="0"/>
        <v>0</v>
      </c>
      <c r="K132" s="189"/>
      <c r="L132" s="64"/>
      <c r="M132" s="190" t="s">
        <v>1</v>
      </c>
      <c r="N132" s="191" t="s">
        <v>37</v>
      </c>
      <c r="O132" s="192">
        <v>0.19900000000000001</v>
      </c>
      <c r="P132" s="192">
        <f t="shared" si="1"/>
        <v>8.9428610000000006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3981</v>
      </c>
    </row>
    <row r="133" spans="2:65" s="1" customFormat="1" ht="16.5" customHeight="1">
      <c r="B133" s="182"/>
      <c r="C133" s="1137" t="s">
        <v>225</v>
      </c>
      <c r="D133" s="1137" t="s">
        <v>213</v>
      </c>
      <c r="E133" s="1138" t="s">
        <v>1102</v>
      </c>
      <c r="F133" s="1139" t="s">
        <v>1103</v>
      </c>
      <c r="G133" s="1140" t="s">
        <v>234</v>
      </c>
      <c r="H133" s="1141">
        <v>28.388000000000002</v>
      </c>
      <c r="I133" s="1135"/>
      <c r="J133" s="1135">
        <f t="shared" si="0"/>
        <v>0</v>
      </c>
      <c r="K133" s="189"/>
      <c r="L133" s="64"/>
      <c r="M133" s="190" t="s">
        <v>1</v>
      </c>
      <c r="N133" s="191" t="s">
        <v>37</v>
      </c>
      <c r="O133" s="192">
        <v>34.372</v>
      </c>
      <c r="P133" s="192">
        <f t="shared" si="1"/>
        <v>975.75233600000001</v>
      </c>
      <c r="Q133" s="192">
        <v>1.0189584970000001</v>
      </c>
      <c r="R133" s="192">
        <f t="shared" si="2"/>
        <v>28.926193812836004</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3982</v>
      </c>
    </row>
    <row r="134" spans="2:65" s="1" customFormat="1" ht="24.2" customHeight="1">
      <c r="B134" s="182"/>
      <c r="C134" s="1137" t="s">
        <v>228</v>
      </c>
      <c r="D134" s="1137" t="s">
        <v>213</v>
      </c>
      <c r="E134" s="1138" t="s">
        <v>3983</v>
      </c>
      <c r="F134" s="1139" t="s">
        <v>3984</v>
      </c>
      <c r="G134" s="1140" t="s">
        <v>250</v>
      </c>
      <c r="H134" s="1141">
        <v>19</v>
      </c>
      <c r="I134" s="1135"/>
      <c r="J134" s="1135">
        <f t="shared" si="0"/>
        <v>0</v>
      </c>
      <c r="K134" s="189"/>
      <c r="L134" s="64"/>
      <c r="M134" s="190" t="s">
        <v>1</v>
      </c>
      <c r="N134" s="191" t="s">
        <v>37</v>
      </c>
      <c r="O134" s="192">
        <v>34.372</v>
      </c>
      <c r="P134" s="192">
        <f t="shared" si="1"/>
        <v>653.06799999999998</v>
      </c>
      <c r="Q134" s="192">
        <v>4.5300000000000002E-3</v>
      </c>
      <c r="R134" s="192">
        <f t="shared" si="2"/>
        <v>8.6070000000000008E-2</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3985</v>
      </c>
    </row>
    <row r="135" spans="2:65" s="1" customFormat="1" ht="24.2" customHeight="1">
      <c r="B135" s="182"/>
      <c r="C135" s="1137" t="s">
        <v>231</v>
      </c>
      <c r="D135" s="1137" t="s">
        <v>213</v>
      </c>
      <c r="E135" s="1138" t="s">
        <v>3986</v>
      </c>
      <c r="F135" s="1139" t="s">
        <v>3987</v>
      </c>
      <c r="G135" s="1140" t="s">
        <v>250</v>
      </c>
      <c r="H135" s="1141">
        <v>4</v>
      </c>
      <c r="I135" s="1135"/>
      <c r="J135" s="1135">
        <f t="shared" si="0"/>
        <v>0</v>
      </c>
      <c r="K135" s="189"/>
      <c r="L135" s="64"/>
      <c r="M135" s="190" t="s">
        <v>1</v>
      </c>
      <c r="N135" s="191" t="s">
        <v>37</v>
      </c>
      <c r="O135" s="192">
        <v>34.372</v>
      </c>
      <c r="P135" s="192">
        <f t="shared" si="1"/>
        <v>137.488</v>
      </c>
      <c r="Q135" s="192">
        <v>3.0000000000000001E-3</v>
      </c>
      <c r="R135" s="192">
        <f t="shared" si="2"/>
        <v>1.2E-2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3988</v>
      </c>
    </row>
    <row r="136" spans="2:65" s="1" customFormat="1" ht="24.2" customHeight="1">
      <c r="B136" s="182"/>
      <c r="C136" s="1137" t="s">
        <v>235</v>
      </c>
      <c r="D136" s="1137" t="s">
        <v>213</v>
      </c>
      <c r="E136" s="1138" t="s">
        <v>1105</v>
      </c>
      <c r="F136" s="1139" t="s">
        <v>1106</v>
      </c>
      <c r="G136" s="1140" t="s">
        <v>216</v>
      </c>
      <c r="H136" s="1141">
        <v>3.1720000000000002</v>
      </c>
      <c r="I136" s="1135"/>
      <c r="J136" s="1135">
        <f t="shared" si="0"/>
        <v>0</v>
      </c>
      <c r="K136" s="189"/>
      <c r="L136" s="64"/>
      <c r="M136" s="190" t="s">
        <v>1</v>
      </c>
      <c r="N136" s="191" t="s">
        <v>37</v>
      </c>
      <c r="O136" s="192">
        <v>0.58099999999999996</v>
      </c>
      <c r="P136" s="192">
        <f t="shared" si="1"/>
        <v>1.842932</v>
      </c>
      <c r="Q136" s="192">
        <v>2.23752</v>
      </c>
      <c r="R136" s="192">
        <f t="shared" si="2"/>
        <v>7.0974134400000004</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3989</v>
      </c>
    </row>
    <row r="137" spans="2:65" s="1" customFormat="1" ht="24.2" customHeight="1">
      <c r="B137" s="182"/>
      <c r="C137" s="1137" t="s">
        <v>239</v>
      </c>
      <c r="D137" s="1137" t="s">
        <v>213</v>
      </c>
      <c r="E137" s="1138" t="s">
        <v>1111</v>
      </c>
      <c r="F137" s="1139" t="s">
        <v>1112</v>
      </c>
      <c r="G137" s="1140" t="s">
        <v>216</v>
      </c>
      <c r="H137" s="1141">
        <v>39.328000000000003</v>
      </c>
      <c r="I137" s="1135"/>
      <c r="J137" s="1135">
        <f t="shared" si="0"/>
        <v>0</v>
      </c>
      <c r="K137" s="189"/>
      <c r="L137" s="64"/>
      <c r="M137" s="190" t="s">
        <v>1</v>
      </c>
      <c r="N137" s="191" t="s">
        <v>37</v>
      </c>
      <c r="O137" s="192">
        <v>0.58299999999999996</v>
      </c>
      <c r="P137" s="192">
        <f t="shared" si="1"/>
        <v>22.928224</v>
      </c>
      <c r="Q137" s="192">
        <v>2.3683299999999998</v>
      </c>
      <c r="R137" s="192">
        <f t="shared" si="2"/>
        <v>93.141682239999994</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3990</v>
      </c>
    </row>
    <row r="138" spans="2:65" s="1" customFormat="1" ht="21.75" customHeight="1">
      <c r="B138" s="182"/>
      <c r="C138" s="183" t="s">
        <v>244</v>
      </c>
      <c r="D138" s="183" t="s">
        <v>213</v>
      </c>
      <c r="E138" s="184" t="s">
        <v>1114</v>
      </c>
      <c r="F138" s="185" t="s">
        <v>1115</v>
      </c>
      <c r="G138" s="186" t="s">
        <v>238</v>
      </c>
      <c r="H138" s="187">
        <v>69.989999999999995</v>
      </c>
      <c r="I138" s="188"/>
      <c r="J138" s="188">
        <f t="shared" si="0"/>
        <v>0</v>
      </c>
      <c r="K138" s="189"/>
      <c r="L138" s="64"/>
      <c r="M138" s="190" t="s">
        <v>1</v>
      </c>
      <c r="N138" s="191" t="s">
        <v>37</v>
      </c>
      <c r="O138" s="192">
        <v>0.35799999999999998</v>
      </c>
      <c r="P138" s="192">
        <f t="shared" si="1"/>
        <v>25.056419999999996</v>
      </c>
      <c r="Q138" s="192">
        <v>1.5900000000000001E-3</v>
      </c>
      <c r="R138" s="192">
        <f t="shared" si="2"/>
        <v>0.1112841</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3991</v>
      </c>
    </row>
    <row r="139" spans="2:65" s="1" customFormat="1" ht="21.75" customHeight="1">
      <c r="B139" s="182"/>
      <c r="C139" s="183" t="s">
        <v>247</v>
      </c>
      <c r="D139" s="183" t="s">
        <v>213</v>
      </c>
      <c r="E139" s="184" t="s">
        <v>1117</v>
      </c>
      <c r="F139" s="185" t="s">
        <v>1118</v>
      </c>
      <c r="G139" s="186" t="s">
        <v>238</v>
      </c>
      <c r="H139" s="187">
        <v>69.989999999999995</v>
      </c>
      <c r="I139" s="188"/>
      <c r="J139" s="188">
        <f t="shared" si="0"/>
        <v>0</v>
      </c>
      <c r="K139" s="189"/>
      <c r="L139" s="64"/>
      <c r="M139" s="190" t="s">
        <v>1</v>
      </c>
      <c r="N139" s="191" t="s">
        <v>37</v>
      </c>
      <c r="O139" s="192">
        <v>0.19900000000000001</v>
      </c>
      <c r="P139" s="192">
        <f t="shared" si="1"/>
        <v>13.92801</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3992</v>
      </c>
    </row>
    <row r="140" spans="2:65" s="1" customFormat="1" ht="24.2" customHeight="1">
      <c r="B140" s="182"/>
      <c r="C140" s="183" t="s">
        <v>251</v>
      </c>
      <c r="D140" s="183" t="s">
        <v>213</v>
      </c>
      <c r="E140" s="184" t="s">
        <v>1120</v>
      </c>
      <c r="F140" s="185" t="s">
        <v>1121</v>
      </c>
      <c r="G140" s="186" t="s">
        <v>234</v>
      </c>
      <c r="H140" s="187">
        <v>0</v>
      </c>
      <c r="I140" s="188"/>
      <c r="J140" s="188">
        <f t="shared" si="0"/>
        <v>0</v>
      </c>
      <c r="K140" s="189"/>
      <c r="L140" s="64"/>
      <c r="M140" s="190" t="s">
        <v>1</v>
      </c>
      <c r="N140" s="191" t="s">
        <v>37</v>
      </c>
      <c r="O140" s="192">
        <v>34.322000000000003</v>
      </c>
      <c r="P140" s="192">
        <f t="shared" si="1"/>
        <v>0</v>
      </c>
      <c r="Q140" s="192">
        <v>1.0189584970000001</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3993</v>
      </c>
    </row>
    <row r="141" spans="2:65" s="11" customFormat="1" ht="22.9" customHeight="1">
      <c r="B141" s="171"/>
      <c r="D141" s="172" t="s">
        <v>69</v>
      </c>
      <c r="E141" s="180" t="s">
        <v>220</v>
      </c>
      <c r="F141" s="180" t="s">
        <v>243</v>
      </c>
      <c r="J141" s="181">
        <f>BK141</f>
        <v>0</v>
      </c>
      <c r="L141" s="171"/>
      <c r="M141" s="175"/>
      <c r="P141" s="176">
        <f>SUM(P142:P161)</f>
        <v>6742.3785777599996</v>
      </c>
      <c r="R141" s="176">
        <f>SUM(R142:R161)</f>
        <v>1304.2386734414249</v>
      </c>
      <c r="T141" s="177">
        <f>SUM(T142:T161)</f>
        <v>0</v>
      </c>
      <c r="AR141" s="172" t="s">
        <v>77</v>
      </c>
      <c r="AT141" s="178" t="s">
        <v>69</v>
      </c>
      <c r="AU141" s="178" t="s">
        <v>77</v>
      </c>
      <c r="AY141" s="172" t="s">
        <v>211</v>
      </c>
      <c r="BK141" s="179">
        <f>SUM(BK142:BK161)</f>
        <v>0</v>
      </c>
    </row>
    <row r="142" spans="2:65" s="1" customFormat="1" ht="33" customHeight="1">
      <c r="B142" s="182"/>
      <c r="C142" s="1137" t="s">
        <v>254</v>
      </c>
      <c r="D142" s="1137" t="s">
        <v>213</v>
      </c>
      <c r="E142" s="1138" t="s">
        <v>1144</v>
      </c>
      <c r="F142" s="1139" t="s">
        <v>1145</v>
      </c>
      <c r="G142" s="1140" t="s">
        <v>250</v>
      </c>
      <c r="H142" s="1141">
        <v>9</v>
      </c>
      <c r="I142" s="1135"/>
      <c r="J142" s="1135">
        <f t="shared" ref="J142:J161" si="10">ROUND(I142*H142,2)</f>
        <v>0</v>
      </c>
      <c r="K142" s="189"/>
      <c r="L142" s="64"/>
      <c r="M142" s="190" t="s">
        <v>1</v>
      </c>
      <c r="N142" s="191" t="s">
        <v>37</v>
      </c>
      <c r="O142" s="192">
        <v>0.11700000000000001</v>
      </c>
      <c r="P142" s="192">
        <f t="shared" ref="P142:P161" si="11">O142*H142</f>
        <v>1.0530000000000002</v>
      </c>
      <c r="Q142" s="192">
        <v>0</v>
      </c>
      <c r="R142" s="192">
        <f t="shared" ref="R142:R161" si="12">Q142*H142</f>
        <v>0</v>
      </c>
      <c r="S142" s="192">
        <v>0</v>
      </c>
      <c r="T142" s="193">
        <f t="shared" ref="T142:T161" si="13">S142*H142</f>
        <v>0</v>
      </c>
      <c r="AR142" s="194" t="s">
        <v>217</v>
      </c>
      <c r="AT142" s="194" t="s">
        <v>213</v>
      </c>
      <c r="AU142" s="194" t="s">
        <v>83</v>
      </c>
      <c r="AY142" s="51" t="s">
        <v>211</v>
      </c>
      <c r="BE142" s="195">
        <f t="shared" ref="BE142:BE161" si="14">IF(N142="základná",J142,0)</f>
        <v>0</v>
      </c>
      <c r="BF142" s="195">
        <f t="shared" ref="BF142:BF161" si="15">IF(N142="znížená",J142,0)</f>
        <v>0</v>
      </c>
      <c r="BG142" s="195">
        <f t="shared" ref="BG142:BG161" si="16">IF(N142="zákl. prenesená",J142,0)</f>
        <v>0</v>
      </c>
      <c r="BH142" s="195">
        <f t="shared" ref="BH142:BH161" si="17">IF(N142="zníž. prenesená",J142,0)</f>
        <v>0</v>
      </c>
      <c r="BI142" s="195">
        <f t="shared" ref="BI142:BI161" si="18">IF(N142="nulová",J142,0)</f>
        <v>0</v>
      </c>
      <c r="BJ142" s="51" t="s">
        <v>83</v>
      </c>
      <c r="BK142" s="195">
        <f t="shared" ref="BK142:BK161" si="19">ROUND(I142*H142,2)</f>
        <v>0</v>
      </c>
      <c r="BL142" s="51" t="s">
        <v>217</v>
      </c>
      <c r="BM142" s="194" t="s">
        <v>3994</v>
      </c>
    </row>
    <row r="143" spans="2:65" s="1" customFormat="1" ht="33" customHeight="1">
      <c r="B143" s="182"/>
      <c r="C143" s="1137" t="s">
        <v>257</v>
      </c>
      <c r="D143" s="1137" t="s">
        <v>213</v>
      </c>
      <c r="E143" s="1138" t="s">
        <v>1147</v>
      </c>
      <c r="F143" s="1139" t="s">
        <v>1148</v>
      </c>
      <c r="G143" s="1140" t="s">
        <v>250</v>
      </c>
      <c r="H143" s="1141">
        <v>10</v>
      </c>
      <c r="I143" s="1135"/>
      <c r="J143" s="1135">
        <f t="shared" si="10"/>
        <v>0</v>
      </c>
      <c r="K143" s="189"/>
      <c r="L143" s="64"/>
      <c r="M143" s="190" t="s">
        <v>1</v>
      </c>
      <c r="N143" s="191" t="s">
        <v>37</v>
      </c>
      <c r="O143" s="192">
        <v>0.11700000000000001</v>
      </c>
      <c r="P143" s="192">
        <f t="shared" si="11"/>
        <v>1.1700000000000002</v>
      </c>
      <c r="Q143" s="192">
        <v>0</v>
      </c>
      <c r="R143" s="192">
        <f t="shared" si="12"/>
        <v>0</v>
      </c>
      <c r="S143" s="192">
        <v>0</v>
      </c>
      <c r="T143" s="193">
        <f t="shared" si="13"/>
        <v>0</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3995</v>
      </c>
    </row>
    <row r="144" spans="2:65" s="1" customFormat="1" ht="33" customHeight="1">
      <c r="B144" s="182"/>
      <c r="C144" s="1137" t="s">
        <v>260</v>
      </c>
      <c r="D144" s="1137" t="s">
        <v>213</v>
      </c>
      <c r="E144" s="1138" t="s">
        <v>3996</v>
      </c>
      <c r="F144" s="1139" t="s">
        <v>3997</v>
      </c>
      <c r="G144" s="1140" t="s">
        <v>250</v>
      </c>
      <c r="H144" s="1141">
        <v>5</v>
      </c>
      <c r="I144" s="1135"/>
      <c r="J144" s="1135">
        <f t="shared" si="10"/>
        <v>0</v>
      </c>
      <c r="K144" s="189"/>
      <c r="L144" s="64"/>
      <c r="M144" s="190" t="s">
        <v>1</v>
      </c>
      <c r="N144" s="191" t="s">
        <v>37</v>
      </c>
      <c r="O144" s="192">
        <v>0.11700000000000001</v>
      </c>
      <c r="P144" s="192">
        <f t="shared" si="11"/>
        <v>0.58500000000000008</v>
      </c>
      <c r="Q144" s="192">
        <v>0</v>
      </c>
      <c r="R144" s="192">
        <f t="shared" si="12"/>
        <v>0</v>
      </c>
      <c r="S144" s="192">
        <v>0</v>
      </c>
      <c r="T144" s="193">
        <f t="shared" si="13"/>
        <v>0</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3998</v>
      </c>
    </row>
    <row r="145" spans="2:65" s="1" customFormat="1" ht="33" customHeight="1">
      <c r="B145" s="182"/>
      <c r="C145" s="1137" t="s">
        <v>263</v>
      </c>
      <c r="D145" s="1137" t="s">
        <v>213</v>
      </c>
      <c r="E145" s="1138" t="s">
        <v>3999</v>
      </c>
      <c r="F145" s="1139" t="s">
        <v>4000</v>
      </c>
      <c r="G145" s="1140" t="s">
        <v>250</v>
      </c>
      <c r="H145" s="1141">
        <v>6</v>
      </c>
      <c r="I145" s="1135"/>
      <c r="J145" s="1135">
        <f t="shared" si="10"/>
        <v>0</v>
      </c>
      <c r="K145" s="189"/>
      <c r="L145" s="64"/>
      <c r="M145" s="190" t="s">
        <v>1</v>
      </c>
      <c r="N145" s="191" t="s">
        <v>37</v>
      </c>
      <c r="O145" s="192">
        <v>0.11700000000000001</v>
      </c>
      <c r="P145" s="192">
        <f t="shared" si="11"/>
        <v>0.70200000000000007</v>
      </c>
      <c r="Q145" s="192">
        <v>0</v>
      </c>
      <c r="R145" s="192">
        <f t="shared" si="12"/>
        <v>0</v>
      </c>
      <c r="S145" s="192">
        <v>0</v>
      </c>
      <c r="T145" s="193">
        <f t="shared" si="13"/>
        <v>0</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4001</v>
      </c>
    </row>
    <row r="146" spans="2:65" s="1" customFormat="1" ht="24.2" customHeight="1">
      <c r="B146" s="182"/>
      <c r="C146" s="1137" t="s">
        <v>267</v>
      </c>
      <c r="D146" s="1137" t="s">
        <v>213</v>
      </c>
      <c r="E146" s="1138" t="s">
        <v>4002</v>
      </c>
      <c r="F146" s="1139" t="s">
        <v>4003</v>
      </c>
      <c r="G146" s="1140" t="s">
        <v>216</v>
      </c>
      <c r="H146" s="1141">
        <v>6.2519999999999998</v>
      </c>
      <c r="I146" s="1135"/>
      <c r="J146" s="1135">
        <f t="shared" si="10"/>
        <v>0</v>
      </c>
      <c r="K146" s="189"/>
      <c r="L146" s="64"/>
      <c r="M146" s="190" t="s">
        <v>1</v>
      </c>
      <c r="N146" s="191" t="s">
        <v>37</v>
      </c>
      <c r="O146" s="192">
        <v>1.1519999999999999</v>
      </c>
      <c r="P146" s="192">
        <f t="shared" si="11"/>
        <v>7.2023039999999989</v>
      </c>
      <c r="Q146" s="192">
        <v>2.3598499999999998</v>
      </c>
      <c r="R146" s="192">
        <f t="shared" si="12"/>
        <v>14.753782199999998</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4004</v>
      </c>
    </row>
    <row r="147" spans="2:65" s="1" customFormat="1" ht="24.2" customHeight="1">
      <c r="B147" s="182"/>
      <c r="C147" s="1137" t="s">
        <v>270</v>
      </c>
      <c r="D147" s="1137" t="s">
        <v>213</v>
      </c>
      <c r="E147" s="1138" t="s">
        <v>4005</v>
      </c>
      <c r="F147" s="1139" t="s">
        <v>4006</v>
      </c>
      <c r="G147" s="1140" t="s">
        <v>216</v>
      </c>
      <c r="H147" s="1141">
        <v>11.611000000000001</v>
      </c>
      <c r="I147" s="1135"/>
      <c r="J147" s="1135">
        <f t="shared" si="10"/>
        <v>0</v>
      </c>
      <c r="K147" s="189"/>
      <c r="L147" s="64"/>
      <c r="M147" s="190" t="s">
        <v>1</v>
      </c>
      <c r="N147" s="191" t="s">
        <v>37</v>
      </c>
      <c r="O147" s="192">
        <v>1.1519999999999999</v>
      </c>
      <c r="P147" s="192">
        <f t="shared" si="11"/>
        <v>13.375871999999999</v>
      </c>
      <c r="Q147" s="192">
        <v>2.3598499999999998</v>
      </c>
      <c r="R147" s="192">
        <f t="shared" si="12"/>
        <v>27.400218349999999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4007</v>
      </c>
    </row>
    <row r="148" spans="2:65" s="1" customFormat="1" ht="24.2" customHeight="1">
      <c r="B148" s="182"/>
      <c r="C148" s="1137" t="s">
        <v>274</v>
      </c>
      <c r="D148" s="1137" t="s">
        <v>213</v>
      </c>
      <c r="E148" s="1138" t="s">
        <v>1159</v>
      </c>
      <c r="F148" s="1139" t="s">
        <v>1160</v>
      </c>
      <c r="G148" s="1140" t="s">
        <v>238</v>
      </c>
      <c r="H148" s="1141">
        <v>177.38300000000001</v>
      </c>
      <c r="I148" s="1135"/>
      <c r="J148" s="1135">
        <f t="shared" si="10"/>
        <v>0</v>
      </c>
      <c r="K148" s="189"/>
      <c r="L148" s="64"/>
      <c r="M148" s="190" t="s">
        <v>1</v>
      </c>
      <c r="N148" s="191" t="s">
        <v>37</v>
      </c>
      <c r="O148" s="192">
        <v>0.435</v>
      </c>
      <c r="P148" s="192">
        <f t="shared" si="11"/>
        <v>77.161605000000009</v>
      </c>
      <c r="Q148" s="192">
        <v>1.7899999999999999E-3</v>
      </c>
      <c r="R148" s="192">
        <f t="shared" si="12"/>
        <v>0.31751557000000002</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4008</v>
      </c>
    </row>
    <row r="149" spans="2:65" s="1" customFormat="1" ht="24.2" customHeight="1">
      <c r="B149" s="182"/>
      <c r="C149" s="1137" t="s">
        <v>277</v>
      </c>
      <c r="D149" s="1137" t="s">
        <v>213</v>
      </c>
      <c r="E149" s="1138" t="s">
        <v>1162</v>
      </c>
      <c r="F149" s="1139" t="s">
        <v>1163</v>
      </c>
      <c r="G149" s="1140" t="s">
        <v>238</v>
      </c>
      <c r="H149" s="1141">
        <v>177.38300000000001</v>
      </c>
      <c r="I149" s="1135"/>
      <c r="J149" s="1135">
        <f t="shared" si="10"/>
        <v>0</v>
      </c>
      <c r="K149" s="189"/>
      <c r="L149" s="64"/>
      <c r="M149" s="190" t="s">
        <v>1</v>
      </c>
      <c r="N149" s="191" t="s">
        <v>37</v>
      </c>
      <c r="O149" s="192">
        <v>0.23599999999999999</v>
      </c>
      <c r="P149" s="192">
        <f t="shared" si="11"/>
        <v>41.862388000000003</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4009</v>
      </c>
    </row>
    <row r="150" spans="2:65" s="1" customFormat="1" ht="24.2" customHeight="1">
      <c r="B150" s="182"/>
      <c r="C150" s="1137" t="s">
        <v>280</v>
      </c>
      <c r="D150" s="1137" t="s">
        <v>213</v>
      </c>
      <c r="E150" s="1138" t="s">
        <v>1165</v>
      </c>
      <c r="F150" s="1139" t="s">
        <v>1166</v>
      </c>
      <c r="G150" s="1140" t="s">
        <v>234</v>
      </c>
      <c r="H150" s="1141">
        <v>4.4160000000000004</v>
      </c>
      <c r="I150" s="1135"/>
      <c r="J150" s="1135">
        <f t="shared" si="10"/>
        <v>0</v>
      </c>
      <c r="K150" s="189"/>
      <c r="L150" s="64"/>
      <c r="M150" s="190" t="s">
        <v>1</v>
      </c>
      <c r="N150" s="191" t="s">
        <v>37</v>
      </c>
      <c r="O150" s="192">
        <v>39.448860000000003</v>
      </c>
      <c r="P150" s="192">
        <f t="shared" si="11"/>
        <v>174.20616576000003</v>
      </c>
      <c r="Q150" s="192">
        <v>1.0195295</v>
      </c>
      <c r="R150" s="192">
        <f t="shared" si="12"/>
        <v>4.5022422720000002</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4010</v>
      </c>
    </row>
    <row r="151" spans="2:65" s="1" customFormat="1" ht="24.2" customHeight="1">
      <c r="B151" s="182"/>
      <c r="C151" s="1137" t="s">
        <v>283</v>
      </c>
      <c r="D151" s="1137" t="s">
        <v>213</v>
      </c>
      <c r="E151" s="1138" t="s">
        <v>1168</v>
      </c>
      <c r="F151" s="1139" t="s">
        <v>1169</v>
      </c>
      <c r="G151" s="1140" t="s">
        <v>216</v>
      </c>
      <c r="H151" s="1141">
        <v>327.76400000000001</v>
      </c>
      <c r="I151" s="1135"/>
      <c r="J151" s="1135">
        <f t="shared" si="10"/>
        <v>0</v>
      </c>
      <c r="K151" s="189"/>
      <c r="L151" s="64"/>
      <c r="M151" s="190" t="s">
        <v>1</v>
      </c>
      <c r="N151" s="191" t="s">
        <v>37</v>
      </c>
      <c r="O151" s="192">
        <v>1.224</v>
      </c>
      <c r="P151" s="192">
        <f t="shared" si="11"/>
        <v>401.18313599999999</v>
      </c>
      <c r="Q151" s="192">
        <v>2.3598599999999998</v>
      </c>
      <c r="R151" s="192">
        <f t="shared" si="12"/>
        <v>773.47715303999996</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4011</v>
      </c>
    </row>
    <row r="152" spans="2:65" s="1" customFormat="1" ht="24.2" customHeight="1">
      <c r="B152" s="182"/>
      <c r="C152" s="1137" t="s">
        <v>6</v>
      </c>
      <c r="D152" s="1137" t="s">
        <v>213</v>
      </c>
      <c r="E152" s="1138" t="s">
        <v>1171</v>
      </c>
      <c r="F152" s="1139" t="s">
        <v>1172</v>
      </c>
      <c r="G152" s="1140" t="s">
        <v>216</v>
      </c>
      <c r="H152" s="1141">
        <v>67.305000000000007</v>
      </c>
      <c r="I152" s="1135"/>
      <c r="J152" s="1135">
        <f t="shared" si="10"/>
        <v>0</v>
      </c>
      <c r="K152" s="189"/>
      <c r="L152" s="64"/>
      <c r="M152" s="190" t="s">
        <v>1</v>
      </c>
      <c r="N152" s="191" t="s">
        <v>37</v>
      </c>
      <c r="O152" s="192">
        <v>1.224</v>
      </c>
      <c r="P152" s="192">
        <f t="shared" si="11"/>
        <v>82.381320000000002</v>
      </c>
      <c r="Q152" s="192">
        <v>2.3598599999999998</v>
      </c>
      <c r="R152" s="192">
        <f t="shared" si="12"/>
        <v>158.83037730000001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4012</v>
      </c>
    </row>
    <row r="153" spans="2:65" s="1" customFormat="1" ht="24.2" customHeight="1">
      <c r="B153" s="182"/>
      <c r="C153" s="1137" t="s">
        <v>288</v>
      </c>
      <c r="D153" s="1137" t="s">
        <v>213</v>
      </c>
      <c r="E153" s="1138" t="s">
        <v>4013</v>
      </c>
      <c r="F153" s="1139" t="s">
        <v>4014</v>
      </c>
      <c r="G153" s="1140" t="s">
        <v>216</v>
      </c>
      <c r="H153" s="1141">
        <v>62.875999999999998</v>
      </c>
      <c r="I153" s="1135"/>
      <c r="J153" s="1135">
        <f t="shared" si="10"/>
        <v>0</v>
      </c>
      <c r="K153" s="189"/>
      <c r="L153" s="64"/>
      <c r="M153" s="190" t="s">
        <v>1</v>
      </c>
      <c r="N153" s="191" t="s">
        <v>37</v>
      </c>
      <c r="O153" s="192">
        <v>1.224</v>
      </c>
      <c r="P153" s="192">
        <f t="shared" si="11"/>
        <v>76.960223999999997</v>
      </c>
      <c r="Q153" s="192">
        <v>2.3598599999999998</v>
      </c>
      <c r="R153" s="192">
        <f t="shared" si="12"/>
        <v>148.37855735999997</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4015</v>
      </c>
    </row>
    <row r="154" spans="2:65" s="1" customFormat="1" ht="24.2" customHeight="1">
      <c r="B154" s="182"/>
      <c r="C154" s="1137" t="s">
        <v>291</v>
      </c>
      <c r="D154" s="1137" t="s">
        <v>213</v>
      </c>
      <c r="E154" s="1138" t="s">
        <v>4016</v>
      </c>
      <c r="F154" s="1139" t="s">
        <v>4017</v>
      </c>
      <c r="G154" s="1140" t="s">
        <v>216</v>
      </c>
      <c r="H154" s="1141">
        <v>20</v>
      </c>
      <c r="I154" s="1135"/>
      <c r="J154" s="1135">
        <f t="shared" si="10"/>
        <v>0</v>
      </c>
      <c r="K154" s="189"/>
      <c r="L154" s="64"/>
      <c r="M154" s="190" t="s">
        <v>1</v>
      </c>
      <c r="N154" s="191" t="s">
        <v>37</v>
      </c>
      <c r="O154" s="192">
        <v>1.23332</v>
      </c>
      <c r="P154" s="192">
        <f t="shared" si="11"/>
        <v>24.666399999999999</v>
      </c>
      <c r="Q154" s="192">
        <v>2.4703589899999998</v>
      </c>
      <c r="R154" s="192">
        <f t="shared" si="12"/>
        <v>49.407179799999994</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4018</v>
      </c>
    </row>
    <row r="155" spans="2:65" s="1" customFormat="1" ht="24.2" customHeight="1">
      <c r="B155" s="182"/>
      <c r="C155" s="1137" t="s">
        <v>294</v>
      </c>
      <c r="D155" s="1137" t="s">
        <v>213</v>
      </c>
      <c r="E155" s="1138" t="s">
        <v>1174</v>
      </c>
      <c r="F155" s="1139" t="s">
        <v>1175</v>
      </c>
      <c r="G155" s="1140" t="s">
        <v>238</v>
      </c>
      <c r="H155" s="1141">
        <v>4370.1909999999998</v>
      </c>
      <c r="I155" s="1135"/>
      <c r="J155" s="1135">
        <f t="shared" si="10"/>
        <v>0</v>
      </c>
      <c r="K155" s="189"/>
      <c r="L155" s="64"/>
      <c r="M155" s="190" t="s">
        <v>1</v>
      </c>
      <c r="N155" s="191" t="s">
        <v>37</v>
      </c>
      <c r="O155" s="192">
        <v>0.443</v>
      </c>
      <c r="P155" s="192">
        <f t="shared" si="11"/>
        <v>1935.9946129999998</v>
      </c>
      <c r="Q155" s="192">
        <v>2.3E-3</v>
      </c>
      <c r="R155" s="192">
        <f t="shared" si="12"/>
        <v>10.0514393</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4019</v>
      </c>
    </row>
    <row r="156" spans="2:65" s="1" customFormat="1" ht="24.2" customHeight="1">
      <c r="B156" s="182"/>
      <c r="C156" s="1137" t="s">
        <v>297</v>
      </c>
      <c r="D156" s="1137" t="s">
        <v>213</v>
      </c>
      <c r="E156" s="1138" t="s">
        <v>1177</v>
      </c>
      <c r="F156" s="1139" t="s">
        <v>1178</v>
      </c>
      <c r="G156" s="1140" t="s">
        <v>238</v>
      </c>
      <c r="H156" s="1141">
        <v>4370.1909999999998</v>
      </c>
      <c r="I156" s="1135"/>
      <c r="J156" s="1135">
        <f t="shared" si="10"/>
        <v>0</v>
      </c>
      <c r="K156" s="189"/>
      <c r="L156" s="64"/>
      <c r="M156" s="190" t="s">
        <v>1</v>
      </c>
      <c r="N156" s="191" t="s">
        <v>37</v>
      </c>
      <c r="O156" s="192">
        <v>0.314</v>
      </c>
      <c r="P156" s="192">
        <f t="shared" si="11"/>
        <v>1372.2399739999998</v>
      </c>
      <c r="Q156" s="192">
        <v>0</v>
      </c>
      <c r="R156" s="192">
        <f t="shared" si="12"/>
        <v>0</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4020</v>
      </c>
    </row>
    <row r="157" spans="2:65" s="1" customFormat="1" ht="16.5" customHeight="1">
      <c r="B157" s="182"/>
      <c r="C157" s="1137" t="s">
        <v>300</v>
      </c>
      <c r="D157" s="1137" t="s">
        <v>213</v>
      </c>
      <c r="E157" s="1138" t="s">
        <v>1180</v>
      </c>
      <c r="F157" s="1139" t="s">
        <v>1181</v>
      </c>
      <c r="G157" s="1140" t="s">
        <v>234</v>
      </c>
      <c r="H157" s="1141">
        <v>64.325000000000003</v>
      </c>
      <c r="I157" s="1135"/>
      <c r="J157" s="1135">
        <f t="shared" si="10"/>
        <v>0</v>
      </c>
      <c r="K157" s="189"/>
      <c r="L157" s="64"/>
      <c r="M157" s="190" t="s">
        <v>1</v>
      </c>
      <c r="N157" s="191" t="s">
        <v>37</v>
      </c>
      <c r="O157" s="192">
        <v>35.799520000000001</v>
      </c>
      <c r="P157" s="192">
        <f t="shared" si="11"/>
        <v>2302.8041240000002</v>
      </c>
      <c r="Q157" s="192">
        <v>1.015552349</v>
      </c>
      <c r="R157" s="192">
        <f t="shared" si="12"/>
        <v>65.325404849424999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4021</v>
      </c>
    </row>
    <row r="158" spans="2:65" s="1" customFormat="1" ht="24.2" customHeight="1">
      <c r="B158" s="182"/>
      <c r="C158" s="1137" t="s">
        <v>303</v>
      </c>
      <c r="D158" s="1137" t="s">
        <v>213</v>
      </c>
      <c r="E158" s="1138" t="s">
        <v>1183</v>
      </c>
      <c r="F158" s="1139" t="s">
        <v>1184</v>
      </c>
      <c r="G158" s="1140" t="s">
        <v>216</v>
      </c>
      <c r="H158" s="1141">
        <v>21.62</v>
      </c>
      <c r="I158" s="1135"/>
      <c r="J158" s="1135">
        <f t="shared" si="10"/>
        <v>0</v>
      </c>
      <c r="K158" s="189"/>
      <c r="L158" s="64"/>
      <c r="M158" s="190" t="s">
        <v>1</v>
      </c>
      <c r="N158" s="191" t="s">
        <v>37</v>
      </c>
      <c r="O158" s="192">
        <v>2.0990000000000002</v>
      </c>
      <c r="P158" s="192">
        <f t="shared" si="11"/>
        <v>45.380380000000009</v>
      </c>
      <c r="Q158" s="192">
        <v>2.3598699999999999</v>
      </c>
      <c r="R158" s="192">
        <f t="shared" si="12"/>
        <v>51.020389399999999</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4022</v>
      </c>
    </row>
    <row r="159" spans="2:65" s="1" customFormat="1" ht="24.2" customHeight="1">
      <c r="B159" s="182"/>
      <c r="C159" s="1137" t="s">
        <v>306</v>
      </c>
      <c r="D159" s="1137" t="s">
        <v>213</v>
      </c>
      <c r="E159" s="1138" t="s">
        <v>1186</v>
      </c>
      <c r="F159" s="1139" t="s">
        <v>1187</v>
      </c>
      <c r="G159" s="1140" t="s">
        <v>238</v>
      </c>
      <c r="H159" s="1141">
        <v>172.09200000000001</v>
      </c>
      <c r="I159" s="1135"/>
      <c r="J159" s="1135">
        <f t="shared" si="10"/>
        <v>0</v>
      </c>
      <c r="K159" s="189"/>
      <c r="L159" s="64"/>
      <c r="M159" s="190" t="s">
        <v>1</v>
      </c>
      <c r="N159" s="191" t="s">
        <v>37</v>
      </c>
      <c r="O159" s="192">
        <v>0.754</v>
      </c>
      <c r="P159" s="192">
        <f t="shared" si="11"/>
        <v>129.75736800000001</v>
      </c>
      <c r="Q159" s="192">
        <v>4.4999999999999997E-3</v>
      </c>
      <c r="R159" s="192">
        <f t="shared" si="12"/>
        <v>0.77441400000000005</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4023</v>
      </c>
    </row>
    <row r="160" spans="2:65" s="1" customFormat="1" ht="24.2" customHeight="1">
      <c r="B160" s="182"/>
      <c r="C160" s="1137" t="s">
        <v>309</v>
      </c>
      <c r="D160" s="1137" t="s">
        <v>213</v>
      </c>
      <c r="E160" s="1138" t="s">
        <v>1189</v>
      </c>
      <c r="F160" s="1139" t="s">
        <v>1190</v>
      </c>
      <c r="G160" s="1140" t="s">
        <v>238</v>
      </c>
      <c r="H160" s="1141">
        <v>172.09200000000001</v>
      </c>
      <c r="I160" s="1135"/>
      <c r="J160" s="1135">
        <f t="shared" si="10"/>
        <v>0</v>
      </c>
      <c r="K160" s="189"/>
      <c r="L160" s="64"/>
      <c r="M160" s="190" t="s">
        <v>1</v>
      </c>
      <c r="N160" s="191" t="s">
        <v>37</v>
      </c>
      <c r="O160" s="192">
        <v>0.312</v>
      </c>
      <c r="P160" s="192">
        <f t="shared" si="11"/>
        <v>53.692704000000006</v>
      </c>
      <c r="Q160" s="192">
        <v>0</v>
      </c>
      <c r="R160" s="192">
        <f t="shared" si="12"/>
        <v>0</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4024</v>
      </c>
    </row>
    <row r="161" spans="2:65" s="1" customFormat="1" ht="37.9" customHeight="1">
      <c r="B161" s="182"/>
      <c r="C161" s="1137" t="s">
        <v>311</v>
      </c>
      <c r="D161" s="1137" t="s">
        <v>213</v>
      </c>
      <c r="E161" s="1138" t="s">
        <v>1192</v>
      </c>
      <c r="F161" s="1139" t="s">
        <v>1193</v>
      </c>
      <c r="G161" s="1140" t="s">
        <v>234</v>
      </c>
      <c r="H161" s="1141">
        <v>0</v>
      </c>
      <c r="I161" s="1135"/>
      <c r="J161" s="1135">
        <f t="shared" si="10"/>
        <v>0</v>
      </c>
      <c r="K161" s="189"/>
      <c r="L161" s="64"/>
      <c r="M161" s="190" t="s">
        <v>1</v>
      </c>
      <c r="N161" s="191" t="s">
        <v>37</v>
      </c>
      <c r="O161" s="192">
        <v>33.428989999999999</v>
      </c>
      <c r="P161" s="192">
        <f t="shared" si="11"/>
        <v>0</v>
      </c>
      <c r="Q161" s="192">
        <v>1.0210474460000001</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4025</v>
      </c>
    </row>
    <row r="162" spans="2:65" s="11" customFormat="1" ht="22.9" customHeight="1">
      <c r="B162" s="171"/>
      <c r="D162" s="172" t="s">
        <v>69</v>
      </c>
      <c r="E162" s="180" t="s">
        <v>217</v>
      </c>
      <c r="F162" s="180" t="s">
        <v>1195</v>
      </c>
      <c r="J162" s="181">
        <f>BK162</f>
        <v>0</v>
      </c>
      <c r="L162" s="171"/>
      <c r="M162" s="175"/>
      <c r="P162" s="176">
        <f>SUM(P163:P193)</f>
        <v>7295.9188877400011</v>
      </c>
      <c r="R162" s="176">
        <f>SUM(R163:R193)</f>
        <v>1229.8638469634436</v>
      </c>
      <c r="T162" s="177">
        <f>SUM(T163:T193)</f>
        <v>0</v>
      </c>
      <c r="AR162" s="172" t="s">
        <v>77</v>
      </c>
      <c r="AT162" s="178" t="s">
        <v>69</v>
      </c>
      <c r="AU162" s="178" t="s">
        <v>77</v>
      </c>
      <c r="AY162" s="172" t="s">
        <v>211</v>
      </c>
      <c r="BK162" s="179">
        <f>SUM(BK163:BK193)</f>
        <v>0</v>
      </c>
    </row>
    <row r="163" spans="2:65" s="1" customFormat="1" ht="24.2" customHeight="1">
      <c r="B163" s="182"/>
      <c r="C163" s="183" t="s">
        <v>314</v>
      </c>
      <c r="D163" s="183" t="s">
        <v>213</v>
      </c>
      <c r="E163" s="184" t="s">
        <v>1199</v>
      </c>
      <c r="F163" s="185" t="s">
        <v>1200</v>
      </c>
      <c r="G163" s="186" t="s">
        <v>216</v>
      </c>
      <c r="H163" s="187">
        <v>406.40699999999998</v>
      </c>
      <c r="I163" s="188"/>
      <c r="J163" s="188">
        <f t="shared" ref="J163:J193" si="20">ROUND(I163*H163,2)</f>
        <v>0</v>
      </c>
      <c r="K163" s="189"/>
      <c r="L163" s="64"/>
      <c r="M163" s="190" t="s">
        <v>1</v>
      </c>
      <c r="N163" s="191" t="s">
        <v>37</v>
      </c>
      <c r="O163" s="192">
        <v>1.258</v>
      </c>
      <c r="P163" s="192">
        <f t="shared" ref="P163:P193" si="21">O163*H163</f>
        <v>511.26000599999998</v>
      </c>
      <c r="Q163" s="192">
        <v>2.3599899999999998</v>
      </c>
      <c r="R163" s="192">
        <f t="shared" ref="R163:R193" si="22">Q163*H163</f>
        <v>959.11645592999992</v>
      </c>
      <c r="S163" s="192">
        <v>0</v>
      </c>
      <c r="T163" s="193">
        <f t="shared" ref="T163:T193" si="23">S163*H163</f>
        <v>0</v>
      </c>
      <c r="AR163" s="194" t="s">
        <v>217</v>
      </c>
      <c r="AT163" s="194" t="s">
        <v>213</v>
      </c>
      <c r="AU163" s="194" t="s">
        <v>83</v>
      </c>
      <c r="AY163" s="51" t="s">
        <v>211</v>
      </c>
      <c r="BE163" s="195">
        <f t="shared" ref="BE163:BE193" si="24">IF(N163="základná",J163,0)</f>
        <v>0</v>
      </c>
      <c r="BF163" s="195">
        <f t="shared" ref="BF163:BF193" si="25">IF(N163="znížená",J163,0)</f>
        <v>0</v>
      </c>
      <c r="BG163" s="195">
        <f t="shared" ref="BG163:BG193" si="26">IF(N163="zákl. prenesená",J163,0)</f>
        <v>0</v>
      </c>
      <c r="BH163" s="195">
        <f t="shared" ref="BH163:BH193" si="27">IF(N163="zníž. prenesená",J163,0)</f>
        <v>0</v>
      </c>
      <c r="BI163" s="195">
        <f t="shared" ref="BI163:BI193" si="28">IF(N163="nulová",J163,0)</f>
        <v>0</v>
      </c>
      <c r="BJ163" s="51" t="s">
        <v>83</v>
      </c>
      <c r="BK163" s="195">
        <f t="shared" ref="BK163:BK193" si="29">ROUND(I163*H163,2)</f>
        <v>0</v>
      </c>
      <c r="BL163" s="51" t="s">
        <v>217</v>
      </c>
      <c r="BM163" s="194" t="s">
        <v>4026</v>
      </c>
    </row>
    <row r="164" spans="2:65" s="1" customFormat="1" ht="16.5" customHeight="1">
      <c r="B164" s="182"/>
      <c r="C164" s="183" t="s">
        <v>317</v>
      </c>
      <c r="D164" s="183" t="s">
        <v>213</v>
      </c>
      <c r="E164" s="184" t="s">
        <v>1205</v>
      </c>
      <c r="F164" s="185" t="s">
        <v>1206</v>
      </c>
      <c r="G164" s="186" t="s">
        <v>238</v>
      </c>
      <c r="H164" s="187">
        <v>1968.405</v>
      </c>
      <c r="I164" s="188"/>
      <c r="J164" s="188">
        <f t="shared" si="20"/>
        <v>0</v>
      </c>
      <c r="K164" s="189"/>
      <c r="L164" s="64"/>
      <c r="M164" s="190" t="s">
        <v>1</v>
      </c>
      <c r="N164" s="191" t="s">
        <v>37</v>
      </c>
      <c r="O164" s="192">
        <v>0.377</v>
      </c>
      <c r="P164" s="192">
        <f t="shared" si="21"/>
        <v>742.08868499999994</v>
      </c>
      <c r="Q164" s="192">
        <v>1.8600000000000001E-3</v>
      </c>
      <c r="R164" s="192">
        <f t="shared" si="22"/>
        <v>3.6612333000000001</v>
      </c>
      <c r="S164" s="192">
        <v>0</v>
      </c>
      <c r="T164" s="193">
        <f t="shared" si="23"/>
        <v>0</v>
      </c>
      <c r="AR164" s="194" t="s">
        <v>217</v>
      </c>
      <c r="AT164" s="194" t="s">
        <v>213</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4027</v>
      </c>
    </row>
    <row r="165" spans="2:65" s="1" customFormat="1" ht="16.5" customHeight="1">
      <c r="B165" s="182"/>
      <c r="C165" s="1137" t="s">
        <v>320</v>
      </c>
      <c r="D165" s="1137" t="s">
        <v>213</v>
      </c>
      <c r="E165" s="1138" t="s">
        <v>1208</v>
      </c>
      <c r="F165" s="1139" t="s">
        <v>1209</v>
      </c>
      <c r="G165" s="1140" t="s">
        <v>238</v>
      </c>
      <c r="H165" s="1141">
        <v>1968.405</v>
      </c>
      <c r="I165" s="1135"/>
      <c r="J165" s="1135">
        <f t="shared" si="20"/>
        <v>0</v>
      </c>
      <c r="K165" s="189"/>
      <c r="L165" s="64"/>
      <c r="M165" s="190" t="s">
        <v>1</v>
      </c>
      <c r="N165" s="191" t="s">
        <v>37</v>
      </c>
      <c r="O165" s="192">
        <v>0.26600000000000001</v>
      </c>
      <c r="P165" s="192">
        <f t="shared" si="21"/>
        <v>523.59573</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4028</v>
      </c>
    </row>
    <row r="166" spans="2:65" s="1" customFormat="1" ht="24.2" customHeight="1">
      <c r="B166" s="182"/>
      <c r="C166" s="1137" t="s">
        <v>323</v>
      </c>
      <c r="D166" s="1137" t="s">
        <v>213</v>
      </c>
      <c r="E166" s="1138" t="s">
        <v>1211</v>
      </c>
      <c r="F166" s="1139" t="s">
        <v>1212</v>
      </c>
      <c r="G166" s="1140" t="s">
        <v>238</v>
      </c>
      <c r="H166" s="1141">
        <v>1769.23</v>
      </c>
      <c r="I166" s="1135"/>
      <c r="J166" s="1135">
        <f t="shared" si="20"/>
        <v>0</v>
      </c>
      <c r="K166" s="189"/>
      <c r="L166" s="64"/>
      <c r="M166" s="190" t="s">
        <v>1</v>
      </c>
      <c r="N166" s="191" t="s">
        <v>37</v>
      </c>
      <c r="O166" s="192">
        <v>0.47699999999999998</v>
      </c>
      <c r="P166" s="192">
        <f t="shared" si="21"/>
        <v>843.92270999999994</v>
      </c>
      <c r="Q166" s="192">
        <v>3.7499999999999999E-3</v>
      </c>
      <c r="R166" s="192">
        <f t="shared" si="22"/>
        <v>6.6346125000000002</v>
      </c>
      <c r="S166" s="192">
        <v>0</v>
      </c>
      <c r="T166" s="193">
        <f t="shared" si="23"/>
        <v>0</v>
      </c>
      <c r="AR166" s="194" t="s">
        <v>217</v>
      </c>
      <c r="AT166" s="194" t="s">
        <v>213</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4029</v>
      </c>
    </row>
    <row r="167" spans="2:65" s="1" customFormat="1" ht="24.2" customHeight="1">
      <c r="B167" s="182"/>
      <c r="C167" s="1137" t="s">
        <v>326</v>
      </c>
      <c r="D167" s="1137" t="s">
        <v>213</v>
      </c>
      <c r="E167" s="1138" t="s">
        <v>1214</v>
      </c>
      <c r="F167" s="1139" t="s">
        <v>1215</v>
      </c>
      <c r="G167" s="1140" t="s">
        <v>238</v>
      </c>
      <c r="H167" s="1141">
        <v>1769.23</v>
      </c>
      <c r="I167" s="1135"/>
      <c r="J167" s="1135">
        <f t="shared" si="20"/>
        <v>0</v>
      </c>
      <c r="K167" s="189"/>
      <c r="L167" s="64"/>
      <c r="M167" s="190" t="s">
        <v>1</v>
      </c>
      <c r="N167" s="191" t="s">
        <v>37</v>
      </c>
      <c r="O167" s="192">
        <v>0.158</v>
      </c>
      <c r="P167" s="192">
        <f t="shared" si="21"/>
        <v>279.53834000000001</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4030</v>
      </c>
    </row>
    <row r="168" spans="2:65" s="1" customFormat="1" ht="37.9" customHeight="1">
      <c r="B168" s="182"/>
      <c r="C168" s="1137" t="s">
        <v>329</v>
      </c>
      <c r="D168" s="1137" t="s">
        <v>213</v>
      </c>
      <c r="E168" s="1138" t="s">
        <v>1217</v>
      </c>
      <c r="F168" s="1139" t="s">
        <v>1218</v>
      </c>
      <c r="G168" s="1140" t="s">
        <v>234</v>
      </c>
      <c r="H168" s="1141">
        <v>61.506</v>
      </c>
      <c r="I168" s="1135"/>
      <c r="J168" s="1135">
        <f t="shared" si="20"/>
        <v>0</v>
      </c>
      <c r="K168" s="189"/>
      <c r="L168" s="64"/>
      <c r="M168" s="190" t="s">
        <v>1</v>
      </c>
      <c r="N168" s="191" t="s">
        <v>37</v>
      </c>
      <c r="O168" s="192">
        <v>35.758580000000002</v>
      </c>
      <c r="P168" s="192">
        <f t="shared" si="21"/>
        <v>2199.3672214800004</v>
      </c>
      <c r="Q168" s="192">
        <v>1.016283432</v>
      </c>
      <c r="R168" s="192">
        <f t="shared" si="22"/>
        <v>62.507528768592003</v>
      </c>
      <c r="S168" s="192">
        <v>0</v>
      </c>
      <c r="T168" s="193">
        <f t="shared" si="23"/>
        <v>0</v>
      </c>
      <c r="AR168" s="194" t="s">
        <v>217</v>
      </c>
      <c r="AT168" s="194" t="s">
        <v>213</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4031</v>
      </c>
    </row>
    <row r="169" spans="2:65" s="1" customFormat="1" ht="33" customHeight="1">
      <c r="B169" s="182"/>
      <c r="C169" s="1137" t="s">
        <v>332</v>
      </c>
      <c r="D169" s="1137" t="s">
        <v>213</v>
      </c>
      <c r="E169" s="1138" t="s">
        <v>1220</v>
      </c>
      <c r="F169" s="1139" t="s">
        <v>4032</v>
      </c>
      <c r="G169" s="1140" t="s">
        <v>238</v>
      </c>
      <c r="H169" s="1141">
        <v>11.475</v>
      </c>
      <c r="I169" s="1135"/>
      <c r="J169" s="1135">
        <f t="shared" si="20"/>
        <v>0</v>
      </c>
      <c r="K169" s="189"/>
      <c r="L169" s="64"/>
      <c r="M169" s="190" t="s">
        <v>1</v>
      </c>
      <c r="N169" s="191" t="s">
        <v>37</v>
      </c>
      <c r="O169" s="192">
        <v>35.759</v>
      </c>
      <c r="P169" s="192">
        <f t="shared" si="21"/>
        <v>410.33452499999999</v>
      </c>
      <c r="Q169" s="192">
        <v>6.3E-2</v>
      </c>
      <c r="R169" s="192">
        <f t="shared" si="22"/>
        <v>0.72292499999999993</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4033</v>
      </c>
    </row>
    <row r="170" spans="2:65" s="1" customFormat="1" ht="24.2" customHeight="1">
      <c r="B170" s="182"/>
      <c r="C170" s="1137" t="s">
        <v>335</v>
      </c>
      <c r="D170" s="1137" t="s">
        <v>213</v>
      </c>
      <c r="E170" s="1138" t="s">
        <v>1226</v>
      </c>
      <c r="F170" s="1139" t="s">
        <v>4034</v>
      </c>
      <c r="G170" s="1140" t="s">
        <v>250</v>
      </c>
      <c r="H170" s="1141">
        <v>5</v>
      </c>
      <c r="I170" s="1135"/>
      <c r="J170" s="1135">
        <f t="shared" si="20"/>
        <v>0</v>
      </c>
      <c r="K170" s="189"/>
      <c r="L170" s="64"/>
      <c r="M170" s="190" t="s">
        <v>1</v>
      </c>
      <c r="N170" s="191" t="s">
        <v>37</v>
      </c>
      <c r="O170" s="192">
        <v>35.759</v>
      </c>
      <c r="P170" s="192">
        <f t="shared" si="21"/>
        <v>178.79500000000002</v>
      </c>
      <c r="Q170" s="192">
        <v>7.9000000000000001E-2</v>
      </c>
      <c r="R170" s="192">
        <f t="shared" si="22"/>
        <v>0.39500000000000002</v>
      </c>
      <c r="S170" s="192">
        <v>0</v>
      </c>
      <c r="T170" s="193">
        <f t="shared" si="23"/>
        <v>0</v>
      </c>
      <c r="AR170" s="194" t="s">
        <v>217</v>
      </c>
      <c r="AT170" s="194" t="s">
        <v>213</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4035</v>
      </c>
    </row>
    <row r="171" spans="2:65" s="1" customFormat="1" ht="24.2" customHeight="1">
      <c r="B171" s="182"/>
      <c r="C171" s="1137" t="s">
        <v>338</v>
      </c>
      <c r="D171" s="1137" t="s">
        <v>213</v>
      </c>
      <c r="E171" s="1138" t="s">
        <v>4036</v>
      </c>
      <c r="F171" s="1139" t="s">
        <v>4037</v>
      </c>
      <c r="G171" s="1140" t="s">
        <v>250</v>
      </c>
      <c r="H171" s="1141">
        <v>2</v>
      </c>
      <c r="I171" s="1135"/>
      <c r="J171" s="1135">
        <f t="shared" si="20"/>
        <v>0</v>
      </c>
      <c r="K171" s="189"/>
      <c r="L171" s="64"/>
      <c r="M171" s="190" t="s">
        <v>1</v>
      </c>
      <c r="N171" s="191" t="s">
        <v>37</v>
      </c>
      <c r="O171" s="192">
        <v>35.759</v>
      </c>
      <c r="P171" s="192">
        <f t="shared" si="21"/>
        <v>71.518000000000001</v>
      </c>
      <c r="Q171" s="192">
        <v>7.9000000000000001E-2</v>
      </c>
      <c r="R171" s="192">
        <f t="shared" si="22"/>
        <v>0.158</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4038</v>
      </c>
    </row>
    <row r="172" spans="2:65" s="1" customFormat="1" ht="24.2" customHeight="1">
      <c r="B172" s="182"/>
      <c r="C172" s="1137" t="s">
        <v>341</v>
      </c>
      <c r="D172" s="1137" t="s">
        <v>213</v>
      </c>
      <c r="E172" s="1138" t="s">
        <v>4039</v>
      </c>
      <c r="F172" s="1139" t="s">
        <v>4040</v>
      </c>
      <c r="G172" s="1140" t="s">
        <v>250</v>
      </c>
      <c r="H172" s="1141">
        <v>1</v>
      </c>
      <c r="I172" s="1135"/>
      <c r="J172" s="1135">
        <f t="shared" si="20"/>
        <v>0</v>
      </c>
      <c r="K172" s="189"/>
      <c r="L172" s="64"/>
      <c r="M172" s="190" t="s">
        <v>1</v>
      </c>
      <c r="N172" s="191" t="s">
        <v>37</v>
      </c>
      <c r="O172" s="192">
        <v>35.759</v>
      </c>
      <c r="P172" s="192">
        <f t="shared" si="21"/>
        <v>35.759</v>
      </c>
      <c r="Q172" s="192">
        <v>7.9000000000000001E-2</v>
      </c>
      <c r="R172" s="192">
        <f t="shared" si="22"/>
        <v>7.9000000000000001E-2</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4041</v>
      </c>
    </row>
    <row r="173" spans="2:65" s="1" customFormat="1" ht="24.2" customHeight="1">
      <c r="B173" s="182"/>
      <c r="C173" s="1137" t="s">
        <v>344</v>
      </c>
      <c r="D173" s="1137" t="s">
        <v>213</v>
      </c>
      <c r="E173" s="1138" t="s">
        <v>4042</v>
      </c>
      <c r="F173" s="1139" t="s">
        <v>4043</v>
      </c>
      <c r="G173" s="1140" t="s">
        <v>250</v>
      </c>
      <c r="H173" s="1141">
        <v>1</v>
      </c>
      <c r="I173" s="1135"/>
      <c r="J173" s="1135">
        <f t="shared" si="20"/>
        <v>0</v>
      </c>
      <c r="K173" s="189"/>
      <c r="L173" s="64"/>
      <c r="M173" s="190" t="s">
        <v>1</v>
      </c>
      <c r="N173" s="191" t="s">
        <v>37</v>
      </c>
      <c r="O173" s="192">
        <v>35.759</v>
      </c>
      <c r="P173" s="192">
        <f t="shared" si="21"/>
        <v>35.759</v>
      </c>
      <c r="Q173" s="192">
        <v>7.9000000000000001E-2</v>
      </c>
      <c r="R173" s="192">
        <f t="shared" si="22"/>
        <v>7.9000000000000001E-2</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4044</v>
      </c>
    </row>
    <row r="174" spans="2:65" s="1" customFormat="1" ht="24.2" customHeight="1">
      <c r="B174" s="182"/>
      <c r="C174" s="1137" t="s">
        <v>347</v>
      </c>
      <c r="D174" s="1137" t="s">
        <v>213</v>
      </c>
      <c r="E174" s="1138" t="s">
        <v>4045</v>
      </c>
      <c r="F174" s="1139" t="s">
        <v>4046</v>
      </c>
      <c r="G174" s="1140" t="s">
        <v>250</v>
      </c>
      <c r="H174" s="1141">
        <v>6</v>
      </c>
      <c r="I174" s="1135"/>
      <c r="J174" s="1135">
        <f t="shared" si="20"/>
        <v>0</v>
      </c>
      <c r="K174" s="189"/>
      <c r="L174" s="64"/>
      <c r="M174" s="190" t="s">
        <v>1</v>
      </c>
      <c r="N174" s="191" t="s">
        <v>37</v>
      </c>
      <c r="O174" s="192">
        <v>35.759</v>
      </c>
      <c r="P174" s="192">
        <f t="shared" si="21"/>
        <v>214.554</v>
      </c>
      <c r="Q174" s="192">
        <v>7.9000000000000001E-2</v>
      </c>
      <c r="R174" s="192">
        <f t="shared" si="22"/>
        <v>0.47399999999999998</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4047</v>
      </c>
    </row>
    <row r="175" spans="2:65" s="1" customFormat="1" ht="24.2" customHeight="1">
      <c r="B175" s="182"/>
      <c r="C175" s="1137" t="s">
        <v>350</v>
      </c>
      <c r="D175" s="1137" t="s">
        <v>213</v>
      </c>
      <c r="E175" s="1138" t="s">
        <v>4048</v>
      </c>
      <c r="F175" s="1139" t="s">
        <v>4049</v>
      </c>
      <c r="G175" s="1140" t="s">
        <v>250</v>
      </c>
      <c r="H175" s="1141">
        <v>4</v>
      </c>
      <c r="I175" s="1135"/>
      <c r="J175" s="1135">
        <f t="shared" si="20"/>
        <v>0</v>
      </c>
      <c r="K175" s="189"/>
      <c r="L175" s="64"/>
      <c r="M175" s="190" t="s">
        <v>1</v>
      </c>
      <c r="N175" s="191" t="s">
        <v>37</v>
      </c>
      <c r="O175" s="192">
        <v>35.759</v>
      </c>
      <c r="P175" s="192">
        <f t="shared" si="21"/>
        <v>143.036</v>
      </c>
      <c r="Q175" s="192">
        <v>7.9000000000000001E-2</v>
      </c>
      <c r="R175" s="192">
        <f t="shared" si="22"/>
        <v>0.316</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4050</v>
      </c>
    </row>
    <row r="176" spans="2:65" s="1" customFormat="1" ht="24.2" customHeight="1">
      <c r="B176" s="182"/>
      <c r="C176" s="1137" t="s">
        <v>352</v>
      </c>
      <c r="D176" s="1137" t="s">
        <v>213</v>
      </c>
      <c r="E176" s="1138" t="s">
        <v>4051</v>
      </c>
      <c r="F176" s="1139" t="s">
        <v>4052</v>
      </c>
      <c r="G176" s="1140" t="s">
        <v>250</v>
      </c>
      <c r="H176" s="1141">
        <v>65</v>
      </c>
      <c r="I176" s="1135"/>
      <c r="J176" s="1135">
        <f t="shared" si="20"/>
        <v>0</v>
      </c>
      <c r="K176" s="189"/>
      <c r="L176" s="64"/>
      <c r="M176" s="190" t="s">
        <v>1</v>
      </c>
      <c r="N176" s="191" t="s">
        <v>37</v>
      </c>
      <c r="O176" s="192">
        <v>0</v>
      </c>
      <c r="P176" s="192">
        <f t="shared" si="21"/>
        <v>0</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4053</v>
      </c>
    </row>
    <row r="177" spans="2:65" s="1" customFormat="1" ht="24.2" customHeight="1">
      <c r="B177" s="182"/>
      <c r="C177" s="1137" t="s">
        <v>355</v>
      </c>
      <c r="D177" s="1137" t="s">
        <v>213</v>
      </c>
      <c r="E177" s="1138" t="s">
        <v>4054</v>
      </c>
      <c r="F177" s="1139" t="s">
        <v>4055</v>
      </c>
      <c r="G177" s="1140" t="s">
        <v>250</v>
      </c>
      <c r="H177" s="1141">
        <v>5</v>
      </c>
      <c r="I177" s="1135"/>
      <c r="J177" s="1135">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4056</v>
      </c>
    </row>
    <row r="178" spans="2:65" s="1" customFormat="1" ht="24.2" customHeight="1">
      <c r="B178" s="182"/>
      <c r="C178" s="1137" t="s">
        <v>358</v>
      </c>
      <c r="D178" s="1137" t="s">
        <v>213</v>
      </c>
      <c r="E178" s="1138" t="s">
        <v>4057</v>
      </c>
      <c r="F178" s="1139" t="s">
        <v>4058</v>
      </c>
      <c r="G178" s="1140" t="s">
        <v>250</v>
      </c>
      <c r="H178" s="1141">
        <v>5</v>
      </c>
      <c r="I178" s="1135"/>
      <c r="J178" s="1135">
        <f t="shared" si="20"/>
        <v>0</v>
      </c>
      <c r="K178" s="189"/>
      <c r="L178" s="64"/>
      <c r="M178" s="190" t="s">
        <v>1</v>
      </c>
      <c r="N178" s="191" t="s">
        <v>37</v>
      </c>
      <c r="O178" s="192">
        <v>0</v>
      </c>
      <c r="P178" s="192">
        <f t="shared" si="21"/>
        <v>0</v>
      </c>
      <c r="Q178" s="192">
        <v>0</v>
      </c>
      <c r="R178" s="192">
        <f t="shared" si="22"/>
        <v>0</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4059</v>
      </c>
    </row>
    <row r="179" spans="2:65" s="1" customFormat="1" ht="24.2" customHeight="1">
      <c r="B179" s="182"/>
      <c r="C179" s="1137" t="s">
        <v>361</v>
      </c>
      <c r="D179" s="1137" t="s">
        <v>213</v>
      </c>
      <c r="E179" s="1138" t="s">
        <v>4060</v>
      </c>
      <c r="F179" s="1139" t="s">
        <v>4061</v>
      </c>
      <c r="G179" s="1140" t="s">
        <v>250</v>
      </c>
      <c r="H179" s="1141">
        <v>48</v>
      </c>
      <c r="I179" s="1135"/>
      <c r="J179" s="1135">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4062</v>
      </c>
    </row>
    <row r="180" spans="2:65" s="1" customFormat="1" ht="24.2" customHeight="1">
      <c r="B180" s="182"/>
      <c r="C180" s="1137" t="s">
        <v>364</v>
      </c>
      <c r="D180" s="1137" t="s">
        <v>213</v>
      </c>
      <c r="E180" s="1138" t="s">
        <v>1241</v>
      </c>
      <c r="F180" s="1139" t="s">
        <v>1242</v>
      </c>
      <c r="G180" s="1140" t="s">
        <v>216</v>
      </c>
      <c r="H180" s="1141">
        <v>29.93</v>
      </c>
      <c r="I180" s="1135"/>
      <c r="J180" s="1135">
        <f t="shared" si="20"/>
        <v>0</v>
      </c>
      <c r="K180" s="189"/>
      <c r="L180" s="64"/>
      <c r="M180" s="190" t="s">
        <v>1</v>
      </c>
      <c r="N180" s="191" t="s">
        <v>37</v>
      </c>
      <c r="O180" s="192">
        <v>1.258</v>
      </c>
      <c r="P180" s="192">
        <f t="shared" si="21"/>
        <v>37.651940000000003</v>
      </c>
      <c r="Q180" s="192">
        <v>2.3599899999999998</v>
      </c>
      <c r="R180" s="192">
        <f t="shared" si="22"/>
        <v>70.63450069999999</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4063</v>
      </c>
    </row>
    <row r="181" spans="2:65" s="1" customFormat="1" ht="24.2" customHeight="1">
      <c r="B181" s="182"/>
      <c r="C181" s="1137" t="s">
        <v>367</v>
      </c>
      <c r="D181" s="1137" t="s">
        <v>213</v>
      </c>
      <c r="E181" s="1138" t="s">
        <v>4064</v>
      </c>
      <c r="F181" s="1139" t="s">
        <v>4065</v>
      </c>
      <c r="G181" s="1140" t="s">
        <v>216</v>
      </c>
      <c r="H181" s="1141">
        <v>25</v>
      </c>
      <c r="I181" s="1135"/>
      <c r="J181" s="1135">
        <f t="shared" si="20"/>
        <v>0</v>
      </c>
      <c r="K181" s="189"/>
      <c r="L181" s="64"/>
      <c r="M181" s="190" t="s">
        <v>1</v>
      </c>
      <c r="N181" s="191" t="s">
        <v>37</v>
      </c>
      <c r="O181" s="192">
        <v>1.2673300000000001</v>
      </c>
      <c r="P181" s="192">
        <f t="shared" si="21"/>
        <v>31.683250000000001</v>
      </c>
      <c r="Q181" s="192">
        <v>2.4704885000000001</v>
      </c>
      <c r="R181" s="192">
        <f t="shared" si="22"/>
        <v>61.762212500000004</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4066</v>
      </c>
    </row>
    <row r="182" spans="2:65" s="1" customFormat="1" ht="16.5" customHeight="1">
      <c r="B182" s="182"/>
      <c r="C182" s="1137" t="s">
        <v>370</v>
      </c>
      <c r="D182" s="1137" t="s">
        <v>213</v>
      </c>
      <c r="E182" s="1138" t="s">
        <v>1244</v>
      </c>
      <c r="F182" s="1139" t="s">
        <v>1245</v>
      </c>
      <c r="G182" s="1140" t="s">
        <v>238</v>
      </c>
      <c r="H182" s="1141">
        <v>408.71300000000002</v>
      </c>
      <c r="I182" s="1135"/>
      <c r="J182" s="1135">
        <f t="shared" si="20"/>
        <v>0</v>
      </c>
      <c r="K182" s="189"/>
      <c r="L182" s="64"/>
      <c r="M182" s="190" t="s">
        <v>1</v>
      </c>
      <c r="N182" s="191" t="s">
        <v>37</v>
      </c>
      <c r="O182" s="192">
        <v>0.58699999999999997</v>
      </c>
      <c r="P182" s="192">
        <f t="shared" si="21"/>
        <v>239.91453100000001</v>
      </c>
      <c r="Q182" s="192">
        <v>1.09E-3</v>
      </c>
      <c r="R182" s="192">
        <f t="shared" si="22"/>
        <v>0.44549717000000005</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4067</v>
      </c>
    </row>
    <row r="183" spans="2:65" s="1" customFormat="1" ht="16.5" customHeight="1">
      <c r="B183" s="182"/>
      <c r="C183" s="1137" t="s">
        <v>373</v>
      </c>
      <c r="D183" s="1137" t="s">
        <v>213</v>
      </c>
      <c r="E183" s="1138" t="s">
        <v>1247</v>
      </c>
      <c r="F183" s="1139" t="s">
        <v>1248</v>
      </c>
      <c r="G183" s="1140" t="s">
        <v>238</v>
      </c>
      <c r="H183" s="1141">
        <v>408.71300000000002</v>
      </c>
      <c r="I183" s="1135"/>
      <c r="J183" s="1135">
        <f t="shared" si="20"/>
        <v>0</v>
      </c>
      <c r="K183" s="189"/>
      <c r="L183" s="64"/>
      <c r="M183" s="190" t="s">
        <v>1</v>
      </c>
      <c r="N183" s="191" t="s">
        <v>37</v>
      </c>
      <c r="O183" s="192">
        <v>0.32600000000000001</v>
      </c>
      <c r="P183" s="192">
        <f t="shared" si="21"/>
        <v>133.24043800000001</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4068</v>
      </c>
    </row>
    <row r="184" spans="2:65" s="1" customFormat="1" ht="24.2" customHeight="1">
      <c r="B184" s="182"/>
      <c r="C184" s="1137" t="s">
        <v>376</v>
      </c>
      <c r="D184" s="1137" t="s">
        <v>213</v>
      </c>
      <c r="E184" s="1138" t="s">
        <v>1250</v>
      </c>
      <c r="F184" s="1139" t="s">
        <v>1251</v>
      </c>
      <c r="G184" s="1140" t="s">
        <v>238</v>
      </c>
      <c r="H184" s="1141">
        <v>86.703000000000003</v>
      </c>
      <c r="I184" s="1135"/>
      <c r="J184" s="1135">
        <f t="shared" si="20"/>
        <v>0</v>
      </c>
      <c r="K184" s="189"/>
      <c r="L184" s="64"/>
      <c r="M184" s="190" t="s">
        <v>1</v>
      </c>
      <c r="N184" s="191" t="s">
        <v>37</v>
      </c>
      <c r="O184" s="192">
        <v>2.5504600000000002</v>
      </c>
      <c r="P184" s="192">
        <f t="shared" si="21"/>
        <v>221.13253338000001</v>
      </c>
      <c r="Q184" s="192">
        <v>1.67355E-2</v>
      </c>
      <c r="R184" s="192">
        <f t="shared" si="22"/>
        <v>1.4510180565000002</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4069</v>
      </c>
    </row>
    <row r="185" spans="2:65" s="1" customFormat="1" ht="24.2" customHeight="1">
      <c r="B185" s="182"/>
      <c r="C185" s="1137" t="s">
        <v>379</v>
      </c>
      <c r="D185" s="1137" t="s">
        <v>213</v>
      </c>
      <c r="E185" s="1138" t="s">
        <v>1253</v>
      </c>
      <c r="F185" s="1139" t="s">
        <v>1254</v>
      </c>
      <c r="G185" s="1140" t="s">
        <v>238</v>
      </c>
      <c r="H185" s="1141">
        <v>86.703000000000003</v>
      </c>
      <c r="I185" s="1135"/>
      <c r="J185" s="1135">
        <f t="shared" si="20"/>
        <v>0</v>
      </c>
      <c r="K185" s="189"/>
      <c r="L185" s="64"/>
      <c r="M185" s="190" t="s">
        <v>1</v>
      </c>
      <c r="N185" s="191" t="s">
        <v>37</v>
      </c>
      <c r="O185" s="192">
        <v>0.89400000000000002</v>
      </c>
      <c r="P185" s="192">
        <f t="shared" si="21"/>
        <v>77.512482000000006</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4070</v>
      </c>
    </row>
    <row r="186" spans="2:65" s="1" customFormat="1" ht="24.2" customHeight="1">
      <c r="B186" s="182"/>
      <c r="C186" s="1137" t="s">
        <v>382</v>
      </c>
      <c r="D186" s="1137" t="s">
        <v>213</v>
      </c>
      <c r="E186" s="1138" t="s">
        <v>1256</v>
      </c>
      <c r="F186" s="1139" t="s">
        <v>1257</v>
      </c>
      <c r="G186" s="1140" t="s">
        <v>234</v>
      </c>
      <c r="H186" s="1141">
        <v>10.186</v>
      </c>
      <c r="I186" s="1135"/>
      <c r="J186" s="1135">
        <f t="shared" si="20"/>
        <v>0</v>
      </c>
      <c r="K186" s="189"/>
      <c r="L186" s="64"/>
      <c r="M186" s="190" t="s">
        <v>1</v>
      </c>
      <c r="N186" s="191" t="s">
        <v>37</v>
      </c>
      <c r="O186" s="192">
        <v>35.858580000000003</v>
      </c>
      <c r="P186" s="192">
        <f t="shared" si="21"/>
        <v>365.25549588000001</v>
      </c>
      <c r="Q186" s="192">
        <v>1.016283432</v>
      </c>
      <c r="R186" s="192">
        <f t="shared" si="22"/>
        <v>10.351863038352001</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4071</v>
      </c>
    </row>
    <row r="187" spans="2:65" s="1" customFormat="1" ht="37.9" customHeight="1">
      <c r="B187" s="182"/>
      <c r="C187" s="1137" t="s">
        <v>386</v>
      </c>
      <c r="D187" s="1137" t="s">
        <v>213</v>
      </c>
      <c r="E187" s="1138" t="s">
        <v>4072</v>
      </c>
      <c r="F187" s="1139" t="s">
        <v>4073</v>
      </c>
      <c r="G187" s="1140" t="s">
        <v>250</v>
      </c>
      <c r="H187" s="1141">
        <v>3</v>
      </c>
      <c r="I187" s="1135"/>
      <c r="J187" s="1135">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4074</v>
      </c>
    </row>
    <row r="188" spans="2:65" s="1" customFormat="1" ht="37.9" customHeight="1">
      <c r="B188" s="182"/>
      <c r="C188" s="1137" t="s">
        <v>393</v>
      </c>
      <c r="D188" s="1137" t="s">
        <v>213</v>
      </c>
      <c r="E188" s="1138" t="s">
        <v>4075</v>
      </c>
      <c r="F188" s="1139" t="s">
        <v>4076</v>
      </c>
      <c r="G188" s="1140" t="s">
        <v>250</v>
      </c>
      <c r="H188" s="1141">
        <v>22</v>
      </c>
      <c r="I188" s="1135"/>
      <c r="J188" s="1135">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4077</v>
      </c>
    </row>
    <row r="189" spans="2:65" s="1" customFormat="1" ht="37.9" customHeight="1">
      <c r="B189" s="182"/>
      <c r="C189" s="1137" t="s">
        <v>396</v>
      </c>
      <c r="D189" s="1137" t="s">
        <v>213</v>
      </c>
      <c r="E189" s="1138" t="s">
        <v>1268</v>
      </c>
      <c r="F189" s="1139" t="s">
        <v>4078</v>
      </c>
      <c r="G189" s="1140" t="s">
        <v>250</v>
      </c>
      <c r="H189" s="1141">
        <v>12</v>
      </c>
      <c r="I189" s="1135"/>
      <c r="J189" s="1135">
        <f t="shared" si="20"/>
        <v>0</v>
      </c>
      <c r="K189" s="189"/>
      <c r="L189" s="64"/>
      <c r="M189" s="190" t="s">
        <v>1</v>
      </c>
      <c r="N189" s="191" t="s">
        <v>37</v>
      </c>
      <c r="O189" s="192">
        <v>0</v>
      </c>
      <c r="P189" s="192">
        <f t="shared" si="21"/>
        <v>0</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4079</v>
      </c>
    </row>
    <row r="190" spans="2:65" s="1" customFormat="1" ht="44.25" customHeight="1">
      <c r="B190" s="182"/>
      <c r="C190" s="1137" t="s">
        <v>399</v>
      </c>
      <c r="D190" s="1137" t="s">
        <v>213</v>
      </c>
      <c r="E190" s="1138" t="s">
        <v>4080</v>
      </c>
      <c r="F190" s="1139" t="s">
        <v>4081</v>
      </c>
      <c r="G190" s="1140" t="s">
        <v>250</v>
      </c>
      <c r="H190" s="1141">
        <v>1</v>
      </c>
      <c r="I190" s="1135"/>
      <c r="J190" s="1135">
        <f t="shared" si="20"/>
        <v>0</v>
      </c>
      <c r="K190" s="189"/>
      <c r="L190" s="64"/>
      <c r="M190" s="190" t="s">
        <v>1</v>
      </c>
      <c r="N190" s="191" t="s">
        <v>37</v>
      </c>
      <c r="O190" s="192">
        <v>0</v>
      </c>
      <c r="P190" s="192">
        <f t="shared" si="21"/>
        <v>0</v>
      </c>
      <c r="Q190" s="192">
        <v>0</v>
      </c>
      <c r="R190" s="192">
        <f t="shared" si="22"/>
        <v>0</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4082</v>
      </c>
    </row>
    <row r="191" spans="2:65" s="1" customFormat="1" ht="44.25" customHeight="1">
      <c r="B191" s="182"/>
      <c r="C191" s="1137" t="s">
        <v>402</v>
      </c>
      <c r="D191" s="1137" t="s">
        <v>213</v>
      </c>
      <c r="E191" s="1138" t="s">
        <v>4083</v>
      </c>
      <c r="F191" s="1139" t="s">
        <v>4084</v>
      </c>
      <c r="G191" s="1140" t="s">
        <v>250</v>
      </c>
      <c r="H191" s="1141">
        <v>2</v>
      </c>
      <c r="I191" s="1135"/>
      <c r="J191" s="1135">
        <f t="shared" si="20"/>
        <v>0</v>
      </c>
      <c r="K191" s="189"/>
      <c r="L191" s="64"/>
      <c r="M191" s="190" t="s">
        <v>1</v>
      </c>
      <c r="N191" s="191" t="s">
        <v>37</v>
      </c>
      <c r="O191" s="192">
        <v>0</v>
      </c>
      <c r="P191" s="192">
        <f t="shared" si="21"/>
        <v>0</v>
      </c>
      <c r="Q191" s="192">
        <v>0</v>
      </c>
      <c r="R191" s="192">
        <f t="shared" si="22"/>
        <v>0</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4085</v>
      </c>
    </row>
    <row r="192" spans="2:65" s="1" customFormat="1" ht="33" customHeight="1">
      <c r="B192" s="182"/>
      <c r="C192" s="1137" t="s">
        <v>409</v>
      </c>
      <c r="D192" s="1137" t="s">
        <v>213</v>
      </c>
      <c r="E192" s="1138" t="s">
        <v>1277</v>
      </c>
      <c r="F192" s="1139" t="s">
        <v>4086</v>
      </c>
      <c r="G192" s="1140" t="s">
        <v>389</v>
      </c>
      <c r="H192" s="1141">
        <v>63.5</v>
      </c>
      <c r="I192" s="1135"/>
      <c r="J192" s="1135">
        <f t="shared" si="20"/>
        <v>0</v>
      </c>
      <c r="K192" s="189"/>
      <c r="L192" s="64"/>
      <c r="M192" s="190" t="s">
        <v>1</v>
      </c>
      <c r="N192" s="191" t="s">
        <v>37</v>
      </c>
      <c r="O192" s="192">
        <v>0</v>
      </c>
      <c r="P192" s="192">
        <f t="shared" si="21"/>
        <v>0</v>
      </c>
      <c r="Q192" s="192">
        <v>0</v>
      </c>
      <c r="R192" s="192">
        <f t="shared" si="22"/>
        <v>0</v>
      </c>
      <c r="S192" s="192">
        <v>0</v>
      </c>
      <c r="T192" s="193">
        <f t="shared" si="23"/>
        <v>0</v>
      </c>
      <c r="AR192" s="194" t="s">
        <v>217</v>
      </c>
      <c r="AT192" s="194" t="s">
        <v>213</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4087</v>
      </c>
    </row>
    <row r="193" spans="2:65" s="1" customFormat="1" ht="37.9" customHeight="1">
      <c r="B193" s="182"/>
      <c r="C193" s="183" t="s">
        <v>412</v>
      </c>
      <c r="D193" s="183" t="s">
        <v>213</v>
      </c>
      <c r="E193" s="184" t="s">
        <v>1280</v>
      </c>
      <c r="F193" s="185" t="s">
        <v>1281</v>
      </c>
      <c r="G193" s="186" t="s">
        <v>216</v>
      </c>
      <c r="H193" s="187">
        <v>20.43</v>
      </c>
      <c r="I193" s="188"/>
      <c r="J193" s="188">
        <f t="shared" si="20"/>
        <v>0</v>
      </c>
      <c r="K193" s="189"/>
      <c r="L193" s="64"/>
      <c r="M193" s="190" t="s">
        <v>1</v>
      </c>
      <c r="N193" s="191" t="s">
        <v>37</v>
      </c>
      <c r="O193" s="192">
        <v>0</v>
      </c>
      <c r="P193" s="192">
        <f t="shared" si="21"/>
        <v>0</v>
      </c>
      <c r="Q193" s="192">
        <v>2.5</v>
      </c>
      <c r="R193" s="192">
        <f t="shared" si="22"/>
        <v>51.075000000000003</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4088</v>
      </c>
    </row>
    <row r="194" spans="2:65" s="11" customFormat="1" ht="22.9" customHeight="1">
      <c r="B194" s="171"/>
      <c r="D194" s="172" t="s">
        <v>69</v>
      </c>
      <c r="E194" s="180" t="s">
        <v>239</v>
      </c>
      <c r="F194" s="180" t="s">
        <v>385</v>
      </c>
      <c r="J194" s="181">
        <f>BK194</f>
        <v>0</v>
      </c>
      <c r="L194" s="171"/>
      <c r="M194" s="175"/>
      <c r="P194" s="176">
        <f>SUM(P195:P197)</f>
        <v>352.93259999999998</v>
      </c>
      <c r="R194" s="176">
        <f>SUM(R195:R197)</f>
        <v>0.24463020000000002</v>
      </c>
      <c r="T194" s="177">
        <f>SUM(T195:T197)</f>
        <v>0</v>
      </c>
      <c r="AR194" s="172" t="s">
        <v>77</v>
      </c>
      <c r="AT194" s="178" t="s">
        <v>69</v>
      </c>
      <c r="AU194" s="178" t="s">
        <v>77</v>
      </c>
      <c r="AY194" s="172" t="s">
        <v>211</v>
      </c>
      <c r="BK194" s="179">
        <f>SUM(BK195:BK197)</f>
        <v>0</v>
      </c>
    </row>
    <row r="195" spans="2:65" s="1" customFormat="1" ht="24.2" customHeight="1">
      <c r="B195" s="182"/>
      <c r="C195" s="183" t="s">
        <v>415</v>
      </c>
      <c r="D195" s="183" t="s">
        <v>213</v>
      </c>
      <c r="E195" s="184" t="s">
        <v>1345</v>
      </c>
      <c r="F195" s="185" t="s">
        <v>1346</v>
      </c>
      <c r="G195" s="186" t="s">
        <v>238</v>
      </c>
      <c r="H195" s="187">
        <v>72.010000000000005</v>
      </c>
      <c r="I195" s="188"/>
      <c r="J195" s="188">
        <f>ROUND(I195*H195,2)</f>
        <v>0</v>
      </c>
      <c r="K195" s="189"/>
      <c r="L195" s="64"/>
      <c r="M195" s="190" t="s">
        <v>1</v>
      </c>
      <c r="N195" s="191" t="s">
        <v>37</v>
      </c>
      <c r="O195" s="192">
        <v>0.21</v>
      </c>
      <c r="P195" s="192">
        <f>O195*H195</f>
        <v>15.1221</v>
      </c>
      <c r="Q195" s="192">
        <v>3.0000000000000001E-5</v>
      </c>
      <c r="R195" s="192">
        <f>Q195*H195</f>
        <v>2.1603000000000004E-3</v>
      </c>
      <c r="S195" s="192">
        <v>0</v>
      </c>
      <c r="T195" s="193">
        <f>S195*H195</f>
        <v>0</v>
      </c>
      <c r="AR195" s="194" t="s">
        <v>217</v>
      </c>
      <c r="AT195" s="194" t="s">
        <v>213</v>
      </c>
      <c r="AU195" s="194" t="s">
        <v>83</v>
      </c>
      <c r="AY195" s="51" t="s">
        <v>211</v>
      </c>
      <c r="BE195" s="195">
        <f>IF(N195="základná",J195,0)</f>
        <v>0</v>
      </c>
      <c r="BF195" s="195">
        <f>IF(N195="znížená",J195,0)</f>
        <v>0</v>
      </c>
      <c r="BG195" s="195">
        <f>IF(N195="zákl. prenesená",J195,0)</f>
        <v>0</v>
      </c>
      <c r="BH195" s="195">
        <f>IF(N195="zníž. prenesená",J195,0)</f>
        <v>0</v>
      </c>
      <c r="BI195" s="195">
        <f>IF(N195="nulová",J195,0)</f>
        <v>0</v>
      </c>
      <c r="BJ195" s="51" t="s">
        <v>83</v>
      </c>
      <c r="BK195" s="195">
        <f>ROUND(I195*H195,2)</f>
        <v>0</v>
      </c>
      <c r="BL195" s="51" t="s">
        <v>217</v>
      </c>
      <c r="BM195" s="194" t="s">
        <v>4089</v>
      </c>
    </row>
    <row r="196" spans="2:65" s="1" customFormat="1" ht="16.5" customHeight="1">
      <c r="B196" s="182"/>
      <c r="C196" s="196" t="s">
        <v>418</v>
      </c>
      <c r="D196" s="196" t="s">
        <v>240</v>
      </c>
      <c r="E196" s="197" t="s">
        <v>1348</v>
      </c>
      <c r="F196" s="198" t="s">
        <v>1349</v>
      </c>
      <c r="G196" s="199" t="s">
        <v>238</v>
      </c>
      <c r="H196" s="200">
        <v>75.611000000000004</v>
      </c>
      <c r="I196" s="201"/>
      <c r="J196" s="201">
        <f>ROUND(I196*H196,2)</f>
        <v>0</v>
      </c>
      <c r="K196" s="202"/>
      <c r="L196" s="203"/>
      <c r="M196" s="204" t="s">
        <v>1</v>
      </c>
      <c r="N196" s="205" t="s">
        <v>37</v>
      </c>
      <c r="O196" s="192">
        <v>0</v>
      </c>
      <c r="P196" s="192">
        <f>O196*H196</f>
        <v>0</v>
      </c>
      <c r="Q196" s="192">
        <v>8.9999999999999998E-4</v>
      </c>
      <c r="R196" s="192">
        <f>Q196*H196</f>
        <v>6.8049899999999997E-2</v>
      </c>
      <c r="S196" s="192">
        <v>0</v>
      </c>
      <c r="T196" s="193">
        <f>S196*H196</f>
        <v>0</v>
      </c>
      <c r="AR196" s="194" t="s">
        <v>235</v>
      </c>
      <c r="AT196" s="194" t="s">
        <v>240</v>
      </c>
      <c r="AU196" s="194"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194" t="s">
        <v>4090</v>
      </c>
    </row>
    <row r="197" spans="2:65" s="1" customFormat="1" ht="37.9" customHeight="1">
      <c r="B197" s="182"/>
      <c r="C197" s="183" t="s">
        <v>421</v>
      </c>
      <c r="D197" s="183" t="s">
        <v>213</v>
      </c>
      <c r="E197" s="184" t="s">
        <v>4091</v>
      </c>
      <c r="F197" s="185" t="s">
        <v>4092</v>
      </c>
      <c r="G197" s="186" t="s">
        <v>430</v>
      </c>
      <c r="H197" s="187">
        <v>256.5</v>
      </c>
      <c r="I197" s="188"/>
      <c r="J197" s="188">
        <f>ROUND(I197*H197,2)</f>
        <v>0</v>
      </c>
      <c r="K197" s="189"/>
      <c r="L197" s="64"/>
      <c r="M197" s="190" t="s">
        <v>1</v>
      </c>
      <c r="N197" s="191" t="s">
        <v>37</v>
      </c>
      <c r="O197" s="192">
        <v>1.3169999999999999</v>
      </c>
      <c r="P197" s="192">
        <f>O197*H197</f>
        <v>337.81049999999999</v>
      </c>
      <c r="Q197" s="192">
        <v>6.8000000000000005E-4</v>
      </c>
      <c r="R197" s="192">
        <f>Q197*H197</f>
        <v>0.17442000000000002</v>
      </c>
      <c r="S197" s="192">
        <v>0</v>
      </c>
      <c r="T197" s="193">
        <f>S197*H197</f>
        <v>0</v>
      </c>
      <c r="AR197" s="194" t="s">
        <v>217</v>
      </c>
      <c r="AT197" s="194" t="s">
        <v>213</v>
      </c>
      <c r="AU197" s="194" t="s">
        <v>83</v>
      </c>
      <c r="AY197" s="51" t="s">
        <v>211</v>
      </c>
      <c r="BE197" s="195">
        <f>IF(N197="základná",J197,0)</f>
        <v>0</v>
      </c>
      <c r="BF197" s="195">
        <f>IF(N197="znížená",J197,0)</f>
        <v>0</v>
      </c>
      <c r="BG197" s="195">
        <f>IF(N197="zákl. prenesená",J197,0)</f>
        <v>0</v>
      </c>
      <c r="BH197" s="195">
        <f>IF(N197="zníž. prenesená",J197,0)</f>
        <v>0</v>
      </c>
      <c r="BI197" s="195">
        <f>IF(N197="nulová",J197,0)</f>
        <v>0</v>
      </c>
      <c r="BJ197" s="51" t="s">
        <v>83</v>
      </c>
      <c r="BK197" s="195">
        <f>ROUND(I197*H197,2)</f>
        <v>0</v>
      </c>
      <c r="BL197" s="51" t="s">
        <v>217</v>
      </c>
      <c r="BM197" s="194" t="s">
        <v>4093</v>
      </c>
    </row>
    <row r="198" spans="2:65" s="11" customFormat="1" ht="22.9" customHeight="1">
      <c r="B198" s="171"/>
      <c r="D198" s="172" t="s">
        <v>69</v>
      </c>
      <c r="E198" s="180" t="s">
        <v>507</v>
      </c>
      <c r="F198" s="180" t="s">
        <v>1366</v>
      </c>
      <c r="J198" s="181">
        <f>BK198</f>
        <v>0</v>
      </c>
      <c r="L198" s="171"/>
      <c r="M198" s="175"/>
      <c r="P198" s="176">
        <f>P199</f>
        <v>1949.479441</v>
      </c>
      <c r="R198" s="176">
        <f>R199</f>
        <v>0</v>
      </c>
      <c r="T198" s="177">
        <f>T199</f>
        <v>0</v>
      </c>
      <c r="AR198" s="172" t="s">
        <v>77</v>
      </c>
      <c r="AT198" s="178" t="s">
        <v>69</v>
      </c>
      <c r="AU198" s="178" t="s">
        <v>77</v>
      </c>
      <c r="AY198" s="172" t="s">
        <v>211</v>
      </c>
      <c r="BK198" s="179">
        <f>BK199</f>
        <v>0</v>
      </c>
    </row>
    <row r="199" spans="2:65" s="1" customFormat="1" ht="24.2" customHeight="1">
      <c r="B199" s="182"/>
      <c r="C199" s="183" t="s">
        <v>424</v>
      </c>
      <c r="D199" s="183" t="s">
        <v>213</v>
      </c>
      <c r="E199" s="184" t="s">
        <v>1367</v>
      </c>
      <c r="F199" s="185" t="s">
        <v>1368</v>
      </c>
      <c r="G199" s="186" t="s">
        <v>234</v>
      </c>
      <c r="H199" s="187">
        <v>3211.663</v>
      </c>
      <c r="I199" s="188"/>
      <c r="J199" s="188">
        <f>ROUND(I199*H199,2)</f>
        <v>0</v>
      </c>
      <c r="K199" s="189"/>
      <c r="L199" s="64"/>
      <c r="M199" s="221" t="s">
        <v>1</v>
      </c>
      <c r="N199" s="222" t="s">
        <v>37</v>
      </c>
      <c r="O199" s="223">
        <v>0.60699999999999998</v>
      </c>
      <c r="P199" s="223">
        <f>O199*H199</f>
        <v>1949.479441</v>
      </c>
      <c r="Q199" s="223">
        <v>0</v>
      </c>
      <c r="R199" s="223">
        <f>Q199*H199</f>
        <v>0</v>
      </c>
      <c r="S199" s="223">
        <v>0</v>
      </c>
      <c r="T199" s="224">
        <f>S199*H199</f>
        <v>0</v>
      </c>
      <c r="AR199" s="194" t="s">
        <v>217</v>
      </c>
      <c r="AT199" s="194" t="s">
        <v>213</v>
      </c>
      <c r="AU199" s="194" t="s">
        <v>83</v>
      </c>
      <c r="AY199" s="51" t="s">
        <v>211</v>
      </c>
      <c r="BE199" s="195">
        <f>IF(N199="základná",J199,0)</f>
        <v>0</v>
      </c>
      <c r="BF199" s="195">
        <f>IF(N199="znížená",J199,0)</f>
        <v>0</v>
      </c>
      <c r="BG199" s="195">
        <f>IF(N199="zákl. prenesená",J199,0)</f>
        <v>0</v>
      </c>
      <c r="BH199" s="195">
        <f>IF(N199="zníž. prenesená",J199,0)</f>
        <v>0</v>
      </c>
      <c r="BI199" s="195">
        <f>IF(N199="nulová",J199,0)</f>
        <v>0</v>
      </c>
      <c r="BJ199" s="51" t="s">
        <v>83</v>
      </c>
      <c r="BK199" s="195">
        <f>ROUND(I199*H199,2)</f>
        <v>0</v>
      </c>
      <c r="BL199" s="51" t="s">
        <v>217</v>
      </c>
      <c r="BM199" s="194" t="s">
        <v>4094</v>
      </c>
    </row>
    <row r="200" spans="2:65" s="1" customFormat="1" ht="6.95" customHeight="1">
      <c r="B200" s="81"/>
      <c r="C200" s="82"/>
      <c r="D200" s="82"/>
      <c r="E200" s="82"/>
      <c r="F200" s="82"/>
      <c r="G200" s="82"/>
      <c r="H200" s="82"/>
      <c r="I200" s="82"/>
      <c r="J200" s="82"/>
      <c r="K200" s="82"/>
      <c r="L200" s="64"/>
    </row>
  </sheetData>
  <autoFilter ref="C125:K199" xr:uid="{00000000-0009-0000-0000-000015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52"/>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6.83203125" style="313" customWidth="1"/>
    <col min="3" max="3" width="11.33203125" style="314" customWidth="1"/>
    <col min="4" max="4" width="6.6640625" style="315" customWidth="1"/>
    <col min="5" max="5" width="16.5" style="316" customWidth="1"/>
    <col min="6" max="6" width="21.1640625" style="316" customWidth="1"/>
    <col min="7" max="16384" width="11.33203125" style="313"/>
  </cols>
  <sheetData>
    <row r="1" spans="1:6">
      <c r="A1" s="317"/>
      <c r="B1" s="317"/>
      <c r="C1" s="318"/>
      <c r="D1" s="319"/>
    </row>
    <row r="2" spans="1:6" ht="15.75">
      <c r="A2" s="320" t="s">
        <v>2081</v>
      </c>
      <c r="B2" s="321" t="s">
        <v>12</v>
      </c>
      <c r="C2" s="318"/>
      <c r="D2" s="319"/>
    </row>
    <row r="3" spans="1:6" ht="15.75">
      <c r="A3" s="320" t="s">
        <v>162</v>
      </c>
      <c r="B3" s="321" t="s">
        <v>2082</v>
      </c>
      <c r="C3" s="318"/>
      <c r="D3" s="319"/>
    </row>
    <row r="4" spans="1:6" ht="15.75">
      <c r="A4" s="320" t="s">
        <v>2083</v>
      </c>
      <c r="B4" s="321" t="s">
        <v>2084</v>
      </c>
      <c r="C4" s="318"/>
      <c r="D4" s="319"/>
    </row>
    <row r="5" spans="1:6" ht="15.75" thickBot="1">
      <c r="A5" s="317"/>
      <c r="B5" s="317"/>
      <c r="C5" s="318"/>
      <c r="D5" s="319"/>
    </row>
    <row r="6" spans="1:6" ht="15.75" thickBot="1">
      <c r="A6" s="322" t="s">
        <v>2085</v>
      </c>
      <c r="B6" s="323" t="s">
        <v>2086</v>
      </c>
      <c r="C6" s="324" t="s">
        <v>2087</v>
      </c>
      <c r="D6" s="325" t="s">
        <v>2088</v>
      </c>
      <c r="E6" s="326" t="s">
        <v>2089</v>
      </c>
      <c r="F6" s="327" t="s">
        <v>2090</v>
      </c>
    </row>
    <row r="7" spans="1:6" ht="16.5" thickBot="1">
      <c r="A7" s="1486" t="s">
        <v>4095</v>
      </c>
      <c r="B7" s="1487"/>
      <c r="C7" s="1487"/>
      <c r="D7" s="1487"/>
      <c r="E7" s="1487"/>
      <c r="F7" s="1488"/>
    </row>
    <row r="8" spans="1:6" ht="15.75" thickBot="1">
      <c r="A8" s="1385" t="s">
        <v>4096</v>
      </c>
      <c r="B8" s="1386"/>
      <c r="C8" s="1386"/>
      <c r="D8" s="1386"/>
      <c r="E8" s="1386"/>
      <c r="F8" s="1387"/>
    </row>
    <row r="9" spans="1:6">
      <c r="A9" s="328" t="s">
        <v>2099</v>
      </c>
      <c r="B9" s="943" t="s">
        <v>2100</v>
      </c>
      <c r="C9" s="389">
        <v>185</v>
      </c>
      <c r="D9" s="390" t="s">
        <v>2098</v>
      </c>
      <c r="E9" s="332"/>
      <c r="F9" s="333">
        <f t="shared" ref="F9:F40" si="0">C9*E9</f>
        <v>0</v>
      </c>
    </row>
    <row r="10" spans="1:6">
      <c r="A10" s="334" t="s">
        <v>2101</v>
      </c>
      <c r="B10" s="340" t="s">
        <v>2102</v>
      </c>
      <c r="C10" s="357">
        <v>127</v>
      </c>
      <c r="D10" s="944" t="s">
        <v>2098</v>
      </c>
      <c r="E10" s="338"/>
      <c r="F10" s="339">
        <f t="shared" si="0"/>
        <v>0</v>
      </c>
    </row>
    <row r="11" spans="1:6">
      <c r="A11" s="334" t="s">
        <v>2103</v>
      </c>
      <c r="B11" s="340" t="s">
        <v>2104</v>
      </c>
      <c r="C11" s="357">
        <v>88</v>
      </c>
      <c r="D11" s="944" t="s">
        <v>2098</v>
      </c>
      <c r="E11" s="338"/>
      <c r="F11" s="339">
        <f t="shared" si="0"/>
        <v>0</v>
      </c>
    </row>
    <row r="12" spans="1:6">
      <c r="A12" s="334" t="s">
        <v>2105</v>
      </c>
      <c r="B12" s="340" t="s">
        <v>2106</v>
      </c>
      <c r="C12" s="357">
        <v>129</v>
      </c>
      <c r="D12" s="944" t="s">
        <v>2098</v>
      </c>
      <c r="E12" s="338"/>
      <c r="F12" s="339">
        <f t="shared" si="0"/>
        <v>0</v>
      </c>
    </row>
    <row r="13" spans="1:6">
      <c r="A13" s="334" t="s">
        <v>2107</v>
      </c>
      <c r="B13" s="340" t="s">
        <v>2108</v>
      </c>
      <c r="C13" s="357">
        <v>8</v>
      </c>
      <c r="D13" s="944" t="s">
        <v>2098</v>
      </c>
      <c r="E13" s="338"/>
      <c r="F13" s="339">
        <f t="shared" si="0"/>
        <v>0</v>
      </c>
    </row>
    <row r="14" spans="1:6" ht="13.9" customHeight="1">
      <c r="A14" s="334" t="s">
        <v>2109</v>
      </c>
      <c r="B14" s="340" t="s">
        <v>2110</v>
      </c>
      <c r="C14" s="357">
        <v>93</v>
      </c>
      <c r="D14" s="944" t="s">
        <v>2098</v>
      </c>
      <c r="E14" s="338"/>
      <c r="F14" s="339">
        <f t="shared" si="0"/>
        <v>0</v>
      </c>
    </row>
    <row r="15" spans="1:6" ht="13.9" customHeight="1">
      <c r="A15" s="334"/>
      <c r="B15" s="344" t="s">
        <v>4097</v>
      </c>
      <c r="C15" s="357">
        <v>45</v>
      </c>
      <c r="D15" s="944" t="s">
        <v>2098</v>
      </c>
      <c r="E15" s="347"/>
      <c r="F15" s="339">
        <f t="shared" si="0"/>
        <v>0</v>
      </c>
    </row>
    <row r="16" spans="1:6" ht="13.9" customHeight="1" thickBot="1">
      <c r="A16" s="358"/>
      <c r="B16" s="350" t="s">
        <v>4098</v>
      </c>
      <c r="C16" s="360">
        <v>5</v>
      </c>
      <c r="D16" s="392" t="s">
        <v>2098</v>
      </c>
      <c r="E16" s="353"/>
      <c r="F16" s="363">
        <f t="shared" si="0"/>
        <v>0</v>
      </c>
    </row>
    <row r="17" spans="1:6" ht="15.75" thickBot="1">
      <c r="A17" s="1385" t="s">
        <v>2129</v>
      </c>
      <c r="B17" s="1386"/>
      <c r="C17" s="1386"/>
      <c r="D17" s="1386"/>
      <c r="E17" s="1386"/>
      <c r="F17" s="1387"/>
    </row>
    <row r="18" spans="1:6">
      <c r="A18" s="328" t="s">
        <v>2132</v>
      </c>
      <c r="B18" s="355" t="s">
        <v>4099</v>
      </c>
      <c r="C18" s="389">
        <v>205</v>
      </c>
      <c r="D18" s="390" t="s">
        <v>2098</v>
      </c>
      <c r="E18" s="332"/>
      <c r="F18" s="333">
        <f t="shared" si="0"/>
        <v>0</v>
      </c>
    </row>
    <row r="19" spans="1:6">
      <c r="A19" s="334" t="s">
        <v>2134</v>
      </c>
      <c r="B19" s="356" t="s">
        <v>4100</v>
      </c>
      <c r="C19" s="357">
        <v>131</v>
      </c>
      <c r="D19" s="944" t="s">
        <v>2098</v>
      </c>
      <c r="E19" s="338"/>
      <c r="F19" s="339">
        <f t="shared" si="0"/>
        <v>0</v>
      </c>
    </row>
    <row r="20" spans="1:6">
      <c r="A20" s="334" t="s">
        <v>2136</v>
      </c>
      <c r="B20" s="356" t="s">
        <v>4101</v>
      </c>
      <c r="C20" s="357">
        <v>88</v>
      </c>
      <c r="D20" s="944" t="s">
        <v>2098</v>
      </c>
      <c r="E20" s="338"/>
      <c r="F20" s="339">
        <f t="shared" si="0"/>
        <v>0</v>
      </c>
    </row>
    <row r="21" spans="1:6">
      <c r="A21" s="334" t="s">
        <v>2138</v>
      </c>
      <c r="B21" s="356" t="s">
        <v>4102</v>
      </c>
      <c r="C21" s="357">
        <v>129</v>
      </c>
      <c r="D21" s="944" t="s">
        <v>2098</v>
      </c>
      <c r="E21" s="338"/>
      <c r="F21" s="339">
        <f t="shared" si="0"/>
        <v>0</v>
      </c>
    </row>
    <row r="22" spans="1:6">
      <c r="A22" s="334" t="s">
        <v>2140</v>
      </c>
      <c r="B22" s="356" t="s">
        <v>4103</v>
      </c>
      <c r="C22" s="357">
        <v>8</v>
      </c>
      <c r="D22" s="944" t="s">
        <v>2098</v>
      </c>
      <c r="E22" s="338"/>
      <c r="F22" s="339">
        <f t="shared" si="0"/>
        <v>0</v>
      </c>
    </row>
    <row r="23" spans="1:6" ht="15.75" thickBot="1">
      <c r="A23" s="358" t="s">
        <v>2142</v>
      </c>
      <c r="B23" s="359" t="s">
        <v>4104</v>
      </c>
      <c r="C23" s="360">
        <v>93</v>
      </c>
      <c r="D23" s="392" t="s">
        <v>2098</v>
      </c>
      <c r="E23" s="362"/>
      <c r="F23" s="363">
        <f t="shared" si="0"/>
        <v>0</v>
      </c>
    </row>
    <row r="24" spans="1:6" ht="15.75" thickBot="1">
      <c r="A24" s="1385" t="s">
        <v>2148</v>
      </c>
      <c r="B24" s="1386"/>
      <c r="C24" s="1386"/>
      <c r="D24" s="1386"/>
      <c r="E24" s="1386"/>
      <c r="F24" s="1387"/>
    </row>
    <row r="25" spans="1:6" ht="24">
      <c r="A25" s="945" t="s">
        <v>2149</v>
      </c>
      <c r="B25" s="946" t="s">
        <v>2150</v>
      </c>
      <c r="C25" s="389">
        <v>52</v>
      </c>
      <c r="D25" s="390" t="s">
        <v>250</v>
      </c>
      <c r="E25" s="332"/>
      <c r="F25" s="333">
        <f t="shared" si="0"/>
        <v>0</v>
      </c>
    </row>
    <row r="26" spans="1:6" ht="24">
      <c r="A26" s="947" t="s">
        <v>2151</v>
      </c>
      <c r="B26" s="948" t="s">
        <v>2152</v>
      </c>
      <c r="C26" s="357">
        <v>11</v>
      </c>
      <c r="D26" s="944" t="s">
        <v>250</v>
      </c>
      <c r="E26" s="338"/>
      <c r="F26" s="339">
        <f t="shared" si="0"/>
        <v>0</v>
      </c>
    </row>
    <row r="27" spans="1:6" ht="24">
      <c r="A27" s="947" t="s">
        <v>2153</v>
      </c>
      <c r="B27" s="948" t="s">
        <v>2154</v>
      </c>
      <c r="C27" s="357">
        <v>2</v>
      </c>
      <c r="D27" s="944" t="s">
        <v>250</v>
      </c>
      <c r="E27" s="338"/>
      <c r="F27" s="339">
        <f t="shared" si="0"/>
        <v>0</v>
      </c>
    </row>
    <row r="28" spans="1:6" ht="24">
      <c r="A28" s="947" t="s">
        <v>2155</v>
      </c>
      <c r="B28" s="948" t="s">
        <v>2156</v>
      </c>
      <c r="C28" s="357">
        <v>15</v>
      </c>
      <c r="D28" s="944" t="s">
        <v>250</v>
      </c>
      <c r="E28" s="338"/>
      <c r="F28" s="339">
        <f t="shared" si="0"/>
        <v>0</v>
      </c>
    </row>
    <row r="29" spans="1:6" ht="24">
      <c r="A29" s="949" t="s">
        <v>2163</v>
      </c>
      <c r="B29" s="950" t="s">
        <v>2164</v>
      </c>
      <c r="C29" s="357">
        <v>1</v>
      </c>
      <c r="D29" s="944" t="s">
        <v>250</v>
      </c>
      <c r="E29" s="338"/>
      <c r="F29" s="339">
        <f t="shared" si="0"/>
        <v>0</v>
      </c>
    </row>
    <row r="30" spans="1:6" ht="24">
      <c r="A30" s="949" t="s">
        <v>2165</v>
      </c>
      <c r="B30" s="950" t="s">
        <v>2166</v>
      </c>
      <c r="C30" s="357">
        <v>1</v>
      </c>
      <c r="D30" s="944" t="s">
        <v>250</v>
      </c>
      <c r="E30" s="338"/>
      <c r="F30" s="339">
        <f t="shared" si="0"/>
        <v>0</v>
      </c>
    </row>
    <row r="31" spans="1:6" ht="24">
      <c r="A31" s="949" t="s">
        <v>4105</v>
      </c>
      <c r="B31" s="950" t="s">
        <v>4106</v>
      </c>
      <c r="C31" s="357">
        <v>4</v>
      </c>
      <c r="D31" s="944" t="s">
        <v>250</v>
      </c>
      <c r="E31" s="338"/>
      <c r="F31" s="339">
        <f t="shared" si="0"/>
        <v>0</v>
      </c>
    </row>
    <row r="32" spans="1:6" ht="24">
      <c r="A32" s="949" t="s">
        <v>4107</v>
      </c>
      <c r="B32" s="951" t="s">
        <v>4108</v>
      </c>
      <c r="C32" s="357">
        <v>22</v>
      </c>
      <c r="D32" s="944" t="s">
        <v>250</v>
      </c>
      <c r="E32" s="338"/>
      <c r="F32" s="339">
        <f t="shared" si="0"/>
        <v>0</v>
      </c>
    </row>
    <row r="33" spans="1:6" ht="24">
      <c r="A33" s="949" t="s">
        <v>4109</v>
      </c>
      <c r="B33" s="951" t="s">
        <v>4110</v>
      </c>
      <c r="C33" s="357">
        <v>9</v>
      </c>
      <c r="D33" s="944" t="s">
        <v>250</v>
      </c>
      <c r="E33" s="338"/>
      <c r="F33" s="339">
        <f t="shared" si="0"/>
        <v>0</v>
      </c>
    </row>
    <row r="34" spans="1:6" ht="24">
      <c r="A34" s="949" t="s">
        <v>4111</v>
      </c>
      <c r="B34" s="948" t="s">
        <v>4112</v>
      </c>
      <c r="C34" s="357">
        <v>1</v>
      </c>
      <c r="D34" s="944" t="s">
        <v>250</v>
      </c>
      <c r="E34" s="338"/>
      <c r="F34" s="339">
        <f t="shared" si="0"/>
        <v>0</v>
      </c>
    </row>
    <row r="35" spans="1:6" ht="15.75" thickBot="1">
      <c r="A35" s="952" t="s">
        <v>2195</v>
      </c>
      <c r="B35" s="953" t="s">
        <v>2196</v>
      </c>
      <c r="C35" s="360">
        <v>1</v>
      </c>
      <c r="D35" s="392" t="s">
        <v>250</v>
      </c>
      <c r="E35" s="362"/>
      <c r="F35" s="363">
        <f t="shared" si="0"/>
        <v>0</v>
      </c>
    </row>
    <row r="36" spans="1:6" ht="15.75" thickBot="1">
      <c r="A36" s="1385" t="s">
        <v>2201</v>
      </c>
      <c r="B36" s="1386"/>
      <c r="C36" s="1386"/>
      <c r="D36" s="1386"/>
      <c r="E36" s="1386"/>
      <c r="F36" s="1387"/>
    </row>
    <row r="37" spans="1:6" ht="24">
      <c r="A37" s="364" t="s">
        <v>2230</v>
      </c>
      <c r="B37" s="365" t="s">
        <v>4113</v>
      </c>
      <c r="C37" s="389">
        <v>30</v>
      </c>
      <c r="D37" s="390" t="s">
        <v>250</v>
      </c>
      <c r="E37" s="332"/>
      <c r="F37" s="333">
        <f t="shared" si="0"/>
        <v>0</v>
      </c>
    </row>
    <row r="38" spans="1:6">
      <c r="A38" s="370" t="s">
        <v>2232</v>
      </c>
      <c r="B38" s="374" t="s">
        <v>2233</v>
      </c>
      <c r="C38" s="357">
        <v>7</v>
      </c>
      <c r="D38" s="944" t="s">
        <v>250</v>
      </c>
      <c r="E38" s="338"/>
      <c r="F38" s="339">
        <f t="shared" si="0"/>
        <v>0</v>
      </c>
    </row>
    <row r="39" spans="1:6">
      <c r="A39" s="370" t="s">
        <v>2234</v>
      </c>
      <c r="B39" s="374" t="s">
        <v>2235</v>
      </c>
      <c r="C39" s="357">
        <v>2</v>
      </c>
      <c r="D39" s="944" t="s">
        <v>250</v>
      </c>
      <c r="E39" s="338"/>
      <c r="F39" s="339">
        <f t="shared" si="0"/>
        <v>0</v>
      </c>
    </row>
    <row r="40" spans="1:6" ht="15.75" thickBot="1">
      <c r="A40" s="378" t="s">
        <v>2236</v>
      </c>
      <c r="B40" s="374" t="s">
        <v>2237</v>
      </c>
      <c r="C40" s="360">
        <v>1</v>
      </c>
      <c r="D40" s="392" t="s">
        <v>250</v>
      </c>
      <c r="E40" s="362"/>
      <c r="F40" s="363">
        <f t="shared" si="0"/>
        <v>0</v>
      </c>
    </row>
    <row r="41" spans="1:6" ht="16.149999999999999" customHeight="1" thickBot="1">
      <c r="A41" s="382"/>
      <c r="B41" s="383"/>
      <c r="C41" s="384"/>
      <c r="D41" s="385"/>
      <c r="E41" s="386"/>
      <c r="F41" s="387">
        <f>SUM(F37:F40,F25:F35,F18:F23,F9:F16)</f>
        <v>0</v>
      </c>
    </row>
    <row r="42" spans="1:6" ht="16.149999999999999" customHeight="1" thickBot="1">
      <c r="A42" s="1388" t="s">
        <v>2261</v>
      </c>
      <c r="B42" s="1389"/>
      <c r="C42" s="1389"/>
      <c r="D42" s="1389"/>
      <c r="E42" s="1389"/>
      <c r="F42" s="1390"/>
    </row>
    <row r="43" spans="1:6" ht="16.149999999999999" customHeight="1" thickBot="1">
      <c r="A43" s="378"/>
      <c r="B43" s="391" t="s">
        <v>2261</v>
      </c>
      <c r="C43" s="360">
        <v>4</v>
      </c>
      <c r="D43" s="392" t="s">
        <v>1489</v>
      </c>
      <c r="E43" s="362"/>
      <c r="F43" s="363">
        <f>E43*C43</f>
        <v>0</v>
      </c>
    </row>
    <row r="44" spans="1:6" ht="15.75" thickBot="1">
      <c r="A44" s="1385" t="s">
        <v>2264</v>
      </c>
      <c r="B44" s="1386"/>
      <c r="C44" s="1386"/>
      <c r="D44" s="1386"/>
      <c r="E44" s="1386"/>
      <c r="F44" s="1387"/>
    </row>
    <row r="45" spans="1:6" ht="24.75" thickBot="1">
      <c r="A45" s="393"/>
      <c r="B45" s="394" t="s">
        <v>2265</v>
      </c>
      <c r="C45" s="395">
        <v>30</v>
      </c>
      <c r="D45" s="396" t="s">
        <v>1489</v>
      </c>
      <c r="E45" s="397"/>
      <c r="F45" s="398">
        <f>C45*E45</f>
        <v>0</v>
      </c>
    </row>
    <row r="46" spans="1:6" ht="15.75" thickBot="1">
      <c r="A46" s="1385" t="s">
        <v>2063</v>
      </c>
      <c r="B46" s="1386"/>
      <c r="C46" s="1386"/>
      <c r="D46" s="1386"/>
      <c r="E46" s="1386"/>
      <c r="F46" s="1387"/>
    </row>
    <row r="47" spans="1:6" ht="36.75" thickBot="1">
      <c r="A47" s="399"/>
      <c r="B47" s="400" t="s">
        <v>2266</v>
      </c>
      <c r="C47" s="401">
        <v>5</v>
      </c>
      <c r="D47" s="402" t="s">
        <v>1489</v>
      </c>
      <c r="E47" s="403"/>
      <c r="F47" s="404">
        <f>C47*E47</f>
        <v>0</v>
      </c>
    </row>
    <row r="48" spans="1:6" ht="16.5" thickBot="1">
      <c r="A48" s="405"/>
      <c r="B48" s="405"/>
      <c r="C48" s="406"/>
      <c r="D48" s="407"/>
      <c r="E48" s="408" t="s">
        <v>2267</v>
      </c>
      <c r="F48" s="409">
        <f>SUM(F47,F45,F43,F41)</f>
        <v>0</v>
      </c>
    </row>
    <row r="50" spans="1:6">
      <c r="A50" s="313" t="s">
        <v>2268</v>
      </c>
    </row>
    <row r="52" spans="1:6" ht="226.15" customHeight="1">
      <c r="A52" s="1384" t="s">
        <v>30</v>
      </c>
      <c r="B52" s="1384"/>
      <c r="C52" s="1384"/>
      <c r="D52" s="1384"/>
      <c r="E52" s="1384"/>
      <c r="F52" s="1384"/>
    </row>
  </sheetData>
  <mergeCells count="9">
    <mergeCell ref="A52:F52"/>
    <mergeCell ref="A44:F44"/>
    <mergeCell ref="A46:F46"/>
    <mergeCell ref="A7:F7"/>
    <mergeCell ref="A8:F8"/>
    <mergeCell ref="A17:F17"/>
    <mergeCell ref="A24:F24"/>
    <mergeCell ref="A36:F36"/>
    <mergeCell ref="A42:F42"/>
  </mergeCells>
  <pageMargins left="0.39374999999999999" right="0.39374999999999999" top="0.39374999999999999" bottom="0.39374999999999999" header="0" footer="0"/>
  <pageSetup paperSize="9" scale="90"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75"/>
  <cols>
    <col min="1" max="1" width="18" style="41" bestFit="1" customWidth="1"/>
    <col min="2" max="2" width="77" style="954" bestFit="1" customWidth="1"/>
    <col min="3" max="3" width="19.6640625" style="41" bestFit="1" customWidth="1"/>
    <col min="4" max="4" width="19.5" style="41" bestFit="1" customWidth="1"/>
    <col min="5" max="5" width="20.5" style="955" bestFit="1" customWidth="1"/>
    <col min="6" max="6" width="16.1640625" style="955" bestFit="1" customWidth="1"/>
    <col min="7" max="16384" width="12" style="955"/>
  </cols>
  <sheetData>
    <row r="1" spans="1:6" ht="15.75" thickBot="1">
      <c r="A1" s="1489" t="s">
        <v>4114</v>
      </c>
      <c r="B1" s="1490"/>
      <c r="C1" s="1490"/>
      <c r="D1" s="1490"/>
      <c r="E1" s="1490"/>
      <c r="F1" s="1490"/>
    </row>
    <row r="2" spans="1:6" ht="15.75" thickBot="1">
      <c r="A2" s="956" t="s">
        <v>4115</v>
      </c>
      <c r="B2" s="957" t="s">
        <v>4116</v>
      </c>
      <c r="C2" s="957" t="s">
        <v>4117</v>
      </c>
      <c r="D2" s="958" t="s">
        <v>4118</v>
      </c>
      <c r="E2" s="958" t="s">
        <v>2275</v>
      </c>
      <c r="F2" s="958" t="s">
        <v>2276</v>
      </c>
    </row>
    <row r="3" spans="1:6" ht="12.75" customHeight="1" thickTop="1">
      <c r="A3" s="959"/>
      <c r="B3" s="960" t="s">
        <v>4119</v>
      </c>
      <c r="C3" s="961"/>
      <c r="D3" s="962"/>
      <c r="E3" s="962"/>
      <c r="F3" s="962"/>
    </row>
    <row r="4" spans="1:6" ht="107.25" customHeight="1">
      <c r="A4" s="959">
        <v>1</v>
      </c>
      <c r="B4" s="963" t="s">
        <v>4120</v>
      </c>
      <c r="C4" s="961" t="s">
        <v>250</v>
      </c>
      <c r="D4" s="964">
        <v>6</v>
      </c>
      <c r="E4" s="965"/>
      <c r="F4" s="965">
        <f>E4*D4</f>
        <v>0</v>
      </c>
    </row>
    <row r="5" spans="1:6" ht="107.25" customHeight="1">
      <c r="A5" s="959">
        <v>2</v>
      </c>
      <c r="B5" s="966" t="s">
        <v>4121</v>
      </c>
      <c r="C5" s="961" t="s">
        <v>250</v>
      </c>
      <c r="D5" s="964">
        <v>6</v>
      </c>
      <c r="E5" s="965"/>
      <c r="F5" s="965">
        <f t="shared" ref="F5:F11" si="0">E5*D5</f>
        <v>0</v>
      </c>
    </row>
    <row r="6" spans="1:6" ht="107.25" customHeight="1">
      <c r="A6" s="959">
        <v>3</v>
      </c>
      <c r="B6" s="966" t="s">
        <v>4122</v>
      </c>
      <c r="C6" s="961" t="s">
        <v>250</v>
      </c>
      <c r="D6" s="964">
        <v>1</v>
      </c>
      <c r="E6" s="965"/>
      <c r="F6" s="965">
        <f t="shared" si="0"/>
        <v>0</v>
      </c>
    </row>
    <row r="7" spans="1:6" ht="107.25" customHeight="1">
      <c r="A7" s="959">
        <v>4</v>
      </c>
      <c r="B7" s="966" t="s">
        <v>4123</v>
      </c>
      <c r="C7" s="961" t="s">
        <v>250</v>
      </c>
      <c r="D7" s="964">
        <v>1</v>
      </c>
      <c r="E7" s="965"/>
      <c r="F7" s="965">
        <f t="shared" si="0"/>
        <v>0</v>
      </c>
    </row>
    <row r="8" spans="1:6" ht="107.25" customHeight="1">
      <c r="A8" s="959">
        <v>5</v>
      </c>
      <c r="B8" s="966" t="s">
        <v>4124</v>
      </c>
      <c r="C8" s="961" t="s">
        <v>250</v>
      </c>
      <c r="D8" s="964">
        <v>1</v>
      </c>
      <c r="E8" s="965"/>
      <c r="F8" s="965">
        <f t="shared" si="0"/>
        <v>0</v>
      </c>
    </row>
    <row r="9" spans="1:6" ht="70.5" customHeight="1">
      <c r="A9" s="959">
        <v>6</v>
      </c>
      <c r="B9" s="967" t="s">
        <v>4125</v>
      </c>
      <c r="C9" s="968" t="s">
        <v>250</v>
      </c>
      <c r="D9" s="964">
        <v>6</v>
      </c>
      <c r="E9" s="965"/>
      <c r="F9" s="965">
        <f t="shared" si="0"/>
        <v>0</v>
      </c>
    </row>
    <row r="10" spans="1:6" ht="80.25" customHeight="1">
      <c r="A10" s="959">
        <v>7</v>
      </c>
      <c r="B10" s="967" t="s">
        <v>4126</v>
      </c>
      <c r="C10" s="968" t="s">
        <v>250</v>
      </c>
      <c r="D10" s="964">
        <v>1</v>
      </c>
      <c r="E10" s="965"/>
      <c r="F10" s="965">
        <f t="shared" si="0"/>
        <v>0</v>
      </c>
    </row>
    <row r="11" spans="1:6" ht="24.75" thickBot="1">
      <c r="A11" s="959">
        <v>8</v>
      </c>
      <c r="B11" s="969" t="s">
        <v>4127</v>
      </c>
      <c r="C11" s="970" t="s">
        <v>2263</v>
      </c>
      <c r="D11" s="971">
        <v>1</v>
      </c>
      <c r="E11" s="972"/>
      <c r="F11" s="965">
        <f t="shared" si="0"/>
        <v>0</v>
      </c>
    </row>
    <row r="12" spans="1:6" ht="30.75" customHeight="1" thickBot="1">
      <c r="A12" s="1491" t="s">
        <v>4128</v>
      </c>
      <c r="B12" s="1492"/>
      <c r="C12" s="1492"/>
      <c r="D12" s="1492"/>
      <c r="E12" s="1493"/>
      <c r="F12" s="973">
        <f>SUM(F4:F11)</f>
        <v>0</v>
      </c>
    </row>
    <row r="13" spans="1:6" ht="58.5" customHeight="1">
      <c r="A13" s="1494" t="s">
        <v>4129</v>
      </c>
      <c r="B13" s="1494"/>
      <c r="C13" s="1494"/>
      <c r="D13" s="1494"/>
    </row>
    <row r="14" spans="1:6">
      <c r="B14" s="974" t="s">
        <v>4130</v>
      </c>
      <c r="C14" s="974"/>
    </row>
    <row r="15" spans="1:6">
      <c r="A15" s="975"/>
      <c r="B15" s="974" t="s">
        <v>4131</v>
      </c>
      <c r="C15" s="974"/>
    </row>
    <row r="16" spans="1:6">
      <c r="A16" s="976"/>
      <c r="B16" s="977" t="s">
        <v>4132</v>
      </c>
      <c r="C16" s="974"/>
    </row>
    <row r="17" spans="1:7">
      <c r="A17" s="976"/>
      <c r="B17" s="974" t="s">
        <v>4133</v>
      </c>
      <c r="C17" s="974"/>
    </row>
    <row r="18" spans="1:7">
      <c r="A18" s="976"/>
      <c r="B18" s="977" t="s">
        <v>4134</v>
      </c>
      <c r="C18" s="974"/>
    </row>
    <row r="19" spans="1:7">
      <c r="A19" s="976"/>
      <c r="B19" s="974" t="s">
        <v>4135</v>
      </c>
      <c r="C19" s="974"/>
    </row>
    <row r="20" spans="1:7" s="41" customFormat="1" ht="12" customHeight="1">
      <c r="A20" s="976"/>
      <c r="B20" s="974"/>
      <c r="C20" s="974"/>
      <c r="E20" s="955"/>
      <c r="F20" s="955"/>
      <c r="G20" s="955"/>
    </row>
    <row r="21" spans="1:7" s="41" customFormat="1" ht="159" customHeight="1">
      <c r="A21" s="1495" t="s">
        <v>30</v>
      </c>
      <c r="B21" s="1495"/>
      <c r="C21" s="1495"/>
      <c r="D21" s="1495"/>
      <c r="E21" s="1495"/>
      <c r="F21" s="1495"/>
      <c r="G21" s="955"/>
    </row>
  </sheetData>
  <mergeCells count="4">
    <mergeCell ref="A1:F1"/>
    <mergeCell ref="A12:E12"/>
    <mergeCell ref="A13:D13"/>
    <mergeCell ref="A21:F21"/>
  </mergeCells>
  <pageMargins left="0.39374999999999999" right="0.39374999999999999" top="0.39374999999999999" bottom="0.39374999999999999" header="0" footer="0"/>
  <pageSetup paperSize="9" scale="74"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63"/>
  <sheetViews>
    <sheetView showGridLines="0" topLeftCell="A136" workbookViewId="0">
      <selection activeCell="F147" sqref="F147"/>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1" t="s">
        <v>160</v>
      </c>
      <c r="M2" s="1330"/>
      <c r="N2" s="1330"/>
      <c r="O2" s="1330"/>
      <c r="P2" s="1330"/>
      <c r="Q2" s="1330"/>
      <c r="R2" s="1330"/>
      <c r="S2" s="1330"/>
      <c r="T2" s="1330"/>
      <c r="U2" s="1330"/>
      <c r="V2" s="1330"/>
      <c r="AT2" s="51" t="s">
        <v>125</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
        <v>12</v>
      </c>
      <c r="F7" s="1383"/>
      <c r="G7" s="1383"/>
      <c r="H7" s="1383"/>
      <c r="L7" s="54"/>
    </row>
    <row r="8" spans="2:46" s="1" customFormat="1" ht="12" customHeight="1">
      <c r="B8" s="64"/>
      <c r="D8" s="60" t="s">
        <v>162</v>
      </c>
      <c r="L8" s="64"/>
    </row>
    <row r="9" spans="2:46" s="1" customFormat="1" ht="16.5" customHeight="1">
      <c r="B9" s="64"/>
      <c r="E9" s="1358" t="s">
        <v>4136</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68" t="s">
        <v>30</v>
      </c>
      <c r="E27" s="1368"/>
      <c r="F27" s="1368"/>
      <c r="G27" s="1368"/>
      <c r="H27" s="1368"/>
      <c r="I27" s="1368"/>
      <c r="J27" s="1368"/>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ROUND((SUM(BE123:BE162)),  2)</f>
        <v>0</v>
      </c>
      <c r="G33" s="137"/>
      <c r="H33" s="137"/>
      <c r="I33" s="140">
        <v>0.23</v>
      </c>
      <c r="J33" s="139">
        <f>ROUND(((SUM(BE123:BE162))*I33),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ROUND((SUM(BF123:BF162)),  2)</f>
        <v>0</v>
      </c>
      <c r="I34" s="141">
        <v>0.23</v>
      </c>
      <c r="J34" s="125">
        <f>ROUND(((SUM(BF123:BF162))*I34),  2)</f>
        <v>0</v>
      </c>
      <c r="L34" s="64"/>
    </row>
    <row r="35" spans="2:52" s="1" customFormat="1" ht="14.45" hidden="1" customHeight="1">
      <c r="B35" s="64"/>
      <c r="E35" s="60" t="s">
        <v>38</v>
      </c>
      <c r="F35" s="125">
        <f>ROUND((SUM(BG123:BG162)),  2)</f>
        <v>0</v>
      </c>
      <c r="I35" s="141">
        <v>0.23</v>
      </c>
      <c r="J35" s="125">
        <f>0</f>
        <v>0</v>
      </c>
      <c r="L35" s="64"/>
    </row>
    <row r="36" spans="2:52" s="1" customFormat="1" ht="14.45" hidden="1" customHeight="1">
      <c r="B36" s="64"/>
      <c r="E36" s="60" t="s">
        <v>39</v>
      </c>
      <c r="F36" s="125">
        <f>ROUND((SUM(BH123:BH162)),  2)</f>
        <v>0</v>
      </c>
      <c r="I36" s="141">
        <v>0.23</v>
      </c>
      <c r="J36" s="125">
        <f>0</f>
        <v>0</v>
      </c>
      <c r="L36" s="64"/>
    </row>
    <row r="37" spans="2:52" s="1" customFormat="1" ht="14.45" hidden="1" customHeight="1">
      <c r="B37" s="64"/>
      <c r="E37" s="70" t="s">
        <v>40</v>
      </c>
      <c r="F37" s="139">
        <f>ROUND((SUM(BI123:BI162)),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82" t="str">
        <f>E7</f>
        <v>Dobudovanie univerzitného campusu TnUAD</v>
      </c>
      <c r="F85" s="1383"/>
      <c r="G85" s="1383"/>
      <c r="H85" s="1383"/>
      <c r="L85" s="64"/>
    </row>
    <row r="86" spans="2:47" s="1" customFormat="1" ht="12" customHeight="1">
      <c r="B86" s="64"/>
      <c r="C86" s="60" t="s">
        <v>162</v>
      </c>
      <c r="L86" s="64"/>
    </row>
    <row r="87" spans="2:47" s="1" customFormat="1" ht="16.5" customHeight="1">
      <c r="B87" s="64"/>
      <c r="E87" s="1358" t="str">
        <f>E9</f>
        <v>SO 200 - Príprava územia</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172</v>
      </c>
      <c r="E98" s="160"/>
      <c r="F98" s="160"/>
      <c r="G98" s="160"/>
      <c r="H98" s="160"/>
      <c r="I98" s="160"/>
      <c r="J98" s="161">
        <f>J125</f>
        <v>0</v>
      </c>
      <c r="L98" s="158"/>
    </row>
    <row r="99" spans="2:12" s="9" customFormat="1" ht="19.899999999999999" customHeight="1">
      <c r="B99" s="158"/>
      <c r="D99" s="159" t="s">
        <v>176</v>
      </c>
      <c r="E99" s="160"/>
      <c r="F99" s="160"/>
      <c r="G99" s="160"/>
      <c r="H99" s="160"/>
      <c r="I99" s="160"/>
      <c r="J99" s="161">
        <f>J136</f>
        <v>0</v>
      </c>
      <c r="L99" s="158"/>
    </row>
    <row r="100" spans="2:12" s="8" customFormat="1" ht="24.95" customHeight="1">
      <c r="B100" s="154"/>
      <c r="D100" s="155" t="s">
        <v>177</v>
      </c>
      <c r="E100" s="156"/>
      <c r="F100" s="156"/>
      <c r="G100" s="156"/>
      <c r="H100" s="156"/>
      <c r="I100" s="156"/>
      <c r="J100" s="157">
        <f>J154</f>
        <v>0</v>
      </c>
      <c r="L100" s="154"/>
    </row>
    <row r="101" spans="2:12" s="9" customFormat="1" ht="19.899999999999999" customHeight="1">
      <c r="B101" s="158"/>
      <c r="D101" s="159" t="s">
        <v>179</v>
      </c>
      <c r="E101" s="160"/>
      <c r="F101" s="160"/>
      <c r="G101" s="160"/>
      <c r="H101" s="160"/>
      <c r="I101" s="160"/>
      <c r="J101" s="161">
        <f>J155</f>
        <v>0</v>
      </c>
      <c r="L101" s="158"/>
    </row>
    <row r="102" spans="2:12" s="9" customFormat="1" ht="19.899999999999999" customHeight="1">
      <c r="B102" s="158"/>
      <c r="D102" s="159" t="s">
        <v>190</v>
      </c>
      <c r="E102" s="160"/>
      <c r="F102" s="160"/>
      <c r="G102" s="160"/>
      <c r="H102" s="160"/>
      <c r="I102" s="160"/>
      <c r="J102" s="161">
        <f>J157</f>
        <v>0</v>
      </c>
      <c r="L102" s="158"/>
    </row>
    <row r="103" spans="2:12" s="9" customFormat="1" ht="19.899999999999999" customHeight="1">
      <c r="B103" s="158"/>
      <c r="D103" s="159" t="s">
        <v>191</v>
      </c>
      <c r="E103" s="160"/>
      <c r="F103" s="160"/>
      <c r="G103" s="160"/>
      <c r="H103" s="160"/>
      <c r="I103" s="160"/>
      <c r="J103" s="161">
        <f>J160</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82" t="str">
        <f>E7</f>
        <v>Dobudovanie univerzitného campusu TnUAD</v>
      </c>
      <c r="F113" s="1383"/>
      <c r="G113" s="1383"/>
      <c r="H113" s="1383"/>
      <c r="L113" s="64"/>
    </row>
    <row r="114" spans="2:65" s="1" customFormat="1" ht="12" customHeight="1">
      <c r="B114" s="64"/>
      <c r="C114" s="60" t="s">
        <v>162</v>
      </c>
      <c r="L114" s="64"/>
    </row>
    <row r="115" spans="2:65" s="1" customFormat="1" ht="16.5" customHeight="1">
      <c r="B115" s="64"/>
      <c r="E115" s="1358" t="str">
        <f>E9</f>
        <v>SO 200 - Príprava územia</v>
      </c>
      <c r="F115" s="1326"/>
      <c r="G115" s="1326"/>
      <c r="H115" s="1326"/>
      <c r="L115" s="64"/>
    </row>
    <row r="116" spans="2:65" s="1" customFormat="1" ht="6.95" customHeight="1">
      <c r="B116" s="64"/>
      <c r="L116" s="64"/>
    </row>
    <row r="117" spans="2:65" s="1" customFormat="1" ht="12" customHeight="1">
      <c r="B117" s="64"/>
      <c r="C117" s="60" t="s">
        <v>15</v>
      </c>
      <c r="F117" s="58" t="str">
        <f>F12</f>
        <v>Študentská ul., Trenčín; parc.č. 1627/624. 1627/433</v>
      </c>
      <c r="I117" s="60" t="s">
        <v>17</v>
      </c>
      <c r="J117" s="91">
        <f>IF(J12="","",J12)</f>
        <v>45939</v>
      </c>
      <c r="L117" s="64"/>
    </row>
    <row r="118" spans="2:65" s="1" customFormat="1" ht="6.95" customHeight="1">
      <c r="B118" s="64"/>
      <c r="L118" s="64"/>
    </row>
    <row r="119" spans="2:65" s="1" customFormat="1" ht="15.2" customHeight="1">
      <c r="B119" s="64"/>
      <c r="C119" s="60" t="s">
        <v>18</v>
      </c>
      <c r="F119" s="58" t="str">
        <f>E15</f>
        <v>Trenčianska univerzita Alexandra Dubčeka v Trenčín</v>
      </c>
      <c r="I119" s="60" t="s">
        <v>24</v>
      </c>
      <c r="J119" s="150" t="str">
        <f>E21</f>
        <v>PROMA s.r.o.</v>
      </c>
      <c r="L119" s="64"/>
    </row>
    <row r="120" spans="2:65" s="1" customFormat="1" ht="15.2" customHeight="1">
      <c r="B120" s="64"/>
      <c r="C120" s="60" t="s">
        <v>22</v>
      </c>
      <c r="F120" s="58" t="str">
        <f>IF(E18="","",E18)</f>
        <v xml:space="preserve"> </v>
      </c>
      <c r="I120" s="60" t="s">
        <v>27</v>
      </c>
      <c r="J120" s="150" t="str">
        <f>E24</f>
        <v>BUILD-COST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P124+P154</f>
        <v>381.37917099999999</v>
      </c>
      <c r="Q123" s="92"/>
      <c r="R123" s="168">
        <f>R124+R154</f>
        <v>2.8880000000000003E-4</v>
      </c>
      <c r="S123" s="92"/>
      <c r="T123" s="169">
        <f>T124+T154</f>
        <v>93.717184000000003</v>
      </c>
      <c r="AT123" s="51" t="s">
        <v>69</v>
      </c>
      <c r="AU123" s="51" t="s">
        <v>170</v>
      </c>
      <c r="BK123" s="170">
        <f>BK124+BK154</f>
        <v>0</v>
      </c>
    </row>
    <row r="124" spans="2:65" s="11" customFormat="1" ht="25.9" customHeight="1">
      <c r="B124" s="171"/>
      <c r="D124" s="172" t="s">
        <v>69</v>
      </c>
      <c r="E124" s="173" t="s">
        <v>209</v>
      </c>
      <c r="F124" s="173" t="s">
        <v>210</v>
      </c>
      <c r="J124" s="174">
        <f>BK124</f>
        <v>0</v>
      </c>
      <c r="L124" s="171"/>
      <c r="M124" s="175"/>
      <c r="P124" s="176">
        <f>P125+P136</f>
        <v>358.51921299999998</v>
      </c>
      <c r="R124" s="176">
        <f>R125+R136</f>
        <v>2.8880000000000003E-4</v>
      </c>
      <c r="T124" s="177">
        <f>T125+T136</f>
        <v>92.693200000000004</v>
      </c>
      <c r="AR124" s="172" t="s">
        <v>77</v>
      </c>
      <c r="AT124" s="178" t="s">
        <v>69</v>
      </c>
      <c r="AU124" s="178" t="s">
        <v>70</v>
      </c>
      <c r="AY124" s="172" t="s">
        <v>211</v>
      </c>
      <c r="BK124" s="179">
        <f>BK125+BK136</f>
        <v>0</v>
      </c>
    </row>
    <row r="125" spans="2:65" s="11" customFormat="1" ht="22.9" customHeight="1">
      <c r="B125" s="171"/>
      <c r="D125" s="172" t="s">
        <v>69</v>
      </c>
      <c r="E125" s="180" t="s">
        <v>77</v>
      </c>
      <c r="F125" s="180" t="s">
        <v>212</v>
      </c>
      <c r="J125" s="181">
        <f>BK125</f>
        <v>0</v>
      </c>
      <c r="L125" s="171"/>
      <c r="M125" s="175"/>
      <c r="P125" s="176">
        <f>SUM(P126:P135)</f>
        <v>108.971</v>
      </c>
      <c r="R125" s="176">
        <f>SUM(R126:R135)</f>
        <v>2.8880000000000003E-4</v>
      </c>
      <c r="T125" s="177">
        <f>SUM(T126:T135)</f>
        <v>0</v>
      </c>
      <c r="AR125" s="172" t="s">
        <v>77</v>
      </c>
      <c r="AT125" s="178" t="s">
        <v>69</v>
      </c>
      <c r="AU125" s="178" t="s">
        <v>77</v>
      </c>
      <c r="AY125" s="172" t="s">
        <v>211</v>
      </c>
      <c r="BK125" s="179">
        <f>SUM(BK126:BK135)</f>
        <v>0</v>
      </c>
    </row>
    <row r="126" spans="2:65" s="1" customFormat="1" ht="24.2" customHeight="1">
      <c r="B126" s="182"/>
      <c r="C126" s="183" t="s">
        <v>77</v>
      </c>
      <c r="D126" s="183" t="s">
        <v>213</v>
      </c>
      <c r="E126" s="184" t="s">
        <v>4137</v>
      </c>
      <c r="F126" s="185" t="s">
        <v>4138</v>
      </c>
      <c r="G126" s="186" t="s">
        <v>250</v>
      </c>
      <c r="H126" s="187">
        <v>19</v>
      </c>
      <c r="I126" s="188"/>
      <c r="J126" s="188">
        <f t="shared" ref="J126:J135" si="0">ROUND(I126*H126,2)</f>
        <v>0</v>
      </c>
      <c r="K126" s="189"/>
      <c r="L126" s="64"/>
      <c r="M126" s="190" t="s">
        <v>1</v>
      </c>
      <c r="N126" s="191" t="s">
        <v>37</v>
      </c>
      <c r="O126" s="192">
        <v>0.26600000000000001</v>
      </c>
      <c r="P126" s="192">
        <f t="shared" ref="P126:P135" si="1">O126*H126</f>
        <v>5.0540000000000003</v>
      </c>
      <c r="Q126" s="192">
        <v>0</v>
      </c>
      <c r="R126" s="192">
        <f t="shared" ref="R126:R135" si="2">Q126*H126</f>
        <v>0</v>
      </c>
      <c r="S126" s="192">
        <v>0</v>
      </c>
      <c r="T126" s="193">
        <f t="shared" ref="T126:T135" si="3">S126*H126</f>
        <v>0</v>
      </c>
      <c r="AR126" s="194" t="s">
        <v>217</v>
      </c>
      <c r="AT126" s="194" t="s">
        <v>213</v>
      </c>
      <c r="AU126" s="194" t="s">
        <v>83</v>
      </c>
      <c r="AY126" s="51" t="s">
        <v>211</v>
      </c>
      <c r="BE126" s="195">
        <f t="shared" ref="BE126:BE135" si="4">IF(N126="základná",J126,0)</f>
        <v>0</v>
      </c>
      <c r="BF126" s="195">
        <f t="shared" ref="BF126:BF135" si="5">IF(N126="znížená",J126,0)</f>
        <v>0</v>
      </c>
      <c r="BG126" s="195">
        <f t="shared" ref="BG126:BG135" si="6">IF(N126="zákl. prenesená",J126,0)</f>
        <v>0</v>
      </c>
      <c r="BH126" s="195">
        <f t="shared" ref="BH126:BH135" si="7">IF(N126="zníž. prenesená",J126,0)</f>
        <v>0</v>
      </c>
      <c r="BI126" s="195">
        <f t="shared" ref="BI126:BI135" si="8">IF(N126="nulová",J126,0)</f>
        <v>0</v>
      </c>
      <c r="BJ126" s="51" t="s">
        <v>83</v>
      </c>
      <c r="BK126" s="195">
        <f t="shared" ref="BK126:BK135" si="9">ROUND(I126*H126,2)</f>
        <v>0</v>
      </c>
      <c r="BL126" s="51" t="s">
        <v>217</v>
      </c>
      <c r="BM126" s="194" t="s">
        <v>4139</v>
      </c>
    </row>
    <row r="127" spans="2:65" s="1" customFormat="1" ht="24.2" customHeight="1">
      <c r="B127" s="182"/>
      <c r="C127" s="183" t="s">
        <v>83</v>
      </c>
      <c r="D127" s="183" t="s">
        <v>213</v>
      </c>
      <c r="E127" s="184" t="s">
        <v>4140</v>
      </c>
      <c r="F127" s="185" t="s">
        <v>4141</v>
      </c>
      <c r="G127" s="186" t="s">
        <v>250</v>
      </c>
      <c r="H127" s="187">
        <v>19</v>
      </c>
      <c r="I127" s="188"/>
      <c r="J127" s="188">
        <f t="shared" si="0"/>
        <v>0</v>
      </c>
      <c r="K127" s="189"/>
      <c r="L127" s="64"/>
      <c r="M127" s="190" t="s">
        <v>1</v>
      </c>
      <c r="N127" s="191" t="s">
        <v>37</v>
      </c>
      <c r="O127" s="192">
        <v>0.627</v>
      </c>
      <c r="P127" s="192">
        <f t="shared" si="1"/>
        <v>11.913</v>
      </c>
      <c r="Q127" s="192">
        <v>1.52E-5</v>
      </c>
      <c r="R127" s="192">
        <f t="shared" si="2"/>
        <v>2.8880000000000003E-4</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4142</v>
      </c>
    </row>
    <row r="128" spans="2:65" s="1" customFormat="1" ht="33" customHeight="1">
      <c r="B128" s="182"/>
      <c r="C128" s="183" t="s">
        <v>220</v>
      </c>
      <c r="D128" s="183" t="s">
        <v>213</v>
      </c>
      <c r="E128" s="184" t="s">
        <v>4143</v>
      </c>
      <c r="F128" s="185" t="s">
        <v>4144</v>
      </c>
      <c r="G128" s="186" t="s">
        <v>216</v>
      </c>
      <c r="H128" s="187">
        <v>598</v>
      </c>
      <c r="I128" s="188"/>
      <c r="J128" s="188">
        <f t="shared" si="0"/>
        <v>0</v>
      </c>
      <c r="K128" s="189"/>
      <c r="L128" s="64"/>
      <c r="M128" s="190" t="s">
        <v>1</v>
      </c>
      <c r="N128" s="191" t="s">
        <v>37</v>
      </c>
      <c r="O128" s="192">
        <v>1.2E-2</v>
      </c>
      <c r="P128" s="192">
        <f t="shared" si="1"/>
        <v>7.1760000000000002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4145</v>
      </c>
    </row>
    <row r="129" spans="2:65" s="1" customFormat="1" ht="24.2" customHeight="1">
      <c r="B129" s="182"/>
      <c r="C129" s="183" t="s">
        <v>217</v>
      </c>
      <c r="D129" s="183" t="s">
        <v>213</v>
      </c>
      <c r="E129" s="184" t="s">
        <v>4146</v>
      </c>
      <c r="F129" s="185" t="s">
        <v>4147</v>
      </c>
      <c r="G129" s="186" t="s">
        <v>250</v>
      </c>
      <c r="H129" s="187">
        <v>19</v>
      </c>
      <c r="I129" s="188"/>
      <c r="J129" s="188">
        <f t="shared" si="0"/>
        <v>0</v>
      </c>
      <c r="K129" s="189"/>
      <c r="L129" s="64"/>
      <c r="M129" s="190" t="s">
        <v>1</v>
      </c>
      <c r="N129" s="191" t="s">
        <v>37</v>
      </c>
      <c r="O129" s="192">
        <v>4.4999999999999998E-2</v>
      </c>
      <c r="P129" s="192">
        <f t="shared" si="1"/>
        <v>0.85499999999999998</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4148</v>
      </c>
    </row>
    <row r="130" spans="2:65" s="1" customFormat="1" ht="33" customHeight="1">
      <c r="B130" s="182"/>
      <c r="C130" s="183" t="s">
        <v>225</v>
      </c>
      <c r="D130" s="183" t="s">
        <v>213</v>
      </c>
      <c r="E130" s="184" t="s">
        <v>4149</v>
      </c>
      <c r="F130" s="185" t="s">
        <v>4150</v>
      </c>
      <c r="G130" s="186" t="s">
        <v>216</v>
      </c>
      <c r="H130" s="187">
        <v>288</v>
      </c>
      <c r="I130" s="188"/>
      <c r="J130" s="188">
        <f t="shared" si="0"/>
        <v>0</v>
      </c>
      <c r="K130" s="189"/>
      <c r="L130" s="64"/>
      <c r="M130" s="190" t="s">
        <v>1</v>
      </c>
      <c r="N130" s="191" t="s">
        <v>37</v>
      </c>
      <c r="O130" s="192">
        <v>5.3999999999999999E-2</v>
      </c>
      <c r="P130" s="192">
        <f t="shared" si="1"/>
        <v>15.552</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4151</v>
      </c>
    </row>
    <row r="131" spans="2:65" s="1" customFormat="1" ht="44.25" customHeight="1">
      <c r="B131" s="182"/>
      <c r="C131" s="183" t="s">
        <v>228</v>
      </c>
      <c r="D131" s="183" t="s">
        <v>213</v>
      </c>
      <c r="E131" s="184" t="s">
        <v>3657</v>
      </c>
      <c r="F131" s="185" t="s">
        <v>4152</v>
      </c>
      <c r="G131" s="186" t="s">
        <v>216</v>
      </c>
      <c r="H131" s="187">
        <v>4896</v>
      </c>
      <c r="I131" s="188"/>
      <c r="J131" s="188">
        <f t="shared" si="0"/>
        <v>0</v>
      </c>
      <c r="K131" s="189"/>
      <c r="L131" s="64"/>
      <c r="M131" s="190" t="s">
        <v>1</v>
      </c>
      <c r="N131" s="191" t="s">
        <v>37</v>
      </c>
      <c r="O131" s="192">
        <v>6.0000000000000001E-3</v>
      </c>
      <c r="P131" s="192">
        <f t="shared" si="1"/>
        <v>29.376000000000001</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4153</v>
      </c>
    </row>
    <row r="132" spans="2:65" s="1" customFormat="1" ht="24.2" customHeight="1">
      <c r="B132" s="182"/>
      <c r="C132" s="183" t="s">
        <v>231</v>
      </c>
      <c r="D132" s="183" t="s">
        <v>213</v>
      </c>
      <c r="E132" s="184" t="s">
        <v>4154</v>
      </c>
      <c r="F132" s="185" t="s">
        <v>4155</v>
      </c>
      <c r="G132" s="186" t="s">
        <v>250</v>
      </c>
      <c r="H132" s="187">
        <v>19</v>
      </c>
      <c r="I132" s="188"/>
      <c r="J132" s="188">
        <f t="shared" si="0"/>
        <v>0</v>
      </c>
      <c r="K132" s="189"/>
      <c r="L132" s="64"/>
      <c r="M132" s="190" t="s">
        <v>1</v>
      </c>
      <c r="N132" s="191" t="s">
        <v>37</v>
      </c>
      <c r="O132" s="192">
        <v>0.39800000000000002</v>
      </c>
      <c r="P132" s="192">
        <f t="shared" si="1"/>
        <v>7.5620000000000003</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4156</v>
      </c>
    </row>
    <row r="133" spans="2:65" s="1" customFormat="1" ht="24.2" customHeight="1">
      <c r="B133" s="182"/>
      <c r="C133" s="183" t="s">
        <v>235</v>
      </c>
      <c r="D133" s="183" t="s">
        <v>213</v>
      </c>
      <c r="E133" s="184" t="s">
        <v>4157</v>
      </c>
      <c r="F133" s="185" t="s">
        <v>4158</v>
      </c>
      <c r="G133" s="186" t="s">
        <v>250</v>
      </c>
      <c r="H133" s="187">
        <v>19</v>
      </c>
      <c r="I133" s="188"/>
      <c r="J133" s="188">
        <f t="shared" si="0"/>
        <v>0</v>
      </c>
      <c r="K133" s="189"/>
      <c r="L133" s="64"/>
      <c r="M133" s="190" t="s">
        <v>1</v>
      </c>
      <c r="N133" s="191" t="s">
        <v>37</v>
      </c>
      <c r="O133" s="192">
        <v>0.217</v>
      </c>
      <c r="P133" s="192">
        <f t="shared" si="1"/>
        <v>4.1230000000000002</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4159</v>
      </c>
    </row>
    <row r="134" spans="2:65" s="1" customFormat="1" ht="24.2" customHeight="1">
      <c r="B134" s="182"/>
      <c r="C134" s="183" t="s">
        <v>239</v>
      </c>
      <c r="D134" s="183" t="s">
        <v>213</v>
      </c>
      <c r="E134" s="184" t="s">
        <v>4160</v>
      </c>
      <c r="F134" s="185" t="s">
        <v>4161</v>
      </c>
      <c r="G134" s="186" t="s">
        <v>216</v>
      </c>
      <c r="H134" s="187">
        <v>288</v>
      </c>
      <c r="I134" s="188"/>
      <c r="J134" s="188">
        <f t="shared" si="0"/>
        <v>0</v>
      </c>
      <c r="K134" s="189"/>
      <c r="L134" s="64"/>
      <c r="M134" s="190" t="s">
        <v>1</v>
      </c>
      <c r="N134" s="191" t="s">
        <v>37</v>
      </c>
      <c r="O134" s="192">
        <v>8.6999999999999994E-2</v>
      </c>
      <c r="P134" s="192">
        <f t="shared" si="1"/>
        <v>25.055999999999997</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4162</v>
      </c>
    </row>
    <row r="135" spans="2:65" s="1" customFormat="1" ht="33" customHeight="1">
      <c r="B135" s="182"/>
      <c r="C135" s="183" t="s">
        <v>244</v>
      </c>
      <c r="D135" s="183" t="s">
        <v>213</v>
      </c>
      <c r="E135" s="184" t="s">
        <v>4163</v>
      </c>
      <c r="F135" s="185" t="s">
        <v>4164</v>
      </c>
      <c r="G135" s="186" t="s">
        <v>216</v>
      </c>
      <c r="H135" s="187">
        <v>288</v>
      </c>
      <c r="I135" s="188"/>
      <c r="J135" s="188">
        <f t="shared" si="0"/>
        <v>0</v>
      </c>
      <c r="K135" s="189"/>
      <c r="L135" s="64"/>
      <c r="M135" s="190" t="s">
        <v>1</v>
      </c>
      <c r="N135" s="191" t="s">
        <v>37</v>
      </c>
      <c r="O135" s="192">
        <v>8.0000000000000002E-3</v>
      </c>
      <c r="P135" s="192">
        <f t="shared" si="1"/>
        <v>2.3040000000000003</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4165</v>
      </c>
    </row>
    <row r="136" spans="2:65" s="11" customFormat="1" ht="22.9" customHeight="1">
      <c r="B136" s="171"/>
      <c r="D136" s="172" t="s">
        <v>69</v>
      </c>
      <c r="E136" s="180" t="s">
        <v>239</v>
      </c>
      <c r="F136" s="180" t="s">
        <v>385</v>
      </c>
      <c r="J136" s="181">
        <f>BK136</f>
        <v>0</v>
      </c>
      <c r="L136" s="171"/>
      <c r="M136" s="175"/>
      <c r="P136" s="176">
        <f>SUM(P137:P153)</f>
        <v>249.54821299999998</v>
      </c>
      <c r="R136" s="176">
        <f>SUM(R137:R153)</f>
        <v>0</v>
      </c>
      <c r="T136" s="177">
        <f>SUM(T137:T153)</f>
        <v>92.693200000000004</v>
      </c>
      <c r="AR136" s="172" t="s">
        <v>77</v>
      </c>
      <c r="AT136" s="178" t="s">
        <v>69</v>
      </c>
      <c r="AU136" s="178" t="s">
        <v>77</v>
      </c>
      <c r="AY136" s="172" t="s">
        <v>211</v>
      </c>
      <c r="BK136" s="179">
        <f>SUM(BK137:BK153)</f>
        <v>0</v>
      </c>
    </row>
    <row r="137" spans="2:65" s="1" customFormat="1" ht="24.2" customHeight="1">
      <c r="B137" s="182"/>
      <c r="C137" s="183" t="s">
        <v>247</v>
      </c>
      <c r="D137" s="183" t="s">
        <v>213</v>
      </c>
      <c r="E137" s="184" t="s">
        <v>4166</v>
      </c>
      <c r="F137" s="185" t="s">
        <v>4167</v>
      </c>
      <c r="G137" s="186" t="s">
        <v>216</v>
      </c>
      <c r="H137" s="187">
        <v>7.7759999999999998</v>
      </c>
      <c r="I137" s="188"/>
      <c r="J137" s="188">
        <f t="shared" ref="J137:J153" si="10">ROUND(I137*H137,2)</f>
        <v>0</v>
      </c>
      <c r="K137" s="189"/>
      <c r="L137" s="64"/>
      <c r="M137" s="190" t="s">
        <v>1</v>
      </c>
      <c r="N137" s="191" t="s">
        <v>37</v>
      </c>
      <c r="O137" s="192">
        <v>5.1219999999999999</v>
      </c>
      <c r="P137" s="192">
        <f t="shared" ref="P137:P153" si="11">O137*H137</f>
        <v>39.828671999999997</v>
      </c>
      <c r="Q137" s="192">
        <v>0</v>
      </c>
      <c r="R137" s="192">
        <f t="shared" ref="R137:R153" si="12">Q137*H137</f>
        <v>0</v>
      </c>
      <c r="S137" s="192">
        <v>2.2000000000000002</v>
      </c>
      <c r="T137" s="193">
        <f t="shared" ref="T137:T153" si="13">S137*H137</f>
        <v>17.107200000000002</v>
      </c>
      <c r="AR137" s="194" t="s">
        <v>217</v>
      </c>
      <c r="AT137" s="194" t="s">
        <v>213</v>
      </c>
      <c r="AU137" s="194" t="s">
        <v>83</v>
      </c>
      <c r="AY137" s="51" t="s">
        <v>211</v>
      </c>
      <c r="BE137" s="195">
        <f t="shared" ref="BE137:BE153" si="14">IF(N137="základná",J137,0)</f>
        <v>0</v>
      </c>
      <c r="BF137" s="195">
        <f t="shared" ref="BF137:BF153" si="15">IF(N137="znížená",J137,0)</f>
        <v>0</v>
      </c>
      <c r="BG137" s="195">
        <f t="shared" ref="BG137:BG153" si="16">IF(N137="zákl. prenesená",J137,0)</f>
        <v>0</v>
      </c>
      <c r="BH137" s="195">
        <f t="shared" ref="BH137:BH153" si="17">IF(N137="zníž. prenesená",J137,0)</f>
        <v>0</v>
      </c>
      <c r="BI137" s="195">
        <f t="shared" ref="BI137:BI153" si="18">IF(N137="nulová",J137,0)</f>
        <v>0</v>
      </c>
      <c r="BJ137" s="51" t="s">
        <v>83</v>
      </c>
      <c r="BK137" s="195">
        <f t="shared" ref="BK137:BK153" si="19">ROUND(I137*H137,2)</f>
        <v>0</v>
      </c>
      <c r="BL137" s="51" t="s">
        <v>217</v>
      </c>
      <c r="BM137" s="194" t="s">
        <v>4168</v>
      </c>
    </row>
    <row r="138" spans="2:65" s="1" customFormat="1" ht="16.5" customHeight="1">
      <c r="B138" s="182"/>
      <c r="C138" s="183" t="s">
        <v>251</v>
      </c>
      <c r="D138" s="183" t="s">
        <v>213</v>
      </c>
      <c r="E138" s="184" t="s">
        <v>4169</v>
      </c>
      <c r="F138" s="185" t="s">
        <v>4170</v>
      </c>
      <c r="G138" s="186" t="s">
        <v>216</v>
      </c>
      <c r="H138" s="187">
        <v>14.579000000000001</v>
      </c>
      <c r="I138" s="188"/>
      <c r="J138" s="188">
        <f t="shared" si="10"/>
        <v>0</v>
      </c>
      <c r="K138" s="189"/>
      <c r="L138" s="64"/>
      <c r="M138" s="190" t="s">
        <v>1</v>
      </c>
      <c r="N138" s="191" t="s">
        <v>37</v>
      </c>
      <c r="O138" s="192">
        <v>5.1219999999999999</v>
      </c>
      <c r="P138" s="192">
        <f t="shared" si="11"/>
        <v>74.673637999999997</v>
      </c>
      <c r="Q138" s="192">
        <v>0</v>
      </c>
      <c r="R138" s="192">
        <f t="shared" si="12"/>
        <v>0</v>
      </c>
      <c r="S138" s="192">
        <v>2.2000000000000002</v>
      </c>
      <c r="T138" s="193">
        <f t="shared" si="13"/>
        <v>32.073800000000006</v>
      </c>
      <c r="AR138" s="194" t="s">
        <v>217</v>
      </c>
      <c r="AT138" s="194" t="s">
        <v>213</v>
      </c>
      <c r="AU138" s="194" t="s">
        <v>83</v>
      </c>
      <c r="AY138" s="51" t="s">
        <v>211</v>
      </c>
      <c r="BE138" s="195">
        <f t="shared" si="14"/>
        <v>0</v>
      </c>
      <c r="BF138" s="195">
        <f t="shared" si="15"/>
        <v>0</v>
      </c>
      <c r="BG138" s="195">
        <f t="shared" si="16"/>
        <v>0</v>
      </c>
      <c r="BH138" s="195">
        <f t="shared" si="17"/>
        <v>0</v>
      </c>
      <c r="BI138" s="195">
        <f t="shared" si="18"/>
        <v>0</v>
      </c>
      <c r="BJ138" s="51" t="s">
        <v>83</v>
      </c>
      <c r="BK138" s="195">
        <f t="shared" si="19"/>
        <v>0</v>
      </c>
      <c r="BL138" s="51" t="s">
        <v>217</v>
      </c>
      <c r="BM138" s="194" t="s">
        <v>4171</v>
      </c>
    </row>
    <row r="139" spans="2:65" s="1" customFormat="1" ht="55.5" customHeight="1">
      <c r="B139" s="182"/>
      <c r="C139" s="183" t="s">
        <v>254</v>
      </c>
      <c r="D139" s="183" t="s">
        <v>213</v>
      </c>
      <c r="E139" s="184" t="s">
        <v>4172</v>
      </c>
      <c r="F139" s="185" t="s">
        <v>4173</v>
      </c>
      <c r="G139" s="186" t="s">
        <v>216</v>
      </c>
      <c r="H139" s="187">
        <v>18.934999999999999</v>
      </c>
      <c r="I139" s="188"/>
      <c r="J139" s="188">
        <f t="shared" si="10"/>
        <v>0</v>
      </c>
      <c r="K139" s="189"/>
      <c r="L139" s="64"/>
      <c r="M139" s="190" t="s">
        <v>1</v>
      </c>
      <c r="N139" s="191" t="s">
        <v>37</v>
      </c>
      <c r="O139" s="192">
        <v>1.696</v>
      </c>
      <c r="P139" s="192">
        <f t="shared" si="11"/>
        <v>32.113759999999999</v>
      </c>
      <c r="Q139" s="192">
        <v>0</v>
      </c>
      <c r="R139" s="192">
        <f t="shared" si="12"/>
        <v>0</v>
      </c>
      <c r="S139" s="192">
        <v>1.8</v>
      </c>
      <c r="T139" s="193">
        <f t="shared" si="13"/>
        <v>34.082999999999998</v>
      </c>
      <c r="AR139" s="194" t="s">
        <v>217</v>
      </c>
      <c r="AT139" s="194" t="s">
        <v>213</v>
      </c>
      <c r="AU139" s="194" t="s">
        <v>83</v>
      </c>
      <c r="AY139" s="51" t="s">
        <v>211</v>
      </c>
      <c r="BE139" s="195">
        <f t="shared" si="14"/>
        <v>0</v>
      </c>
      <c r="BF139" s="195">
        <f t="shared" si="15"/>
        <v>0</v>
      </c>
      <c r="BG139" s="195">
        <f t="shared" si="16"/>
        <v>0</v>
      </c>
      <c r="BH139" s="195">
        <f t="shared" si="17"/>
        <v>0</v>
      </c>
      <c r="BI139" s="195">
        <f t="shared" si="18"/>
        <v>0</v>
      </c>
      <c r="BJ139" s="51" t="s">
        <v>83</v>
      </c>
      <c r="BK139" s="195">
        <f t="shared" si="19"/>
        <v>0</v>
      </c>
      <c r="BL139" s="51" t="s">
        <v>217</v>
      </c>
      <c r="BM139" s="194" t="s">
        <v>4174</v>
      </c>
    </row>
    <row r="140" spans="2:65" s="1" customFormat="1" ht="37.9" customHeight="1">
      <c r="B140" s="182"/>
      <c r="C140" s="183" t="s">
        <v>257</v>
      </c>
      <c r="D140" s="183" t="s">
        <v>213</v>
      </c>
      <c r="E140" s="184" t="s">
        <v>4175</v>
      </c>
      <c r="F140" s="185" t="s">
        <v>4176</v>
      </c>
      <c r="G140" s="186" t="s">
        <v>216</v>
      </c>
      <c r="H140" s="187">
        <v>4.1920000000000002</v>
      </c>
      <c r="I140" s="188"/>
      <c r="J140" s="188">
        <f t="shared" si="10"/>
        <v>0</v>
      </c>
      <c r="K140" s="189"/>
      <c r="L140" s="64"/>
      <c r="M140" s="190" t="s">
        <v>1</v>
      </c>
      <c r="N140" s="191" t="s">
        <v>37</v>
      </c>
      <c r="O140" s="192">
        <v>6.4480000000000004</v>
      </c>
      <c r="P140" s="192">
        <f t="shared" si="11"/>
        <v>27.030016000000003</v>
      </c>
      <c r="Q140" s="192">
        <v>0</v>
      </c>
      <c r="R140" s="192">
        <f t="shared" si="12"/>
        <v>0</v>
      </c>
      <c r="S140" s="192">
        <v>2.1</v>
      </c>
      <c r="T140" s="193">
        <f t="shared" si="13"/>
        <v>8.8032000000000004</v>
      </c>
      <c r="AR140" s="194" t="s">
        <v>217</v>
      </c>
      <c r="AT140" s="194" t="s">
        <v>213</v>
      </c>
      <c r="AU140" s="194" t="s">
        <v>83</v>
      </c>
      <c r="AY140" s="51" t="s">
        <v>211</v>
      </c>
      <c r="BE140" s="195">
        <f t="shared" si="14"/>
        <v>0</v>
      </c>
      <c r="BF140" s="195">
        <f t="shared" si="15"/>
        <v>0</v>
      </c>
      <c r="BG140" s="195">
        <f t="shared" si="16"/>
        <v>0</v>
      </c>
      <c r="BH140" s="195">
        <f t="shared" si="17"/>
        <v>0</v>
      </c>
      <c r="BI140" s="195">
        <f t="shared" si="18"/>
        <v>0</v>
      </c>
      <c r="BJ140" s="51" t="s">
        <v>83</v>
      </c>
      <c r="BK140" s="195">
        <f t="shared" si="19"/>
        <v>0</v>
      </c>
      <c r="BL140" s="51" t="s">
        <v>217</v>
      </c>
      <c r="BM140" s="194" t="s">
        <v>4177</v>
      </c>
    </row>
    <row r="141" spans="2:65" s="1" customFormat="1" ht="24.2" customHeight="1">
      <c r="B141" s="182"/>
      <c r="C141" s="183" t="s">
        <v>260</v>
      </c>
      <c r="D141" s="183" t="s">
        <v>213</v>
      </c>
      <c r="E141" s="184" t="s">
        <v>4178</v>
      </c>
      <c r="F141" s="185" t="s">
        <v>4179</v>
      </c>
      <c r="G141" s="186" t="s">
        <v>250</v>
      </c>
      <c r="H141" s="187">
        <v>6</v>
      </c>
      <c r="I141" s="188"/>
      <c r="J141" s="188">
        <f t="shared" si="10"/>
        <v>0</v>
      </c>
      <c r="K141" s="189"/>
      <c r="L141" s="64"/>
      <c r="M141" s="190" t="s">
        <v>1</v>
      </c>
      <c r="N141" s="191" t="s">
        <v>37</v>
      </c>
      <c r="O141" s="192">
        <v>0.03</v>
      </c>
      <c r="P141" s="192">
        <f t="shared" si="11"/>
        <v>0.18</v>
      </c>
      <c r="Q141" s="192">
        <v>0</v>
      </c>
      <c r="R141" s="192">
        <f t="shared" si="12"/>
        <v>0</v>
      </c>
      <c r="S141" s="192">
        <v>1.2E-2</v>
      </c>
      <c r="T141" s="193">
        <f t="shared" si="13"/>
        <v>7.2000000000000008E-2</v>
      </c>
      <c r="AR141" s="194" t="s">
        <v>217</v>
      </c>
      <c r="AT141" s="194" t="s">
        <v>213</v>
      </c>
      <c r="AU141" s="194" t="s">
        <v>83</v>
      </c>
      <c r="AY141" s="51" t="s">
        <v>211</v>
      </c>
      <c r="BE141" s="195">
        <f t="shared" si="14"/>
        <v>0</v>
      </c>
      <c r="BF141" s="195">
        <f t="shared" si="15"/>
        <v>0</v>
      </c>
      <c r="BG141" s="195">
        <f t="shared" si="16"/>
        <v>0</v>
      </c>
      <c r="BH141" s="195">
        <f t="shared" si="17"/>
        <v>0</v>
      </c>
      <c r="BI141" s="195">
        <f t="shared" si="18"/>
        <v>0</v>
      </c>
      <c r="BJ141" s="51" t="s">
        <v>83</v>
      </c>
      <c r="BK141" s="195">
        <f t="shared" si="19"/>
        <v>0</v>
      </c>
      <c r="BL141" s="51" t="s">
        <v>217</v>
      </c>
      <c r="BM141" s="194" t="s">
        <v>4180</v>
      </c>
    </row>
    <row r="142" spans="2:65" s="1" customFormat="1" ht="24.2" customHeight="1">
      <c r="B142" s="182"/>
      <c r="C142" s="183" t="s">
        <v>263</v>
      </c>
      <c r="D142" s="183" t="s">
        <v>213</v>
      </c>
      <c r="E142" s="184" t="s">
        <v>4181</v>
      </c>
      <c r="F142" s="185" t="s">
        <v>4182</v>
      </c>
      <c r="G142" s="186" t="s">
        <v>250</v>
      </c>
      <c r="H142" s="187">
        <v>1</v>
      </c>
      <c r="I142" s="188"/>
      <c r="J142" s="188">
        <f t="shared" si="10"/>
        <v>0</v>
      </c>
      <c r="K142" s="189"/>
      <c r="L142" s="64"/>
      <c r="M142" s="190" t="s">
        <v>1</v>
      </c>
      <c r="N142" s="191" t="s">
        <v>37</v>
      </c>
      <c r="O142" s="192">
        <v>0.29399999999999998</v>
      </c>
      <c r="P142" s="192">
        <f t="shared" si="11"/>
        <v>0.29399999999999998</v>
      </c>
      <c r="Q142" s="192">
        <v>0</v>
      </c>
      <c r="R142" s="192">
        <f t="shared" si="12"/>
        <v>0</v>
      </c>
      <c r="S142" s="192">
        <v>0.08</v>
      </c>
      <c r="T142" s="193">
        <f t="shared" si="13"/>
        <v>0.08</v>
      </c>
      <c r="AR142" s="194" t="s">
        <v>217</v>
      </c>
      <c r="AT142" s="194" t="s">
        <v>213</v>
      </c>
      <c r="AU142" s="194" t="s">
        <v>83</v>
      </c>
      <c r="AY142" s="51" t="s">
        <v>211</v>
      </c>
      <c r="BE142" s="195">
        <f t="shared" si="14"/>
        <v>0</v>
      </c>
      <c r="BF142" s="195">
        <f t="shared" si="15"/>
        <v>0</v>
      </c>
      <c r="BG142" s="195">
        <f t="shared" si="16"/>
        <v>0</v>
      </c>
      <c r="BH142" s="195">
        <f t="shared" si="17"/>
        <v>0</v>
      </c>
      <c r="BI142" s="195">
        <f t="shared" si="18"/>
        <v>0</v>
      </c>
      <c r="BJ142" s="51" t="s">
        <v>83</v>
      </c>
      <c r="BK142" s="195">
        <f t="shared" si="19"/>
        <v>0</v>
      </c>
      <c r="BL142" s="51" t="s">
        <v>217</v>
      </c>
      <c r="BM142" s="194" t="s">
        <v>4183</v>
      </c>
    </row>
    <row r="143" spans="2:65" s="1" customFormat="1" ht="24.2" customHeight="1">
      <c r="B143" s="182"/>
      <c r="C143" s="183" t="s">
        <v>267</v>
      </c>
      <c r="D143" s="183" t="s">
        <v>213</v>
      </c>
      <c r="E143" s="184" t="s">
        <v>4184</v>
      </c>
      <c r="F143" s="185" t="s">
        <v>4185</v>
      </c>
      <c r="G143" s="186" t="s">
        <v>238</v>
      </c>
      <c r="H143" s="187">
        <v>6</v>
      </c>
      <c r="I143" s="188"/>
      <c r="J143" s="188">
        <f t="shared" si="10"/>
        <v>0</v>
      </c>
      <c r="K143" s="189"/>
      <c r="L143" s="64"/>
      <c r="M143" s="190" t="s">
        <v>1</v>
      </c>
      <c r="N143" s="191" t="s">
        <v>37</v>
      </c>
      <c r="O143" s="192">
        <v>0.45300000000000001</v>
      </c>
      <c r="P143" s="192">
        <f t="shared" si="11"/>
        <v>2.718</v>
      </c>
      <c r="Q143" s="192">
        <v>0</v>
      </c>
      <c r="R143" s="192">
        <f t="shared" si="12"/>
        <v>0</v>
      </c>
      <c r="S143" s="192">
        <v>4.1000000000000002E-2</v>
      </c>
      <c r="T143" s="193">
        <f t="shared" si="13"/>
        <v>0.246</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4186</v>
      </c>
    </row>
    <row r="144" spans="2:65" s="1" customFormat="1" ht="24.2" customHeight="1">
      <c r="B144" s="182"/>
      <c r="C144" s="183" t="s">
        <v>270</v>
      </c>
      <c r="D144" s="183" t="s">
        <v>213</v>
      </c>
      <c r="E144" s="184" t="s">
        <v>4187</v>
      </c>
      <c r="F144" s="185" t="s">
        <v>4188</v>
      </c>
      <c r="G144" s="186" t="s">
        <v>238</v>
      </c>
      <c r="H144" s="187">
        <v>4.4000000000000004</v>
      </c>
      <c r="I144" s="188"/>
      <c r="J144" s="188">
        <f t="shared" si="10"/>
        <v>0</v>
      </c>
      <c r="K144" s="189"/>
      <c r="L144" s="64"/>
      <c r="M144" s="190" t="s">
        <v>1</v>
      </c>
      <c r="N144" s="191" t="s">
        <v>37</v>
      </c>
      <c r="O144" s="192">
        <v>0.46</v>
      </c>
      <c r="P144" s="192">
        <f t="shared" si="11"/>
        <v>2.0240000000000005</v>
      </c>
      <c r="Q144" s="192">
        <v>0</v>
      </c>
      <c r="R144" s="192">
        <f t="shared" si="12"/>
        <v>0</v>
      </c>
      <c r="S144" s="192">
        <v>0.02</v>
      </c>
      <c r="T144" s="193">
        <f t="shared" si="13"/>
        <v>8.8000000000000009E-2</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4189</v>
      </c>
    </row>
    <row r="145" spans="2:65" s="1" customFormat="1" ht="24.2" customHeight="1">
      <c r="B145" s="182"/>
      <c r="C145" s="183" t="s">
        <v>274</v>
      </c>
      <c r="D145" s="183" t="s">
        <v>213</v>
      </c>
      <c r="E145" s="184" t="s">
        <v>4181</v>
      </c>
      <c r="F145" s="185" t="s">
        <v>4182</v>
      </c>
      <c r="G145" s="186" t="s">
        <v>250</v>
      </c>
      <c r="H145" s="187">
        <v>1</v>
      </c>
      <c r="I145" s="188"/>
      <c r="J145" s="188">
        <f t="shared" si="10"/>
        <v>0</v>
      </c>
      <c r="K145" s="189"/>
      <c r="L145" s="64"/>
      <c r="M145" s="190" t="s">
        <v>1</v>
      </c>
      <c r="N145" s="191" t="s">
        <v>37</v>
      </c>
      <c r="O145" s="192">
        <v>0.29399999999999998</v>
      </c>
      <c r="P145" s="192">
        <f t="shared" si="11"/>
        <v>0.29399999999999998</v>
      </c>
      <c r="Q145" s="192">
        <v>0</v>
      </c>
      <c r="R145" s="192">
        <f t="shared" si="12"/>
        <v>0</v>
      </c>
      <c r="S145" s="192">
        <v>0.08</v>
      </c>
      <c r="T145" s="193">
        <f t="shared" si="13"/>
        <v>0.08</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4190</v>
      </c>
    </row>
    <row r="146" spans="2:65" s="1" customFormat="1" ht="24.2" customHeight="1">
      <c r="B146" s="182"/>
      <c r="C146" s="183" t="s">
        <v>277</v>
      </c>
      <c r="D146" s="183" t="s">
        <v>213</v>
      </c>
      <c r="E146" s="184" t="s">
        <v>4191</v>
      </c>
      <c r="F146" s="185" t="s">
        <v>4192</v>
      </c>
      <c r="G146" s="186" t="s">
        <v>389</v>
      </c>
      <c r="H146" s="187">
        <v>5</v>
      </c>
      <c r="I146" s="188"/>
      <c r="J146" s="188">
        <f t="shared" si="10"/>
        <v>0</v>
      </c>
      <c r="K146" s="189"/>
      <c r="L146" s="64"/>
      <c r="M146" s="190" t="s">
        <v>1</v>
      </c>
      <c r="N146" s="191" t="s">
        <v>37</v>
      </c>
      <c r="O146" s="192">
        <v>0.377</v>
      </c>
      <c r="P146" s="192">
        <f t="shared" si="11"/>
        <v>1.885</v>
      </c>
      <c r="Q146" s="192">
        <v>0</v>
      </c>
      <c r="R146" s="192">
        <f t="shared" si="12"/>
        <v>0</v>
      </c>
      <c r="S146" s="192">
        <v>1.2E-2</v>
      </c>
      <c r="T146" s="193">
        <f t="shared" si="13"/>
        <v>0.06</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4193</v>
      </c>
    </row>
    <row r="147" spans="2:65" s="1" customFormat="1" ht="21.75" customHeight="1">
      <c r="B147" s="182"/>
      <c r="C147" s="183" t="s">
        <v>280</v>
      </c>
      <c r="D147" s="183" t="s">
        <v>213</v>
      </c>
      <c r="E147" s="184" t="s">
        <v>1421</v>
      </c>
      <c r="F147" s="185" t="s">
        <v>1422</v>
      </c>
      <c r="G147" s="186" t="s">
        <v>234</v>
      </c>
      <c r="H147" s="187">
        <v>93.716999999999999</v>
      </c>
      <c r="I147" s="188"/>
      <c r="J147" s="188">
        <f t="shared" si="10"/>
        <v>0</v>
      </c>
      <c r="K147" s="189"/>
      <c r="L147" s="64"/>
      <c r="M147" s="190" t="s">
        <v>1</v>
      </c>
      <c r="N147" s="191" t="s">
        <v>37</v>
      </c>
      <c r="O147" s="192">
        <v>0.59799999999999998</v>
      </c>
      <c r="P147" s="192">
        <f t="shared" si="11"/>
        <v>56.042766</v>
      </c>
      <c r="Q147" s="192">
        <v>0</v>
      </c>
      <c r="R147" s="192">
        <f t="shared" si="12"/>
        <v>0</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4194</v>
      </c>
    </row>
    <row r="148" spans="2:65" s="1" customFormat="1" ht="24.2" customHeight="1">
      <c r="B148" s="182"/>
      <c r="C148" s="183" t="s">
        <v>283</v>
      </c>
      <c r="D148" s="183" t="s">
        <v>213</v>
      </c>
      <c r="E148" s="184" t="s">
        <v>4195</v>
      </c>
      <c r="F148" s="185" t="s">
        <v>4196</v>
      </c>
      <c r="G148" s="186" t="s">
        <v>234</v>
      </c>
      <c r="H148" s="187">
        <v>1780.623</v>
      </c>
      <c r="I148" s="188"/>
      <c r="J148" s="188">
        <f t="shared" si="10"/>
        <v>0</v>
      </c>
      <c r="K148" s="189"/>
      <c r="L148" s="64"/>
      <c r="M148" s="190" t="s">
        <v>1</v>
      </c>
      <c r="N148" s="191" t="s">
        <v>37</v>
      </c>
      <c r="O148" s="192">
        <v>7.0000000000000001E-3</v>
      </c>
      <c r="P148" s="192">
        <f t="shared" si="11"/>
        <v>12.464361</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4197</v>
      </c>
    </row>
    <row r="149" spans="2:65" s="1" customFormat="1" ht="37.9" customHeight="1">
      <c r="B149" s="182"/>
      <c r="C149" s="183" t="s">
        <v>6</v>
      </c>
      <c r="D149" s="183" t="s">
        <v>213</v>
      </c>
      <c r="E149" s="184" t="s">
        <v>4198</v>
      </c>
      <c r="F149" s="185" t="s">
        <v>4199</v>
      </c>
      <c r="G149" s="186" t="s">
        <v>234</v>
      </c>
      <c r="H149" s="187">
        <v>57.984000000000002</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4200</v>
      </c>
    </row>
    <row r="150" spans="2:65" s="1" customFormat="1" ht="24.2" customHeight="1">
      <c r="B150" s="182"/>
      <c r="C150" s="183" t="s">
        <v>288</v>
      </c>
      <c r="D150" s="183" t="s">
        <v>213</v>
      </c>
      <c r="E150" s="184" t="s">
        <v>4201</v>
      </c>
      <c r="F150" s="185" t="s">
        <v>4202</v>
      </c>
      <c r="G150" s="186" t="s">
        <v>234</v>
      </c>
      <c r="H150" s="187">
        <v>34.082999999999998</v>
      </c>
      <c r="I150" s="188"/>
      <c r="J150" s="188">
        <f t="shared" si="10"/>
        <v>0</v>
      </c>
      <c r="K150" s="189"/>
      <c r="L150" s="64"/>
      <c r="M150" s="190" t="s">
        <v>1</v>
      </c>
      <c r="N150" s="191" t="s">
        <v>37</v>
      </c>
      <c r="O150" s="192">
        <v>0</v>
      </c>
      <c r="P150" s="192">
        <f t="shared" si="11"/>
        <v>0</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4203</v>
      </c>
    </row>
    <row r="151" spans="2:65" s="1" customFormat="1" ht="24.2" customHeight="1">
      <c r="B151" s="182"/>
      <c r="C151" s="183" t="s">
        <v>291</v>
      </c>
      <c r="D151" s="183" t="s">
        <v>213</v>
      </c>
      <c r="E151" s="184" t="s">
        <v>4204</v>
      </c>
      <c r="F151" s="185" t="s">
        <v>4205</v>
      </c>
      <c r="G151" s="186" t="s">
        <v>234</v>
      </c>
      <c r="H151" s="187">
        <v>0.53800000000000003</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4206</v>
      </c>
    </row>
    <row r="152" spans="2:65" s="1" customFormat="1" ht="24.2" customHeight="1">
      <c r="B152" s="182"/>
      <c r="C152" s="183" t="s">
        <v>294</v>
      </c>
      <c r="D152" s="183" t="s">
        <v>213</v>
      </c>
      <c r="E152" s="184" t="s">
        <v>4207</v>
      </c>
      <c r="F152" s="185" t="s">
        <v>4208</v>
      </c>
      <c r="G152" s="186" t="s">
        <v>234</v>
      </c>
      <c r="H152" s="187">
        <v>0.54300000000000004</v>
      </c>
      <c r="I152" s="188"/>
      <c r="J152" s="188">
        <f t="shared" si="10"/>
        <v>0</v>
      </c>
      <c r="K152" s="189"/>
      <c r="L152" s="64"/>
      <c r="M152" s="190" t="s">
        <v>1</v>
      </c>
      <c r="N152" s="191" t="s">
        <v>37</v>
      </c>
      <c r="O152" s="192">
        <v>0</v>
      </c>
      <c r="P152" s="192">
        <f t="shared" si="11"/>
        <v>0</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4209</v>
      </c>
    </row>
    <row r="153" spans="2:65" s="1" customFormat="1" ht="24.2" customHeight="1">
      <c r="B153" s="182"/>
      <c r="C153" s="183" t="s">
        <v>297</v>
      </c>
      <c r="D153" s="183" t="s">
        <v>213</v>
      </c>
      <c r="E153" s="184" t="s">
        <v>4210</v>
      </c>
      <c r="F153" s="185" t="s">
        <v>4211</v>
      </c>
      <c r="G153" s="186" t="s">
        <v>234</v>
      </c>
      <c r="H153" s="187">
        <v>0.56899999999999995</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4212</v>
      </c>
    </row>
    <row r="154" spans="2:65" s="11" customFormat="1" ht="25.9" customHeight="1">
      <c r="B154" s="171"/>
      <c r="D154" s="172" t="s">
        <v>69</v>
      </c>
      <c r="E154" s="173" t="s">
        <v>405</v>
      </c>
      <c r="F154" s="173" t="s">
        <v>406</v>
      </c>
      <c r="J154" s="174">
        <f>BK154</f>
        <v>0</v>
      </c>
      <c r="L154" s="171"/>
      <c r="M154" s="175"/>
      <c r="P154" s="176">
        <f>P155+P157+P160</f>
        <v>22.859957999999995</v>
      </c>
      <c r="R154" s="176">
        <f>R155+R157+R160</f>
        <v>0</v>
      </c>
      <c r="T154" s="177">
        <f>T155+T157+T160</f>
        <v>1.023984</v>
      </c>
      <c r="AR154" s="172" t="s">
        <v>83</v>
      </c>
      <c r="AT154" s="178" t="s">
        <v>69</v>
      </c>
      <c r="AU154" s="178" t="s">
        <v>70</v>
      </c>
      <c r="AY154" s="172" t="s">
        <v>211</v>
      </c>
      <c r="BK154" s="179">
        <f>BK155+BK157+BK160</f>
        <v>0</v>
      </c>
    </row>
    <row r="155" spans="2:65" s="11" customFormat="1" ht="22.9" customHeight="1">
      <c r="B155" s="171"/>
      <c r="D155" s="172" t="s">
        <v>69</v>
      </c>
      <c r="E155" s="180" t="s">
        <v>461</v>
      </c>
      <c r="F155" s="180" t="s">
        <v>462</v>
      </c>
      <c r="J155" s="181">
        <f>BK155</f>
        <v>0</v>
      </c>
      <c r="L155" s="171"/>
      <c r="M155" s="175"/>
      <c r="P155" s="176">
        <f>P156</f>
        <v>2.4422579999999998</v>
      </c>
      <c r="R155" s="176">
        <f>R156</f>
        <v>0</v>
      </c>
      <c r="T155" s="177">
        <f>T156</f>
        <v>0.54272399999999998</v>
      </c>
      <c r="AR155" s="172" t="s">
        <v>83</v>
      </c>
      <c r="AT155" s="178" t="s">
        <v>69</v>
      </c>
      <c r="AU155" s="178" t="s">
        <v>77</v>
      </c>
      <c r="AY155" s="172" t="s">
        <v>211</v>
      </c>
      <c r="BK155" s="179">
        <f>BK156</f>
        <v>0</v>
      </c>
    </row>
    <row r="156" spans="2:65" s="1" customFormat="1" ht="24.2" customHeight="1">
      <c r="B156" s="182"/>
      <c r="C156" s="183" t="s">
        <v>300</v>
      </c>
      <c r="D156" s="183" t="s">
        <v>213</v>
      </c>
      <c r="E156" s="184" t="s">
        <v>4213</v>
      </c>
      <c r="F156" s="185" t="s">
        <v>4214</v>
      </c>
      <c r="G156" s="186" t="s">
        <v>238</v>
      </c>
      <c r="H156" s="187">
        <v>38.765999999999998</v>
      </c>
      <c r="I156" s="188"/>
      <c r="J156" s="188">
        <f>ROUND(I156*H156,2)</f>
        <v>0</v>
      </c>
      <c r="K156" s="189"/>
      <c r="L156" s="64"/>
      <c r="M156" s="190" t="s">
        <v>1</v>
      </c>
      <c r="N156" s="191" t="s">
        <v>37</v>
      </c>
      <c r="O156" s="192">
        <v>6.3E-2</v>
      </c>
      <c r="P156" s="192">
        <f>O156*H156</f>
        <v>2.4422579999999998</v>
      </c>
      <c r="Q156" s="192">
        <v>0</v>
      </c>
      <c r="R156" s="192">
        <f>Q156*H156</f>
        <v>0</v>
      </c>
      <c r="S156" s="192">
        <v>1.4E-2</v>
      </c>
      <c r="T156" s="193">
        <f>S156*H156</f>
        <v>0.54272399999999998</v>
      </c>
      <c r="AR156" s="194" t="s">
        <v>263</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263</v>
      </c>
      <c r="BM156" s="194" t="s">
        <v>4215</v>
      </c>
    </row>
    <row r="157" spans="2:65" s="11" customFormat="1" ht="22.9" customHeight="1">
      <c r="B157" s="171"/>
      <c r="D157" s="172" t="s">
        <v>69</v>
      </c>
      <c r="E157" s="180" t="s">
        <v>885</v>
      </c>
      <c r="F157" s="180" t="s">
        <v>886</v>
      </c>
      <c r="J157" s="181">
        <f>BK157</f>
        <v>0</v>
      </c>
      <c r="L157" s="171"/>
      <c r="M157" s="175"/>
      <c r="P157" s="176">
        <f>SUM(P158:P159)</f>
        <v>1.9496999999999998</v>
      </c>
      <c r="R157" s="176">
        <f>SUM(R158:R159)</f>
        <v>0</v>
      </c>
      <c r="T157" s="177">
        <f>SUM(T158:T159)</f>
        <v>6.6360000000000002E-2</v>
      </c>
      <c r="AR157" s="172" t="s">
        <v>83</v>
      </c>
      <c r="AT157" s="178" t="s">
        <v>69</v>
      </c>
      <c r="AU157" s="178" t="s">
        <v>77</v>
      </c>
      <c r="AY157" s="172" t="s">
        <v>211</v>
      </c>
      <c r="BK157" s="179">
        <f>SUM(BK158:BK159)</f>
        <v>0</v>
      </c>
    </row>
    <row r="158" spans="2:65" s="1" customFormat="1" ht="21.75" customHeight="1">
      <c r="B158" s="182"/>
      <c r="C158" s="183" t="s">
        <v>303</v>
      </c>
      <c r="D158" s="183" t="s">
        <v>213</v>
      </c>
      <c r="E158" s="184" t="s">
        <v>4216</v>
      </c>
      <c r="F158" s="185" t="s">
        <v>4217</v>
      </c>
      <c r="G158" s="186" t="s">
        <v>389</v>
      </c>
      <c r="H158" s="187">
        <v>4.5</v>
      </c>
      <c r="I158" s="188"/>
      <c r="J158" s="188">
        <f>ROUND(I158*H158,2)</f>
        <v>0</v>
      </c>
      <c r="K158" s="189"/>
      <c r="L158" s="64"/>
      <c r="M158" s="190" t="s">
        <v>1</v>
      </c>
      <c r="N158" s="191" t="s">
        <v>37</v>
      </c>
      <c r="O158" s="192">
        <v>9.5000000000000001E-2</v>
      </c>
      <c r="P158" s="192">
        <f>O158*H158</f>
        <v>0.42749999999999999</v>
      </c>
      <c r="Q158" s="192">
        <v>0</v>
      </c>
      <c r="R158" s="192">
        <f>Q158*H158</f>
        <v>0</v>
      </c>
      <c r="S158" s="192">
        <v>5.7000000000000002E-3</v>
      </c>
      <c r="T158" s="193">
        <f>S158*H158</f>
        <v>2.5649999999999999E-2</v>
      </c>
      <c r="AR158" s="194" t="s">
        <v>263</v>
      </c>
      <c r="AT158" s="194" t="s">
        <v>213</v>
      </c>
      <c r="AU158" s="194"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263</v>
      </c>
      <c r="BM158" s="194" t="s">
        <v>4218</v>
      </c>
    </row>
    <row r="159" spans="2:65" s="1" customFormat="1" ht="24.2" customHeight="1">
      <c r="B159" s="182"/>
      <c r="C159" s="183" t="s">
        <v>306</v>
      </c>
      <c r="D159" s="183" t="s">
        <v>213</v>
      </c>
      <c r="E159" s="184" t="s">
        <v>4219</v>
      </c>
      <c r="F159" s="185" t="s">
        <v>4220</v>
      </c>
      <c r="G159" s="186" t="s">
        <v>389</v>
      </c>
      <c r="H159" s="187">
        <v>17.7</v>
      </c>
      <c r="I159" s="188"/>
      <c r="J159" s="188">
        <f>ROUND(I159*H159,2)</f>
        <v>0</v>
      </c>
      <c r="K159" s="189"/>
      <c r="L159" s="64"/>
      <c r="M159" s="190" t="s">
        <v>1</v>
      </c>
      <c r="N159" s="191" t="s">
        <v>37</v>
      </c>
      <c r="O159" s="192">
        <v>8.5999999999999993E-2</v>
      </c>
      <c r="P159" s="192">
        <f>O159*H159</f>
        <v>1.5221999999999998</v>
      </c>
      <c r="Q159" s="192">
        <v>0</v>
      </c>
      <c r="R159" s="192">
        <f>Q159*H159</f>
        <v>0</v>
      </c>
      <c r="S159" s="192">
        <v>2.3E-3</v>
      </c>
      <c r="T159" s="193">
        <f>S159*H159</f>
        <v>4.0709999999999996E-2</v>
      </c>
      <c r="AR159" s="194" t="s">
        <v>263</v>
      </c>
      <c r="AT159" s="194" t="s">
        <v>213</v>
      </c>
      <c r="AU159" s="194"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263</v>
      </c>
      <c r="BM159" s="194" t="s">
        <v>4221</v>
      </c>
    </row>
    <row r="160" spans="2:65" s="11" customFormat="1" ht="22.9" customHeight="1">
      <c r="B160" s="171"/>
      <c r="D160" s="172" t="s">
        <v>69</v>
      </c>
      <c r="E160" s="180" t="s">
        <v>897</v>
      </c>
      <c r="F160" s="180" t="s">
        <v>898</v>
      </c>
      <c r="J160" s="181">
        <f>BK160</f>
        <v>0</v>
      </c>
      <c r="L160" s="171"/>
      <c r="M160" s="175"/>
      <c r="P160" s="176">
        <f>SUM(P161:P162)</f>
        <v>18.467999999999996</v>
      </c>
      <c r="R160" s="176">
        <f>SUM(R161:R162)</f>
        <v>0</v>
      </c>
      <c r="T160" s="177">
        <f>SUM(T161:T162)</f>
        <v>0.41489999999999999</v>
      </c>
      <c r="AR160" s="172" t="s">
        <v>83</v>
      </c>
      <c r="AT160" s="178" t="s">
        <v>69</v>
      </c>
      <c r="AU160" s="178" t="s">
        <v>77</v>
      </c>
      <c r="AY160" s="172" t="s">
        <v>211</v>
      </c>
      <c r="BK160" s="179">
        <f>SUM(BK161:BK162)</f>
        <v>0</v>
      </c>
    </row>
    <row r="161" spans="2:65" s="1" customFormat="1" ht="33" customHeight="1">
      <c r="B161" s="182"/>
      <c r="C161" s="183" t="s">
        <v>309</v>
      </c>
      <c r="D161" s="183" t="s">
        <v>213</v>
      </c>
      <c r="E161" s="184" t="s">
        <v>4222</v>
      </c>
      <c r="F161" s="185" t="s">
        <v>4223</v>
      </c>
      <c r="G161" s="186" t="s">
        <v>389</v>
      </c>
      <c r="H161" s="187">
        <v>46.1</v>
      </c>
      <c r="I161" s="188"/>
      <c r="J161" s="188">
        <f>ROUND(I161*H161,2)</f>
        <v>0</v>
      </c>
      <c r="K161" s="189"/>
      <c r="L161" s="64"/>
      <c r="M161" s="190" t="s">
        <v>1</v>
      </c>
      <c r="N161" s="191" t="s">
        <v>37</v>
      </c>
      <c r="O161" s="192">
        <v>0.28499999999999998</v>
      </c>
      <c r="P161" s="192">
        <f>O161*H161</f>
        <v>13.138499999999999</v>
      </c>
      <c r="Q161" s="192">
        <v>0</v>
      </c>
      <c r="R161" s="192">
        <f>Q161*H161</f>
        <v>0</v>
      </c>
      <c r="S161" s="192">
        <v>8.9999999999999993E-3</v>
      </c>
      <c r="T161" s="193">
        <f>S161*H161</f>
        <v>0.41489999999999999</v>
      </c>
      <c r="AR161" s="194" t="s">
        <v>263</v>
      </c>
      <c r="AT161" s="194" t="s">
        <v>213</v>
      </c>
      <c r="AU161" s="194"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263</v>
      </c>
      <c r="BM161" s="194" t="s">
        <v>4224</v>
      </c>
    </row>
    <row r="162" spans="2:65" s="1" customFormat="1" ht="33" customHeight="1">
      <c r="B162" s="182"/>
      <c r="C162" s="183" t="s">
        <v>311</v>
      </c>
      <c r="D162" s="183" t="s">
        <v>213</v>
      </c>
      <c r="E162" s="184" t="s">
        <v>4225</v>
      </c>
      <c r="F162" s="185" t="s">
        <v>4226</v>
      </c>
      <c r="G162" s="186" t="s">
        <v>389</v>
      </c>
      <c r="H162" s="187">
        <v>18.7</v>
      </c>
      <c r="I162" s="188"/>
      <c r="J162" s="188">
        <f>ROUND(I162*H162,2)</f>
        <v>0</v>
      </c>
      <c r="K162" s="189"/>
      <c r="L162" s="64"/>
      <c r="M162" s="221" t="s">
        <v>1</v>
      </c>
      <c r="N162" s="222" t="s">
        <v>37</v>
      </c>
      <c r="O162" s="223">
        <v>0.28499999999999998</v>
      </c>
      <c r="P162" s="223">
        <f>O162*H162</f>
        <v>5.3294999999999995</v>
      </c>
      <c r="Q162" s="223">
        <v>0</v>
      </c>
      <c r="R162" s="223">
        <f>Q162*H162</f>
        <v>0</v>
      </c>
      <c r="S162" s="223">
        <v>0</v>
      </c>
      <c r="T162" s="224">
        <f>S162*H162</f>
        <v>0</v>
      </c>
      <c r="AR162" s="194" t="s">
        <v>263</v>
      </c>
      <c r="AT162" s="194" t="s">
        <v>213</v>
      </c>
      <c r="AU162" s="194"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263</v>
      </c>
      <c r="BM162" s="194" t="s">
        <v>4227</v>
      </c>
    </row>
    <row r="163" spans="2:65" s="1" customFormat="1" ht="6.95" customHeight="1">
      <c r="B163" s="81"/>
      <c r="C163" s="82"/>
      <c r="D163" s="82"/>
      <c r="E163" s="82"/>
      <c r="F163" s="82"/>
      <c r="G163" s="82"/>
      <c r="H163" s="82"/>
      <c r="I163" s="82"/>
      <c r="J163" s="82"/>
      <c r="K163" s="82"/>
      <c r="L163" s="64"/>
    </row>
  </sheetData>
  <autoFilter ref="C122:K162" xr:uid="{00000000-0009-0000-0000-000019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0"/>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1" t="s">
        <v>160</v>
      </c>
      <c r="M2" s="1330"/>
      <c r="N2" s="1330"/>
      <c r="O2" s="1330"/>
      <c r="P2" s="1330"/>
      <c r="Q2" s="1330"/>
      <c r="R2" s="1330"/>
      <c r="S2" s="1330"/>
      <c r="T2" s="1330"/>
      <c r="U2" s="1330"/>
      <c r="V2" s="1330"/>
      <c r="AT2" s="51" t="s">
        <v>4228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
        <v>12</v>
      </c>
      <c r="F7" s="1383"/>
      <c r="G7" s="1383"/>
      <c r="H7" s="1383"/>
      <c r="L7" s="54"/>
    </row>
    <row r="8" spans="2:46" s="1" customFormat="1" ht="12" customHeight="1">
      <c r="B8" s="64"/>
      <c r="D8" s="60" t="s">
        <v>162</v>
      </c>
      <c r="L8" s="64"/>
    </row>
    <row r="9" spans="2:46" s="1" customFormat="1" ht="16.5" customHeight="1">
      <c r="B9" s="64"/>
      <c r="E9" s="1358" t="s">
        <v>4229</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4230</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68" t="s">
        <v>30</v>
      </c>
      <c r="E27" s="1368"/>
      <c r="F27" s="1368"/>
      <c r="G27" s="1368"/>
      <c r="H27" s="1368"/>
      <c r="I27" s="1368"/>
      <c r="J27" s="1368"/>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ROUND((SUM(BE123:BE219)),  2)</f>
        <v>0</v>
      </c>
      <c r="G33" s="137"/>
      <c r="H33" s="137"/>
      <c r="I33" s="140">
        <v>0.23</v>
      </c>
      <c r="J33" s="139">
        <f>ROUND(((SUM(BE123:BE219))*I33),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ROUND((SUM(BF123:BF219)),  2)</f>
        <v>0</v>
      </c>
      <c r="I34" s="141">
        <v>0.23</v>
      </c>
      <c r="J34" s="125">
        <f>ROUND(((SUM(BF123:BF219))*I34),  2)</f>
        <v>0</v>
      </c>
      <c r="L34" s="64"/>
    </row>
    <row r="35" spans="2:52" s="1" customFormat="1" ht="14.45" hidden="1" customHeight="1">
      <c r="B35" s="64"/>
      <c r="E35" s="60" t="s">
        <v>38</v>
      </c>
      <c r="F35" s="125">
        <f>ROUND((SUM(BG123:BG219)),  2)</f>
        <v>0</v>
      </c>
      <c r="I35" s="141">
        <v>0.23</v>
      </c>
      <c r="J35" s="125">
        <f>0</f>
        <v>0</v>
      </c>
      <c r="L35" s="64"/>
    </row>
    <row r="36" spans="2:52" s="1" customFormat="1" ht="14.45" hidden="1" customHeight="1">
      <c r="B36" s="64"/>
      <c r="E36" s="60" t="s">
        <v>39</v>
      </c>
      <c r="F36" s="125">
        <f>ROUND((SUM(BH123:BH219)),  2)</f>
        <v>0</v>
      </c>
      <c r="I36" s="141">
        <v>0.23</v>
      </c>
      <c r="J36" s="125">
        <f>0</f>
        <v>0</v>
      </c>
      <c r="L36" s="64"/>
    </row>
    <row r="37" spans="2:52" s="1" customFormat="1" ht="14.45" hidden="1" customHeight="1">
      <c r="B37" s="64"/>
      <c r="E37" s="70" t="s">
        <v>40</v>
      </c>
      <c r="F37" s="139">
        <f>ROUND((SUM(BI123:BI219)),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82" t="str">
        <f>E7</f>
        <v>Dobudovanie univerzitného campusu TnUAD</v>
      </c>
      <c r="F85" s="1383"/>
      <c r="G85" s="1383"/>
      <c r="H85" s="1383"/>
      <c r="L85" s="64"/>
    </row>
    <row r="86" spans="2:47" s="1" customFormat="1" ht="12" customHeight="1">
      <c r="B86" s="64"/>
      <c r="C86" s="60" t="s">
        <v>162</v>
      </c>
      <c r="L86" s="64"/>
    </row>
    <row r="87" spans="2:47" s="1" customFormat="1" ht="16.5" customHeight="1">
      <c r="B87" s="64"/>
      <c r="E87" s="1358" t="str">
        <f>E9</f>
        <v>SO 311 - Rekonštrukcia vodovodnej prípojky</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4231</v>
      </c>
      <c r="E98" s="160"/>
      <c r="F98" s="160"/>
      <c r="G98" s="160"/>
      <c r="H98" s="160"/>
      <c r="I98" s="160"/>
      <c r="J98" s="161">
        <f>J125</f>
        <v>0</v>
      </c>
      <c r="L98" s="158"/>
    </row>
    <row r="99" spans="2:12" s="9" customFormat="1" ht="19.899999999999999" customHeight="1">
      <c r="B99" s="158"/>
      <c r="D99" s="159" t="s">
        <v>4232</v>
      </c>
      <c r="E99" s="160"/>
      <c r="F99" s="160"/>
      <c r="G99" s="160"/>
      <c r="H99" s="160"/>
      <c r="I99" s="160"/>
      <c r="J99" s="161">
        <f>J146</f>
        <v>0</v>
      </c>
      <c r="L99" s="158"/>
    </row>
    <row r="100" spans="2:12" s="9" customFormat="1" ht="19.899999999999999" customHeight="1">
      <c r="B100" s="158"/>
      <c r="D100" s="159" t="s">
        <v>174</v>
      </c>
      <c r="E100" s="160"/>
      <c r="F100" s="160"/>
      <c r="G100" s="160"/>
      <c r="H100" s="160"/>
      <c r="I100" s="160"/>
      <c r="J100" s="161">
        <f>J152</f>
        <v>0</v>
      </c>
      <c r="L100" s="158"/>
    </row>
    <row r="101" spans="2:12" s="9" customFormat="1" ht="19.899999999999999" customHeight="1">
      <c r="B101" s="158"/>
      <c r="D101" s="159" t="s">
        <v>1386</v>
      </c>
      <c r="E101" s="160"/>
      <c r="F101" s="160"/>
      <c r="G101" s="160"/>
      <c r="H101" s="160"/>
      <c r="I101" s="160"/>
      <c r="J101" s="161">
        <f>J156</f>
        <v>0</v>
      </c>
      <c r="L101" s="158"/>
    </row>
    <row r="102" spans="2:12" s="8" customFormat="1" ht="24.95" customHeight="1">
      <c r="B102" s="154"/>
      <c r="D102" s="155" t="s">
        <v>177</v>
      </c>
      <c r="E102" s="156"/>
      <c r="F102" s="156"/>
      <c r="G102" s="156"/>
      <c r="H102" s="156"/>
      <c r="I102" s="156"/>
      <c r="J102" s="157">
        <f>J215</f>
        <v>0</v>
      </c>
      <c r="L102" s="154"/>
    </row>
    <row r="103" spans="2:12" s="9" customFormat="1" ht="19.899999999999999" customHeight="1">
      <c r="B103" s="158"/>
      <c r="D103" s="159" t="s">
        <v>191</v>
      </c>
      <c r="E103" s="160"/>
      <c r="F103" s="160"/>
      <c r="G103" s="160"/>
      <c r="H103" s="160"/>
      <c r="I103" s="160"/>
      <c r="J103" s="161">
        <f>J216</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82" t="str">
        <f>E7</f>
        <v>Dobudovanie univerzitného campusu TnUAD</v>
      </c>
      <c r="F113" s="1383"/>
      <c r="G113" s="1383"/>
      <c r="H113" s="1383"/>
      <c r="L113" s="64"/>
    </row>
    <row r="114" spans="2:65" s="1" customFormat="1" ht="12" customHeight="1">
      <c r="B114" s="64"/>
      <c r="C114" s="60" t="s">
        <v>162</v>
      </c>
      <c r="L114" s="64"/>
    </row>
    <row r="115" spans="2:65" s="1" customFormat="1" ht="16.5" customHeight="1">
      <c r="B115" s="64"/>
      <c r="E115" s="1358" t="str">
        <f>E9</f>
        <v>SO 311 - Rekonštrukcia vodovodnej prípojky</v>
      </c>
      <c r="F115" s="1326"/>
      <c r="G115" s="1326"/>
      <c r="H115" s="1326"/>
      <c r="L115" s="64"/>
    </row>
    <row r="116" spans="2:65" s="1" customFormat="1" ht="6.95" customHeight="1">
      <c r="B116" s="64"/>
      <c r="L116" s="64"/>
    </row>
    <row r="117" spans="2:65" s="1" customFormat="1" ht="12" customHeight="1">
      <c r="B117" s="64"/>
      <c r="C117" s="60" t="s">
        <v>15</v>
      </c>
      <c r="F117" s="58" t="str">
        <f>F12</f>
        <v>Študentská ul., Trenčín; parc.č. 1627/624. 1627/43</v>
      </c>
      <c r="I117" s="60" t="s">
        <v>17</v>
      </c>
      <c r="J117" s="91">
        <f>IF(J12="","",J12)</f>
        <v>45939</v>
      </c>
      <c r="L117" s="64"/>
    </row>
    <row r="118" spans="2:65" s="1" customFormat="1" ht="6.95" customHeight="1">
      <c r="B118" s="64"/>
      <c r="L118" s="64"/>
    </row>
    <row r="119" spans="2:65" s="1" customFormat="1" ht="25.7" customHeight="1">
      <c r="B119" s="64"/>
      <c r="C119" s="60" t="s">
        <v>18</v>
      </c>
      <c r="F119" s="58" t="str">
        <f>E15</f>
        <v>Trenčianska univerzita Alexandra Dubčeka v Trenčín</v>
      </c>
      <c r="I119" s="60" t="s">
        <v>24</v>
      </c>
      <c r="J119" s="150" t="str">
        <f>E21</f>
        <v>H_pro s.r.o., Ing Juraj HERDA</v>
      </c>
      <c r="L119" s="64"/>
    </row>
    <row r="120" spans="2:65" s="1" customFormat="1" ht="15.2" customHeight="1">
      <c r="B120" s="64"/>
      <c r="C120" s="60" t="s">
        <v>22</v>
      </c>
      <c r="F120" s="58" t="str">
        <f>IF(E18="","",E18)</f>
        <v xml:space="preserve"> </v>
      </c>
      <c r="I120" s="60" t="s">
        <v>27</v>
      </c>
      <c r="J120" s="150" t="str">
        <f>E24</f>
        <v>kalkul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P124+P215</f>
        <v>27.933699999999998</v>
      </c>
      <c r="Q123" s="92"/>
      <c r="R123" s="168">
        <f>R124+R215</f>
        <v>11.985836200000001</v>
      </c>
      <c r="S123" s="92"/>
      <c r="T123" s="169">
        <f>T124+T215</f>
        <v>0</v>
      </c>
      <c r="AT123" s="51" t="s">
        <v>69</v>
      </c>
      <c r="AU123" s="51" t="s">
        <v>170</v>
      </c>
      <c r="BK123" s="170">
        <f>BK124+BK215</f>
        <v>0</v>
      </c>
    </row>
    <row r="124" spans="2:65" s="11" customFormat="1" ht="25.9" customHeight="1">
      <c r="B124" s="171"/>
      <c r="D124" s="172" t="s">
        <v>69</v>
      </c>
      <c r="E124" s="173" t="s">
        <v>209</v>
      </c>
      <c r="F124" s="173" t="s">
        <v>210</v>
      </c>
      <c r="J124" s="174">
        <f>BK124</f>
        <v>0</v>
      </c>
      <c r="L124" s="171"/>
      <c r="M124" s="175"/>
      <c r="P124" s="176">
        <f>P125+P146+P152+P156</f>
        <v>27.933699999999998</v>
      </c>
      <c r="R124" s="176">
        <f>R125+R146+R152+R156</f>
        <v>11.985836200000001</v>
      </c>
      <c r="T124" s="177">
        <f>T125+T146+T152+T156</f>
        <v>0</v>
      </c>
      <c r="AR124" s="172" t="s">
        <v>77</v>
      </c>
      <c r="AT124" s="178" t="s">
        <v>69</v>
      </c>
      <c r="AU124" s="178" t="s">
        <v>70</v>
      </c>
      <c r="AY124" s="172" t="s">
        <v>211</v>
      </c>
      <c r="BK124" s="179">
        <f>BK125+BK146+BK152+BK156</f>
        <v>0</v>
      </c>
    </row>
    <row r="125" spans="2:65" s="11" customFormat="1" ht="22.9" customHeight="1">
      <c r="B125" s="171"/>
      <c r="D125" s="172" t="s">
        <v>69</v>
      </c>
      <c r="E125" s="180" t="s">
        <v>77</v>
      </c>
      <c r="F125" s="180" t="s">
        <v>4233</v>
      </c>
      <c r="J125" s="181">
        <f>BK125</f>
        <v>0</v>
      </c>
      <c r="L125" s="171"/>
      <c r="M125" s="175"/>
      <c r="P125" s="176">
        <f>SUM(P126:P145)</f>
        <v>0</v>
      </c>
      <c r="R125" s="176">
        <f>SUM(R126:R145)</f>
        <v>0</v>
      </c>
      <c r="T125" s="177">
        <f>SUM(T126:T145)</f>
        <v>0</v>
      </c>
      <c r="AR125" s="172" t="s">
        <v>77</v>
      </c>
      <c r="AT125" s="178" t="s">
        <v>69</v>
      </c>
      <c r="AU125" s="178" t="s">
        <v>77</v>
      </c>
      <c r="AY125" s="172" t="s">
        <v>211</v>
      </c>
      <c r="BK125" s="179">
        <f>SUM(BK126:BK145)</f>
        <v>0</v>
      </c>
    </row>
    <row r="126" spans="2:65" s="1" customFormat="1" ht="21.75" customHeight="1">
      <c r="B126" s="182"/>
      <c r="C126" s="183" t="s">
        <v>77</v>
      </c>
      <c r="D126" s="183" t="s">
        <v>213</v>
      </c>
      <c r="E126" s="184" t="s">
        <v>4234</v>
      </c>
      <c r="F126" s="185" t="s">
        <v>4235</v>
      </c>
      <c r="G126" s="186" t="s">
        <v>216</v>
      </c>
      <c r="H126" s="187">
        <v>66</v>
      </c>
      <c r="I126" s="188"/>
      <c r="J126" s="188">
        <f t="shared" ref="J126:J145" si="0">ROUND(I126*H126,2)</f>
        <v>0</v>
      </c>
      <c r="K126" s="189"/>
      <c r="L126" s="64"/>
      <c r="M126" s="190" t="s">
        <v>1</v>
      </c>
      <c r="N126" s="191" t="s">
        <v>37</v>
      </c>
      <c r="O126" s="192">
        <v>0</v>
      </c>
      <c r="P126" s="192">
        <f t="shared" ref="P126:P145" si="1">O126*H126</f>
        <v>0</v>
      </c>
      <c r="Q126" s="192">
        <v>0</v>
      </c>
      <c r="R126" s="192">
        <f t="shared" ref="R126:R145" si="2">Q126*H126</f>
        <v>0</v>
      </c>
      <c r="S126" s="192">
        <v>0</v>
      </c>
      <c r="T126" s="193">
        <f t="shared" ref="T126:T145" si="3">S126*H126</f>
        <v>0</v>
      </c>
      <c r="AR126" s="194" t="s">
        <v>217</v>
      </c>
      <c r="AT126" s="194" t="s">
        <v>213</v>
      </c>
      <c r="AU126" s="194" t="s">
        <v>83</v>
      </c>
      <c r="AY126" s="51" t="s">
        <v>211</v>
      </c>
      <c r="BE126" s="195">
        <f t="shared" ref="BE126:BE145" si="4">IF(N126="základná",J126,0)</f>
        <v>0</v>
      </c>
      <c r="BF126" s="195">
        <f t="shared" ref="BF126:BF145" si="5">IF(N126="znížená",J126,0)</f>
        <v>0</v>
      </c>
      <c r="BG126" s="195">
        <f t="shared" ref="BG126:BG145" si="6">IF(N126="zákl. prenesená",J126,0)</f>
        <v>0</v>
      </c>
      <c r="BH126" s="195">
        <f t="shared" ref="BH126:BH145" si="7">IF(N126="zníž. prenesená",J126,0)</f>
        <v>0</v>
      </c>
      <c r="BI126" s="195">
        <f t="shared" ref="BI126:BI145" si="8">IF(N126="nulová",J126,0)</f>
        <v>0</v>
      </c>
      <c r="BJ126" s="51" t="s">
        <v>83</v>
      </c>
      <c r="BK126" s="195">
        <f t="shared" ref="BK126:BK145" si="9">ROUND(I126*H126,2)</f>
        <v>0</v>
      </c>
      <c r="BL126" s="51" t="s">
        <v>217</v>
      </c>
      <c r="BM126" s="194" t="s">
        <v>83</v>
      </c>
    </row>
    <row r="127" spans="2:65" s="1" customFormat="1" ht="24.2" customHeight="1">
      <c r="B127" s="182"/>
      <c r="C127" s="183" t="s">
        <v>83</v>
      </c>
      <c r="D127" s="183" t="s">
        <v>213</v>
      </c>
      <c r="E127" s="184" t="s">
        <v>218</v>
      </c>
      <c r="F127" s="185" t="s">
        <v>219</v>
      </c>
      <c r="G127" s="186" t="s">
        <v>216</v>
      </c>
      <c r="H127" s="187">
        <v>66</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217</v>
      </c>
    </row>
    <row r="128" spans="2:65" s="1" customFormat="1" ht="16.5" customHeight="1">
      <c r="B128" s="182"/>
      <c r="C128" s="183" t="s">
        <v>220</v>
      </c>
      <c r="D128" s="183" t="s">
        <v>213</v>
      </c>
      <c r="E128" s="184" t="s">
        <v>4236</v>
      </c>
      <c r="F128" s="185" t="s">
        <v>4237</v>
      </c>
      <c r="G128" s="186" t="s">
        <v>216</v>
      </c>
      <c r="H128" s="187">
        <v>60</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228</v>
      </c>
    </row>
    <row r="129" spans="2:65" s="1" customFormat="1" ht="37.9" customHeight="1">
      <c r="B129" s="182"/>
      <c r="C129" s="183" t="s">
        <v>217</v>
      </c>
      <c r="D129" s="183" t="s">
        <v>213</v>
      </c>
      <c r="E129" s="184" t="s">
        <v>4238</v>
      </c>
      <c r="F129" s="185" t="s">
        <v>4239</v>
      </c>
      <c r="G129" s="186" t="s">
        <v>216</v>
      </c>
      <c r="H129" s="187">
        <v>60</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235</v>
      </c>
    </row>
    <row r="130" spans="2:65" s="1" customFormat="1" ht="24.2" customHeight="1">
      <c r="B130" s="182"/>
      <c r="C130" s="183" t="s">
        <v>225</v>
      </c>
      <c r="D130" s="183" t="s">
        <v>213</v>
      </c>
      <c r="E130" s="184" t="s">
        <v>4240</v>
      </c>
      <c r="F130" s="185" t="s">
        <v>4241</v>
      </c>
      <c r="G130" s="186" t="s">
        <v>238</v>
      </c>
      <c r="H130" s="187">
        <v>120</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244</v>
      </c>
    </row>
    <row r="131" spans="2:65" s="1" customFormat="1" ht="24.2" customHeight="1">
      <c r="B131" s="182"/>
      <c r="C131" s="183" t="s">
        <v>228</v>
      </c>
      <c r="D131" s="183" t="s">
        <v>213</v>
      </c>
      <c r="E131" s="184" t="s">
        <v>4242</v>
      </c>
      <c r="F131" s="185" t="s">
        <v>4243</v>
      </c>
      <c r="G131" s="186" t="s">
        <v>238</v>
      </c>
      <c r="H131" s="187">
        <v>120</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251</v>
      </c>
    </row>
    <row r="132" spans="2:65" s="1" customFormat="1" ht="24.2" customHeight="1">
      <c r="B132" s="182"/>
      <c r="C132" s="183" t="s">
        <v>231</v>
      </c>
      <c r="D132" s="183" t="s">
        <v>213</v>
      </c>
      <c r="E132" s="184" t="s">
        <v>4244</v>
      </c>
      <c r="F132" s="185" t="s">
        <v>4245</v>
      </c>
      <c r="G132" s="186" t="s">
        <v>216</v>
      </c>
      <c r="H132" s="187">
        <v>126</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257</v>
      </c>
    </row>
    <row r="133" spans="2:65" s="1" customFormat="1" ht="37.9" customHeight="1">
      <c r="B133" s="182"/>
      <c r="C133" s="183" t="s">
        <v>235</v>
      </c>
      <c r="D133" s="183" t="s">
        <v>213</v>
      </c>
      <c r="E133" s="184" t="s">
        <v>4246</v>
      </c>
      <c r="F133" s="185" t="s">
        <v>4247</v>
      </c>
      <c r="G133" s="186" t="s">
        <v>216</v>
      </c>
      <c r="H133" s="187">
        <v>25</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263</v>
      </c>
    </row>
    <row r="134" spans="2:65" s="1" customFormat="1" ht="44.25" customHeight="1">
      <c r="B134" s="182"/>
      <c r="C134" s="183" t="s">
        <v>239</v>
      </c>
      <c r="D134" s="183" t="s">
        <v>213</v>
      </c>
      <c r="E134" s="184" t="s">
        <v>4248</v>
      </c>
      <c r="F134" s="185" t="s">
        <v>4249</v>
      </c>
      <c r="G134" s="186" t="s">
        <v>216</v>
      </c>
      <c r="H134" s="187">
        <v>750</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270</v>
      </c>
    </row>
    <row r="135" spans="2:65" s="1" customFormat="1" ht="24.2" customHeight="1">
      <c r="B135" s="182"/>
      <c r="C135" s="183" t="s">
        <v>244</v>
      </c>
      <c r="D135" s="183" t="s">
        <v>213</v>
      </c>
      <c r="E135" s="184" t="s">
        <v>4250</v>
      </c>
      <c r="F135" s="185" t="s">
        <v>4251</v>
      </c>
      <c r="G135" s="186" t="s">
        <v>216</v>
      </c>
      <c r="H135" s="187">
        <v>25</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277</v>
      </c>
    </row>
    <row r="136" spans="2:65" s="1" customFormat="1" ht="16.5" customHeight="1">
      <c r="B136" s="182"/>
      <c r="C136" s="183" t="s">
        <v>247</v>
      </c>
      <c r="D136" s="183" t="s">
        <v>213</v>
      </c>
      <c r="E136" s="184" t="s">
        <v>4252</v>
      </c>
      <c r="F136" s="185" t="s">
        <v>4253</v>
      </c>
      <c r="G136" s="186" t="s">
        <v>216</v>
      </c>
      <c r="H136" s="187">
        <v>25</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283</v>
      </c>
    </row>
    <row r="137" spans="2:65" s="1" customFormat="1" ht="24.2" customHeight="1">
      <c r="B137" s="182"/>
      <c r="C137" s="183" t="s">
        <v>251</v>
      </c>
      <c r="D137" s="183" t="s">
        <v>213</v>
      </c>
      <c r="E137" s="184" t="s">
        <v>4254</v>
      </c>
      <c r="F137" s="185" t="s">
        <v>4255</v>
      </c>
      <c r="G137" s="186" t="s">
        <v>234</v>
      </c>
      <c r="H137" s="187">
        <v>37.5</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288</v>
      </c>
    </row>
    <row r="138" spans="2:65" s="1" customFormat="1" ht="33" customHeight="1">
      <c r="B138" s="182"/>
      <c r="C138" s="183" t="s">
        <v>254</v>
      </c>
      <c r="D138" s="183" t="s">
        <v>213</v>
      </c>
      <c r="E138" s="184" t="s">
        <v>3659</v>
      </c>
      <c r="F138" s="185" t="s">
        <v>3660</v>
      </c>
      <c r="G138" s="186" t="s">
        <v>216</v>
      </c>
      <c r="H138" s="187">
        <v>101</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294</v>
      </c>
    </row>
    <row r="139" spans="2:65" s="1" customFormat="1" ht="24.2" customHeight="1">
      <c r="B139" s="182"/>
      <c r="C139" s="183" t="s">
        <v>257</v>
      </c>
      <c r="D139" s="183" t="s">
        <v>213</v>
      </c>
      <c r="E139" s="184" t="s">
        <v>4256</v>
      </c>
      <c r="F139" s="185" t="s">
        <v>4257</v>
      </c>
      <c r="G139" s="186" t="s">
        <v>216</v>
      </c>
      <c r="H139" s="187">
        <v>9</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300</v>
      </c>
    </row>
    <row r="140" spans="2:65" s="1" customFormat="1" ht="16.5" customHeight="1">
      <c r="B140" s="182"/>
      <c r="C140" s="196" t="s">
        <v>260</v>
      </c>
      <c r="D140" s="196" t="s">
        <v>240</v>
      </c>
      <c r="E140" s="197" t="s">
        <v>4258</v>
      </c>
      <c r="F140" s="198" t="s">
        <v>4259</v>
      </c>
      <c r="G140" s="199" t="s">
        <v>234</v>
      </c>
      <c r="H140" s="200">
        <v>13.5</v>
      </c>
      <c r="I140" s="201"/>
      <c r="J140" s="201">
        <f t="shared" si="0"/>
        <v>0</v>
      </c>
      <c r="K140" s="202"/>
      <c r="L140" s="203"/>
      <c r="M140" s="204" t="s">
        <v>1</v>
      </c>
      <c r="N140" s="205" t="s">
        <v>37</v>
      </c>
      <c r="O140" s="192">
        <v>0</v>
      </c>
      <c r="P140" s="192">
        <f t="shared" si="1"/>
        <v>0</v>
      </c>
      <c r="Q140" s="192">
        <v>0</v>
      </c>
      <c r="R140" s="192">
        <f t="shared" si="2"/>
        <v>0</v>
      </c>
      <c r="S140" s="192">
        <v>0</v>
      </c>
      <c r="T140" s="193">
        <f t="shared" si="3"/>
        <v>0</v>
      </c>
      <c r="AR140" s="194" t="s">
        <v>235</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306</v>
      </c>
    </row>
    <row r="141" spans="2:65" s="1" customFormat="1" ht="37.9" customHeight="1">
      <c r="B141" s="182"/>
      <c r="C141" s="183" t="s">
        <v>263</v>
      </c>
      <c r="D141" s="183" t="s">
        <v>213</v>
      </c>
      <c r="E141" s="184" t="s">
        <v>4260</v>
      </c>
      <c r="F141" s="185" t="s">
        <v>4261</v>
      </c>
      <c r="G141" s="186" t="s">
        <v>2066</v>
      </c>
      <c r="H141" s="187">
        <v>8</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311</v>
      </c>
    </row>
    <row r="142" spans="2:65" s="1" customFormat="1" ht="33" customHeight="1">
      <c r="B142" s="182"/>
      <c r="C142" s="183" t="s">
        <v>267</v>
      </c>
      <c r="D142" s="183" t="s">
        <v>213</v>
      </c>
      <c r="E142" s="184" t="s">
        <v>4262</v>
      </c>
      <c r="F142" s="185" t="s">
        <v>4263</v>
      </c>
      <c r="G142" s="186" t="s">
        <v>4264</v>
      </c>
      <c r="H142" s="187">
        <v>1</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317</v>
      </c>
    </row>
    <row r="143" spans="2:65" s="1" customFormat="1" ht="21.75" customHeight="1">
      <c r="B143" s="182"/>
      <c r="C143" s="183" t="s">
        <v>270</v>
      </c>
      <c r="D143" s="183" t="s">
        <v>213</v>
      </c>
      <c r="E143" s="184" t="s">
        <v>4265</v>
      </c>
      <c r="F143" s="185" t="s">
        <v>4266</v>
      </c>
      <c r="G143" s="186" t="s">
        <v>389</v>
      </c>
      <c r="H143" s="187">
        <v>2</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323</v>
      </c>
    </row>
    <row r="144" spans="2:65" s="1" customFormat="1" ht="24.2" customHeight="1">
      <c r="B144" s="182"/>
      <c r="C144" s="183" t="s">
        <v>274</v>
      </c>
      <c r="D144" s="183" t="s">
        <v>213</v>
      </c>
      <c r="E144" s="184" t="s">
        <v>4267</v>
      </c>
      <c r="F144" s="185" t="s">
        <v>4268</v>
      </c>
      <c r="G144" s="186" t="s">
        <v>389</v>
      </c>
      <c r="H144" s="187">
        <v>20</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217</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329</v>
      </c>
    </row>
    <row r="145" spans="2:65" s="1" customFormat="1" ht="21.75" customHeight="1">
      <c r="B145" s="182"/>
      <c r="C145" s="183" t="s">
        <v>277</v>
      </c>
      <c r="D145" s="183" t="s">
        <v>213</v>
      </c>
      <c r="E145" s="184" t="s">
        <v>4269</v>
      </c>
      <c r="F145" s="185" t="s">
        <v>4270</v>
      </c>
      <c r="G145" s="186" t="s">
        <v>389</v>
      </c>
      <c r="H145" s="187">
        <v>2</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217</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335</v>
      </c>
    </row>
    <row r="146" spans="2:65" s="11" customFormat="1" ht="22.9" customHeight="1">
      <c r="B146" s="171"/>
      <c r="D146" s="172" t="s">
        <v>69</v>
      </c>
      <c r="E146" s="180" t="s">
        <v>217</v>
      </c>
      <c r="F146" s="180" t="s">
        <v>4271</v>
      </c>
      <c r="J146" s="181">
        <f>BK146</f>
        <v>0</v>
      </c>
      <c r="L146" s="171"/>
      <c r="M146" s="175"/>
      <c r="P146" s="176">
        <f>SUM(P147:P151)</f>
        <v>0</v>
      </c>
      <c r="R146" s="176">
        <f>SUM(R147:R151)</f>
        <v>0</v>
      </c>
      <c r="T146" s="177">
        <f>SUM(T147:T151)</f>
        <v>0</v>
      </c>
      <c r="AR146" s="172" t="s">
        <v>77</v>
      </c>
      <c r="AT146" s="178" t="s">
        <v>69</v>
      </c>
      <c r="AU146" s="178" t="s">
        <v>77</v>
      </c>
      <c r="AY146" s="172" t="s">
        <v>211</v>
      </c>
      <c r="BK146" s="179">
        <f>SUM(BK147:BK151)</f>
        <v>0</v>
      </c>
    </row>
    <row r="147" spans="2:65" s="1" customFormat="1" ht="37.9" customHeight="1">
      <c r="B147" s="182"/>
      <c r="C147" s="183" t="s">
        <v>280</v>
      </c>
      <c r="D147" s="183" t="s">
        <v>213</v>
      </c>
      <c r="E147" s="184" t="s">
        <v>4272</v>
      </c>
      <c r="F147" s="185" t="s">
        <v>4273</v>
      </c>
      <c r="G147" s="186" t="s">
        <v>216</v>
      </c>
      <c r="H147" s="187">
        <v>6</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341</v>
      </c>
    </row>
    <row r="148" spans="2:65" s="1" customFormat="1" ht="24.2" customHeight="1">
      <c r="B148" s="182"/>
      <c r="C148" s="183" t="s">
        <v>283</v>
      </c>
      <c r="D148" s="183" t="s">
        <v>213</v>
      </c>
      <c r="E148" s="184" t="s">
        <v>4274</v>
      </c>
      <c r="F148" s="185" t="s">
        <v>4275</v>
      </c>
      <c r="G148" s="186" t="s">
        <v>216</v>
      </c>
      <c r="H148" s="187">
        <v>1.6</v>
      </c>
      <c r="I148" s="188"/>
      <c r="J148" s="188">
        <f>ROUND(I148*H148,2)</f>
        <v>0</v>
      </c>
      <c r="K148" s="189"/>
      <c r="L148" s="64"/>
      <c r="M148" s="190" t="s">
        <v>1</v>
      </c>
      <c r="N148" s="191" t="s">
        <v>37</v>
      </c>
      <c r="O148" s="192">
        <v>0</v>
      </c>
      <c r="P148" s="192">
        <f>O148*H148</f>
        <v>0</v>
      </c>
      <c r="Q148" s="192">
        <v>0</v>
      </c>
      <c r="R148" s="192">
        <f>Q148*H148</f>
        <v>0</v>
      </c>
      <c r="S148" s="192">
        <v>0</v>
      </c>
      <c r="T148" s="193">
        <f>S148*H148</f>
        <v>0</v>
      </c>
      <c r="AR148" s="194" t="s">
        <v>217</v>
      </c>
      <c r="AT148" s="194" t="s">
        <v>213</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347</v>
      </c>
    </row>
    <row r="149" spans="2:65" s="1" customFormat="1" ht="24.2" customHeight="1">
      <c r="B149" s="182"/>
      <c r="C149" s="183" t="s">
        <v>6</v>
      </c>
      <c r="D149" s="183" t="s">
        <v>213</v>
      </c>
      <c r="E149" s="184" t="s">
        <v>4276</v>
      </c>
      <c r="F149" s="185" t="s">
        <v>4277</v>
      </c>
      <c r="G149" s="186" t="s">
        <v>216</v>
      </c>
      <c r="H149" s="187">
        <v>1.6</v>
      </c>
      <c r="I149" s="188"/>
      <c r="J149" s="188">
        <f>ROUND(I149*H149,2)</f>
        <v>0</v>
      </c>
      <c r="K149" s="189"/>
      <c r="L149" s="64"/>
      <c r="M149" s="190" t="s">
        <v>1</v>
      </c>
      <c r="N149" s="191" t="s">
        <v>37</v>
      </c>
      <c r="O149" s="192">
        <v>0</v>
      </c>
      <c r="P149" s="192">
        <f>O149*H149</f>
        <v>0</v>
      </c>
      <c r="Q149" s="192">
        <v>0</v>
      </c>
      <c r="R149" s="192">
        <f>Q149*H149</f>
        <v>0</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352</v>
      </c>
    </row>
    <row r="150" spans="2:65" s="1" customFormat="1" ht="33" customHeight="1">
      <c r="B150" s="182"/>
      <c r="C150" s="183" t="s">
        <v>288</v>
      </c>
      <c r="D150" s="183" t="s">
        <v>213</v>
      </c>
      <c r="E150" s="184" t="s">
        <v>4278</v>
      </c>
      <c r="F150" s="185" t="s">
        <v>4279</v>
      </c>
      <c r="G150" s="186" t="s">
        <v>238</v>
      </c>
      <c r="H150" s="187">
        <v>4</v>
      </c>
      <c r="I150" s="188"/>
      <c r="J150" s="188">
        <f>ROUND(I150*H150,2)</f>
        <v>0</v>
      </c>
      <c r="K150" s="189"/>
      <c r="L150" s="64"/>
      <c r="M150" s="190" t="s">
        <v>1</v>
      </c>
      <c r="N150" s="191" t="s">
        <v>37</v>
      </c>
      <c r="O150" s="192">
        <v>0</v>
      </c>
      <c r="P150" s="192">
        <f>O150*H150</f>
        <v>0</v>
      </c>
      <c r="Q150" s="192">
        <v>0</v>
      </c>
      <c r="R150" s="192">
        <f>Q150*H150</f>
        <v>0</v>
      </c>
      <c r="S150" s="192">
        <v>0</v>
      </c>
      <c r="T150" s="193">
        <f>S150*H150</f>
        <v>0</v>
      </c>
      <c r="AR150" s="194" t="s">
        <v>217</v>
      </c>
      <c r="AT150" s="194" t="s">
        <v>213</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358</v>
      </c>
    </row>
    <row r="151" spans="2:65" s="1" customFormat="1" ht="24.2" customHeight="1">
      <c r="B151" s="182"/>
      <c r="C151" s="183" t="s">
        <v>291</v>
      </c>
      <c r="D151" s="183" t="s">
        <v>213</v>
      </c>
      <c r="E151" s="184" t="s">
        <v>4280</v>
      </c>
      <c r="F151" s="185" t="s">
        <v>4281</v>
      </c>
      <c r="G151" s="186" t="s">
        <v>238</v>
      </c>
      <c r="H151" s="187">
        <v>4</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83</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364</v>
      </c>
    </row>
    <row r="152" spans="2:65" s="11" customFormat="1" ht="22.9" customHeight="1">
      <c r="B152" s="171"/>
      <c r="D152" s="172" t="s">
        <v>69</v>
      </c>
      <c r="E152" s="180" t="s">
        <v>225</v>
      </c>
      <c r="F152" s="180" t="s">
        <v>266</v>
      </c>
      <c r="J152" s="181">
        <f>BK152</f>
        <v>0</v>
      </c>
      <c r="L152" s="171"/>
      <c r="M152" s="175"/>
      <c r="P152" s="176">
        <f>SUM(P153:P155)</f>
        <v>27.933699999999998</v>
      </c>
      <c r="R152" s="176">
        <f>SUM(R153:R155)</f>
        <v>11.985836200000001</v>
      </c>
      <c r="T152" s="177">
        <f>SUM(T153:T155)</f>
        <v>0</v>
      </c>
      <c r="AR152" s="172" t="s">
        <v>77</v>
      </c>
      <c r="AT152" s="178" t="s">
        <v>69</v>
      </c>
      <c r="AU152" s="178" t="s">
        <v>77</v>
      </c>
      <c r="AY152" s="172" t="s">
        <v>211</v>
      </c>
      <c r="BK152" s="179">
        <f>SUM(BK153:BK155)</f>
        <v>0</v>
      </c>
    </row>
    <row r="153" spans="2:65" s="1" customFormat="1" ht="33" customHeight="1">
      <c r="B153" s="182"/>
      <c r="C153" s="183" t="s">
        <v>294</v>
      </c>
      <c r="D153" s="183" t="s">
        <v>213</v>
      </c>
      <c r="E153" s="184" t="s">
        <v>4282</v>
      </c>
      <c r="F153" s="185" t="s">
        <v>4283</v>
      </c>
      <c r="G153" s="186" t="s">
        <v>238</v>
      </c>
      <c r="H153" s="187">
        <v>10</v>
      </c>
      <c r="I153" s="188"/>
      <c r="J153" s="188">
        <f>ROUND(I153*H153,2)</f>
        <v>0</v>
      </c>
      <c r="K153" s="189"/>
      <c r="L153" s="64"/>
      <c r="M153" s="190" t="s">
        <v>1</v>
      </c>
      <c r="N153" s="191" t="s">
        <v>37</v>
      </c>
      <c r="O153" s="192">
        <v>0.45700000000000002</v>
      </c>
      <c r="P153" s="192">
        <f>O153*H153</f>
        <v>4.57</v>
      </c>
      <c r="Q153" s="192">
        <v>0.46166000000000001</v>
      </c>
      <c r="R153" s="192">
        <f>Q153*H153</f>
        <v>4.6166</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4284</v>
      </c>
    </row>
    <row r="154" spans="2:65" s="1" customFormat="1" ht="37.9" customHeight="1">
      <c r="B154" s="182"/>
      <c r="C154" s="183" t="s">
        <v>297</v>
      </c>
      <c r="D154" s="183" t="s">
        <v>213</v>
      </c>
      <c r="E154" s="184" t="s">
        <v>4285</v>
      </c>
      <c r="F154" s="185" t="s">
        <v>4286</v>
      </c>
      <c r="G154" s="186" t="s">
        <v>238</v>
      </c>
      <c r="H154" s="187">
        <v>10</v>
      </c>
      <c r="I154" s="188"/>
      <c r="J154" s="188">
        <f>ROUND(I154*H154,2)</f>
        <v>0</v>
      </c>
      <c r="K154" s="189"/>
      <c r="L154" s="64"/>
      <c r="M154" s="190" t="s">
        <v>1</v>
      </c>
      <c r="N154" s="191" t="s">
        <v>37</v>
      </c>
      <c r="O154" s="192">
        <v>1.597</v>
      </c>
      <c r="P154" s="192">
        <f>O154*H154</f>
        <v>15.969999999999999</v>
      </c>
      <c r="Q154" s="192">
        <v>0.39561000000000002</v>
      </c>
      <c r="R154" s="192">
        <f>Q154*H154</f>
        <v>3.9561000000000002</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4287</v>
      </c>
    </row>
    <row r="155" spans="2:65" s="1" customFormat="1" ht="37.9" customHeight="1">
      <c r="B155" s="182"/>
      <c r="C155" s="183" t="s">
        <v>300</v>
      </c>
      <c r="D155" s="183" t="s">
        <v>213</v>
      </c>
      <c r="E155" s="184" t="s">
        <v>4288</v>
      </c>
      <c r="F155" s="185" t="s">
        <v>4289</v>
      </c>
      <c r="G155" s="186" t="s">
        <v>238</v>
      </c>
      <c r="H155" s="187">
        <v>10</v>
      </c>
      <c r="I155" s="188"/>
      <c r="J155" s="188">
        <f>ROUND(I155*H155,2)</f>
        <v>0</v>
      </c>
      <c r="K155" s="189"/>
      <c r="L155" s="64"/>
      <c r="M155" s="190" t="s">
        <v>1</v>
      </c>
      <c r="N155" s="191" t="s">
        <v>37</v>
      </c>
      <c r="O155" s="192">
        <v>0.73936999999999997</v>
      </c>
      <c r="P155" s="192">
        <f>O155*H155</f>
        <v>7.3936999999999999</v>
      </c>
      <c r="Q155" s="192">
        <v>0.34131361999999998</v>
      </c>
      <c r="R155" s="192">
        <f>Q155*H155</f>
        <v>3.4131361999999998</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4290</v>
      </c>
    </row>
    <row r="156" spans="2:65" s="11" customFormat="1" ht="22.9" customHeight="1">
      <c r="B156" s="171"/>
      <c r="D156" s="172" t="s">
        <v>69</v>
      </c>
      <c r="E156" s="180" t="s">
        <v>235</v>
      </c>
      <c r="F156" s="180" t="s">
        <v>1392</v>
      </c>
      <c r="J156" s="181">
        <f>BK156</f>
        <v>0</v>
      </c>
      <c r="L156" s="171"/>
      <c r="M156" s="175"/>
      <c r="P156" s="176">
        <f>SUM(P157:P214)</f>
        <v>0</v>
      </c>
      <c r="R156" s="176">
        <f>SUM(R157:R214)</f>
        <v>0</v>
      </c>
      <c r="T156" s="177">
        <f>SUM(T157:T214)</f>
        <v>0</v>
      </c>
      <c r="AR156" s="172" t="s">
        <v>77</v>
      </c>
      <c r="AT156" s="178" t="s">
        <v>69</v>
      </c>
      <c r="AU156" s="178" t="s">
        <v>77</v>
      </c>
      <c r="AY156" s="172" t="s">
        <v>211</v>
      </c>
      <c r="BK156" s="179">
        <f>SUM(BK157:BK214)</f>
        <v>0</v>
      </c>
    </row>
    <row r="157" spans="2:65" s="1" customFormat="1" ht="24.2" customHeight="1">
      <c r="B157" s="182"/>
      <c r="C157" s="183" t="s">
        <v>303</v>
      </c>
      <c r="D157" s="183" t="s">
        <v>213</v>
      </c>
      <c r="E157" s="184" t="s">
        <v>4291</v>
      </c>
      <c r="F157" s="185" t="s">
        <v>4292</v>
      </c>
      <c r="G157" s="186" t="s">
        <v>250</v>
      </c>
      <c r="H157" s="187">
        <v>1</v>
      </c>
      <c r="I157" s="188"/>
      <c r="J157" s="188">
        <f t="shared" ref="J157:J214" si="10">ROUND(I157*H157,2)</f>
        <v>0</v>
      </c>
      <c r="K157" s="189"/>
      <c r="L157" s="64"/>
      <c r="M157" s="190" t="s">
        <v>1</v>
      </c>
      <c r="N157" s="191" t="s">
        <v>37</v>
      </c>
      <c r="O157" s="192">
        <v>0</v>
      </c>
      <c r="P157" s="192">
        <f t="shared" ref="P157:P214" si="11">O157*H157</f>
        <v>0</v>
      </c>
      <c r="Q157" s="192">
        <v>0</v>
      </c>
      <c r="R157" s="192">
        <f t="shared" ref="R157:R214" si="12">Q157*H157</f>
        <v>0</v>
      </c>
      <c r="S157" s="192">
        <v>0</v>
      </c>
      <c r="T157" s="193">
        <f t="shared" ref="T157:T214" si="13">S157*H157</f>
        <v>0</v>
      </c>
      <c r="AR157" s="194" t="s">
        <v>217</v>
      </c>
      <c r="AT157" s="194" t="s">
        <v>213</v>
      </c>
      <c r="AU157" s="194" t="s">
        <v>83</v>
      </c>
      <c r="AY157" s="51" t="s">
        <v>211</v>
      </c>
      <c r="BE157" s="195">
        <f t="shared" ref="BE157:BE214" si="14">IF(N157="základná",J157,0)</f>
        <v>0</v>
      </c>
      <c r="BF157" s="195">
        <f t="shared" ref="BF157:BF214" si="15">IF(N157="znížená",J157,0)</f>
        <v>0</v>
      </c>
      <c r="BG157" s="195">
        <f t="shared" ref="BG157:BG214" si="16">IF(N157="zákl. prenesená",J157,0)</f>
        <v>0</v>
      </c>
      <c r="BH157" s="195">
        <f t="shared" ref="BH157:BH214" si="17">IF(N157="zníž. prenesená",J157,0)</f>
        <v>0</v>
      </c>
      <c r="BI157" s="195">
        <f t="shared" ref="BI157:BI214" si="18">IF(N157="nulová",J157,0)</f>
        <v>0</v>
      </c>
      <c r="BJ157" s="51" t="s">
        <v>83</v>
      </c>
      <c r="BK157" s="195">
        <f t="shared" ref="BK157:BK214" si="19">ROUND(I157*H157,2)</f>
        <v>0</v>
      </c>
      <c r="BL157" s="51" t="s">
        <v>217</v>
      </c>
      <c r="BM157" s="194" t="s">
        <v>370</v>
      </c>
    </row>
    <row r="158" spans="2:65" s="1" customFormat="1" ht="24.2" customHeight="1">
      <c r="B158" s="182"/>
      <c r="C158" s="183" t="s">
        <v>306</v>
      </c>
      <c r="D158" s="183" t="s">
        <v>213</v>
      </c>
      <c r="E158" s="184" t="s">
        <v>4293</v>
      </c>
      <c r="F158" s="185" t="s">
        <v>4294</v>
      </c>
      <c r="G158" s="186" t="s">
        <v>389</v>
      </c>
      <c r="H158" s="187">
        <v>18</v>
      </c>
      <c r="I158" s="188"/>
      <c r="J158" s="188">
        <f t="shared" si="10"/>
        <v>0</v>
      </c>
      <c r="K158" s="189"/>
      <c r="L158" s="64"/>
      <c r="M158" s="190" t="s">
        <v>1</v>
      </c>
      <c r="N158" s="191" t="s">
        <v>37</v>
      </c>
      <c r="O158" s="192">
        <v>0</v>
      </c>
      <c r="P158" s="192">
        <f t="shared" si="11"/>
        <v>0</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376</v>
      </c>
    </row>
    <row r="159" spans="2:65" s="1" customFormat="1" ht="24.2" customHeight="1">
      <c r="B159" s="182"/>
      <c r="C159" s="183" t="s">
        <v>309</v>
      </c>
      <c r="D159" s="183" t="s">
        <v>213</v>
      </c>
      <c r="E159" s="184" t="s">
        <v>1768</v>
      </c>
      <c r="F159" s="185" t="s">
        <v>1769</v>
      </c>
      <c r="G159" s="186" t="s">
        <v>250</v>
      </c>
      <c r="H159" s="187">
        <v>1</v>
      </c>
      <c r="I159" s="188"/>
      <c r="J159" s="188">
        <f t="shared" si="10"/>
        <v>0</v>
      </c>
      <c r="K159" s="189"/>
      <c r="L159" s="64"/>
      <c r="M159" s="190" t="s">
        <v>1</v>
      </c>
      <c r="N159" s="191" t="s">
        <v>37</v>
      </c>
      <c r="O159" s="192">
        <v>0</v>
      </c>
      <c r="P159" s="192">
        <f t="shared" si="11"/>
        <v>0</v>
      </c>
      <c r="Q159" s="192">
        <v>0</v>
      </c>
      <c r="R159" s="192">
        <f t="shared" si="12"/>
        <v>0</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382</v>
      </c>
    </row>
    <row r="160" spans="2:65" s="1" customFormat="1" ht="24.2" customHeight="1">
      <c r="B160" s="182"/>
      <c r="C160" s="196" t="s">
        <v>311</v>
      </c>
      <c r="D160" s="196" t="s">
        <v>240</v>
      </c>
      <c r="E160" s="197" t="s">
        <v>1771</v>
      </c>
      <c r="F160" s="198" t="s">
        <v>1772</v>
      </c>
      <c r="G160" s="199" t="s">
        <v>250</v>
      </c>
      <c r="H160" s="200">
        <v>1</v>
      </c>
      <c r="I160" s="201"/>
      <c r="J160" s="201">
        <f t="shared" si="10"/>
        <v>0</v>
      </c>
      <c r="K160" s="202"/>
      <c r="L160" s="203"/>
      <c r="M160" s="204" t="s">
        <v>1</v>
      </c>
      <c r="N160" s="205" t="s">
        <v>37</v>
      </c>
      <c r="O160" s="192">
        <v>0</v>
      </c>
      <c r="P160" s="192">
        <f t="shared" si="11"/>
        <v>0</v>
      </c>
      <c r="Q160" s="192">
        <v>0</v>
      </c>
      <c r="R160" s="192">
        <f t="shared" si="12"/>
        <v>0</v>
      </c>
      <c r="S160" s="192">
        <v>0</v>
      </c>
      <c r="T160" s="193">
        <f t="shared" si="13"/>
        <v>0</v>
      </c>
      <c r="AR160" s="194" t="s">
        <v>235</v>
      </c>
      <c r="AT160" s="194" t="s">
        <v>240</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393</v>
      </c>
    </row>
    <row r="161" spans="2:65" s="1" customFormat="1" ht="24.2" customHeight="1">
      <c r="B161" s="182"/>
      <c r="C161" s="183" t="s">
        <v>314</v>
      </c>
      <c r="D161" s="183" t="s">
        <v>213</v>
      </c>
      <c r="E161" s="184" t="s">
        <v>4295</v>
      </c>
      <c r="F161" s="185" t="s">
        <v>4296</v>
      </c>
      <c r="G161" s="186" t="s">
        <v>389</v>
      </c>
      <c r="H161" s="187">
        <v>22</v>
      </c>
      <c r="I161" s="188"/>
      <c r="J161" s="188">
        <f t="shared" si="10"/>
        <v>0</v>
      </c>
      <c r="K161" s="189"/>
      <c r="L161" s="64"/>
      <c r="M161" s="190" t="s">
        <v>1</v>
      </c>
      <c r="N161" s="191" t="s">
        <v>37</v>
      </c>
      <c r="O161" s="192">
        <v>0</v>
      </c>
      <c r="P161" s="192">
        <f t="shared" si="11"/>
        <v>0</v>
      </c>
      <c r="Q161" s="192">
        <v>0</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399</v>
      </c>
    </row>
    <row r="162" spans="2:65" s="1" customFormat="1" ht="24.2" customHeight="1">
      <c r="B162" s="182"/>
      <c r="C162" s="183" t="s">
        <v>317</v>
      </c>
      <c r="D162" s="183" t="s">
        <v>213</v>
      </c>
      <c r="E162" s="184" t="s">
        <v>4297</v>
      </c>
      <c r="F162" s="185" t="s">
        <v>4298</v>
      </c>
      <c r="G162" s="186" t="s">
        <v>250</v>
      </c>
      <c r="H162" s="187">
        <v>11</v>
      </c>
      <c r="I162" s="188"/>
      <c r="J162" s="188">
        <f t="shared" si="10"/>
        <v>0</v>
      </c>
      <c r="K162" s="189"/>
      <c r="L162" s="64"/>
      <c r="M162" s="190" t="s">
        <v>1</v>
      </c>
      <c r="N162" s="191" t="s">
        <v>37</v>
      </c>
      <c r="O162" s="192">
        <v>0</v>
      </c>
      <c r="P162" s="192">
        <f t="shared" si="11"/>
        <v>0</v>
      </c>
      <c r="Q162" s="192">
        <v>0</v>
      </c>
      <c r="R162" s="192">
        <f t="shared" si="12"/>
        <v>0</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409</v>
      </c>
    </row>
    <row r="163" spans="2:65" s="1" customFormat="1" ht="24.2" customHeight="1">
      <c r="B163" s="182"/>
      <c r="C163" s="196" t="s">
        <v>320</v>
      </c>
      <c r="D163" s="196" t="s">
        <v>240</v>
      </c>
      <c r="E163" s="197" t="s">
        <v>4299</v>
      </c>
      <c r="F163" s="198" t="s">
        <v>4300</v>
      </c>
      <c r="G163" s="199" t="s">
        <v>250</v>
      </c>
      <c r="H163" s="200">
        <v>2</v>
      </c>
      <c r="I163" s="201"/>
      <c r="J163" s="201">
        <f t="shared" si="10"/>
        <v>0</v>
      </c>
      <c r="K163" s="202"/>
      <c r="L163" s="203"/>
      <c r="M163" s="204" t="s">
        <v>1</v>
      </c>
      <c r="N163" s="205" t="s">
        <v>37</v>
      </c>
      <c r="O163" s="192">
        <v>0</v>
      </c>
      <c r="P163" s="192">
        <f t="shared" si="11"/>
        <v>0</v>
      </c>
      <c r="Q163" s="192">
        <v>0</v>
      </c>
      <c r="R163" s="192">
        <f t="shared" si="12"/>
        <v>0</v>
      </c>
      <c r="S163" s="192">
        <v>0</v>
      </c>
      <c r="T163" s="193">
        <f t="shared" si="13"/>
        <v>0</v>
      </c>
      <c r="AR163" s="194" t="s">
        <v>235</v>
      </c>
      <c r="AT163" s="194" t="s">
        <v>240</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415</v>
      </c>
    </row>
    <row r="164" spans="2:65" s="1" customFormat="1" ht="24.2" customHeight="1">
      <c r="B164" s="182"/>
      <c r="C164" s="196" t="s">
        <v>323</v>
      </c>
      <c r="D164" s="196" t="s">
        <v>240</v>
      </c>
      <c r="E164" s="197" t="s">
        <v>4301</v>
      </c>
      <c r="F164" s="198" t="s">
        <v>4302</v>
      </c>
      <c r="G164" s="199" t="s">
        <v>250</v>
      </c>
      <c r="H164" s="200">
        <v>2</v>
      </c>
      <c r="I164" s="201"/>
      <c r="J164" s="201">
        <f t="shared" si="10"/>
        <v>0</v>
      </c>
      <c r="K164" s="202"/>
      <c r="L164" s="203"/>
      <c r="M164" s="204" t="s">
        <v>1</v>
      </c>
      <c r="N164" s="205" t="s">
        <v>37</v>
      </c>
      <c r="O164" s="192">
        <v>0</v>
      </c>
      <c r="P164" s="192">
        <f t="shared" si="11"/>
        <v>0</v>
      </c>
      <c r="Q164" s="192">
        <v>0</v>
      </c>
      <c r="R164" s="192">
        <f t="shared" si="12"/>
        <v>0</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421</v>
      </c>
    </row>
    <row r="165" spans="2:65" s="1" customFormat="1" ht="24.2" customHeight="1">
      <c r="B165" s="182"/>
      <c r="C165" s="196" t="s">
        <v>326</v>
      </c>
      <c r="D165" s="196" t="s">
        <v>240</v>
      </c>
      <c r="E165" s="197" t="s">
        <v>4303</v>
      </c>
      <c r="F165" s="198" t="s">
        <v>4304</v>
      </c>
      <c r="G165" s="199" t="s">
        <v>250</v>
      </c>
      <c r="H165" s="200">
        <v>2</v>
      </c>
      <c r="I165" s="201"/>
      <c r="J165" s="201">
        <f t="shared" si="10"/>
        <v>0</v>
      </c>
      <c r="K165" s="202"/>
      <c r="L165" s="203"/>
      <c r="M165" s="204" t="s">
        <v>1</v>
      </c>
      <c r="N165" s="205" t="s">
        <v>37</v>
      </c>
      <c r="O165" s="192">
        <v>0</v>
      </c>
      <c r="P165" s="192">
        <f t="shared" si="11"/>
        <v>0</v>
      </c>
      <c r="Q165" s="192">
        <v>0</v>
      </c>
      <c r="R165" s="192">
        <f t="shared" si="12"/>
        <v>0</v>
      </c>
      <c r="S165" s="192">
        <v>0</v>
      </c>
      <c r="T165" s="193">
        <f t="shared" si="13"/>
        <v>0</v>
      </c>
      <c r="AR165" s="194" t="s">
        <v>235</v>
      </c>
      <c r="AT165" s="194" t="s">
        <v>240</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427</v>
      </c>
    </row>
    <row r="166" spans="2:65" s="1" customFormat="1" ht="24.2" customHeight="1">
      <c r="B166" s="182"/>
      <c r="C166" s="196" t="s">
        <v>329</v>
      </c>
      <c r="D166" s="196" t="s">
        <v>240</v>
      </c>
      <c r="E166" s="197" t="s">
        <v>4305</v>
      </c>
      <c r="F166" s="198" t="s">
        <v>4306</v>
      </c>
      <c r="G166" s="199" t="s">
        <v>250</v>
      </c>
      <c r="H166" s="200">
        <v>2</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434</v>
      </c>
    </row>
    <row r="167" spans="2:65" s="1" customFormat="1" ht="24.2" customHeight="1">
      <c r="B167" s="182"/>
      <c r="C167" s="196" t="s">
        <v>332</v>
      </c>
      <c r="D167" s="196" t="s">
        <v>240</v>
      </c>
      <c r="E167" s="197" t="s">
        <v>4307</v>
      </c>
      <c r="F167" s="198" t="s">
        <v>4308</v>
      </c>
      <c r="G167" s="199" t="s">
        <v>250</v>
      </c>
      <c r="H167" s="200">
        <v>2</v>
      </c>
      <c r="I167" s="201"/>
      <c r="J167" s="201">
        <f t="shared" si="10"/>
        <v>0</v>
      </c>
      <c r="K167" s="202"/>
      <c r="L167" s="203"/>
      <c r="M167" s="204" t="s">
        <v>1</v>
      </c>
      <c r="N167" s="205" t="s">
        <v>37</v>
      </c>
      <c r="O167" s="192">
        <v>0</v>
      </c>
      <c r="P167" s="192">
        <f t="shared" si="11"/>
        <v>0</v>
      </c>
      <c r="Q167" s="192">
        <v>0</v>
      </c>
      <c r="R167" s="192">
        <f t="shared" si="12"/>
        <v>0</v>
      </c>
      <c r="S167" s="192">
        <v>0</v>
      </c>
      <c r="T167" s="193">
        <f t="shared" si="13"/>
        <v>0</v>
      </c>
      <c r="AR167" s="194" t="s">
        <v>235</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438</v>
      </c>
    </row>
    <row r="168" spans="2:65" s="1" customFormat="1" ht="24.2" customHeight="1">
      <c r="B168" s="182"/>
      <c r="C168" s="196" t="s">
        <v>335</v>
      </c>
      <c r="D168" s="196" t="s">
        <v>240</v>
      </c>
      <c r="E168" s="197" t="s">
        <v>4309</v>
      </c>
      <c r="F168" s="198" t="s">
        <v>4310</v>
      </c>
      <c r="G168" s="199" t="s">
        <v>250</v>
      </c>
      <c r="H168" s="200">
        <v>1</v>
      </c>
      <c r="I168" s="201"/>
      <c r="J168" s="201">
        <f t="shared" si="10"/>
        <v>0</v>
      </c>
      <c r="K168" s="202"/>
      <c r="L168" s="203"/>
      <c r="M168" s="204" t="s">
        <v>1</v>
      </c>
      <c r="N168" s="205" t="s">
        <v>37</v>
      </c>
      <c r="O168" s="192">
        <v>0</v>
      </c>
      <c r="P168" s="192">
        <f t="shared" si="11"/>
        <v>0</v>
      </c>
      <c r="Q168" s="192">
        <v>0</v>
      </c>
      <c r="R168" s="192">
        <f t="shared" si="12"/>
        <v>0</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444</v>
      </c>
    </row>
    <row r="169" spans="2:65" s="1" customFormat="1" ht="24.2" customHeight="1">
      <c r="B169" s="182"/>
      <c r="C169" s="183" t="s">
        <v>338</v>
      </c>
      <c r="D169" s="183" t="s">
        <v>213</v>
      </c>
      <c r="E169" s="184" t="s">
        <v>4311</v>
      </c>
      <c r="F169" s="185" t="s">
        <v>4312</v>
      </c>
      <c r="G169" s="186" t="s">
        <v>250</v>
      </c>
      <c r="H169" s="187">
        <v>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448</v>
      </c>
    </row>
    <row r="170" spans="2:65" s="1" customFormat="1" ht="16.5" customHeight="1">
      <c r="B170" s="182"/>
      <c r="C170" s="196" t="s">
        <v>341</v>
      </c>
      <c r="D170" s="196" t="s">
        <v>240</v>
      </c>
      <c r="E170" s="197" t="s">
        <v>4313</v>
      </c>
      <c r="F170" s="198" t="s">
        <v>4314</v>
      </c>
      <c r="G170" s="199" t="s">
        <v>250</v>
      </c>
      <c r="H170" s="200">
        <v>4</v>
      </c>
      <c r="I170" s="201"/>
      <c r="J170" s="201">
        <f t="shared" si="10"/>
        <v>0</v>
      </c>
      <c r="K170" s="202"/>
      <c r="L170" s="203"/>
      <c r="M170" s="204" t="s">
        <v>1</v>
      </c>
      <c r="N170" s="205" t="s">
        <v>37</v>
      </c>
      <c r="O170" s="192">
        <v>0</v>
      </c>
      <c r="P170" s="192">
        <f t="shared" si="11"/>
        <v>0</v>
      </c>
      <c r="Q170" s="192">
        <v>0</v>
      </c>
      <c r="R170" s="192">
        <f t="shared" si="12"/>
        <v>0</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452</v>
      </c>
    </row>
    <row r="171" spans="2:65" s="1" customFormat="1" ht="24.2" customHeight="1">
      <c r="B171" s="182"/>
      <c r="C171" s="196" t="s">
        <v>344</v>
      </c>
      <c r="D171" s="196" t="s">
        <v>240</v>
      </c>
      <c r="E171" s="197" t="s">
        <v>4315</v>
      </c>
      <c r="F171" s="198" t="s">
        <v>4316</v>
      </c>
      <c r="G171" s="199" t="s">
        <v>250</v>
      </c>
      <c r="H171" s="200">
        <v>4</v>
      </c>
      <c r="I171" s="201"/>
      <c r="J171" s="201">
        <f t="shared" si="10"/>
        <v>0</v>
      </c>
      <c r="K171" s="202"/>
      <c r="L171" s="203"/>
      <c r="M171" s="204" t="s">
        <v>1</v>
      </c>
      <c r="N171" s="205" t="s">
        <v>37</v>
      </c>
      <c r="O171" s="192">
        <v>0</v>
      </c>
      <c r="P171" s="192">
        <f t="shared" si="11"/>
        <v>0</v>
      </c>
      <c r="Q171" s="192">
        <v>0</v>
      </c>
      <c r="R171" s="192">
        <f t="shared" si="12"/>
        <v>0</v>
      </c>
      <c r="S171" s="192">
        <v>0</v>
      </c>
      <c r="T171" s="193">
        <f t="shared" si="13"/>
        <v>0</v>
      </c>
      <c r="AR171" s="194" t="s">
        <v>235</v>
      </c>
      <c r="AT171" s="194" t="s">
        <v>240</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456</v>
      </c>
    </row>
    <row r="172" spans="2:65" s="1" customFormat="1" ht="16.5" customHeight="1">
      <c r="B172" s="182"/>
      <c r="C172" s="183" t="s">
        <v>347</v>
      </c>
      <c r="D172" s="183" t="s">
        <v>213</v>
      </c>
      <c r="E172" s="184" t="s">
        <v>4317</v>
      </c>
      <c r="F172" s="185" t="s">
        <v>4318</v>
      </c>
      <c r="G172" s="186" t="s">
        <v>250</v>
      </c>
      <c r="H172" s="187">
        <v>4</v>
      </c>
      <c r="I172" s="188"/>
      <c r="J172" s="188">
        <f t="shared" si="10"/>
        <v>0</v>
      </c>
      <c r="K172" s="189"/>
      <c r="L172" s="64"/>
      <c r="M172" s="190" t="s">
        <v>1</v>
      </c>
      <c r="N172" s="191" t="s">
        <v>37</v>
      </c>
      <c r="O172" s="192">
        <v>0</v>
      </c>
      <c r="P172" s="192">
        <f t="shared" si="11"/>
        <v>0</v>
      </c>
      <c r="Q172" s="192">
        <v>0</v>
      </c>
      <c r="R172" s="192">
        <f t="shared" si="12"/>
        <v>0</v>
      </c>
      <c r="S172" s="192">
        <v>0</v>
      </c>
      <c r="T172" s="193">
        <f t="shared" si="13"/>
        <v>0</v>
      </c>
      <c r="AR172" s="194" t="s">
        <v>217</v>
      </c>
      <c r="AT172" s="194" t="s">
        <v>213</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460</v>
      </c>
    </row>
    <row r="173" spans="2:65" s="1" customFormat="1" ht="24.2" customHeight="1">
      <c r="B173" s="182"/>
      <c r="C173" s="196" t="s">
        <v>350</v>
      </c>
      <c r="D173" s="196" t="s">
        <v>240</v>
      </c>
      <c r="E173" s="197" t="s">
        <v>4319</v>
      </c>
      <c r="F173" s="198" t="s">
        <v>4320</v>
      </c>
      <c r="G173" s="199" t="s">
        <v>250</v>
      </c>
      <c r="H173" s="200">
        <v>4</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235</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466</v>
      </c>
    </row>
    <row r="174" spans="2:65" s="1" customFormat="1" ht="16.5" customHeight="1">
      <c r="B174" s="182"/>
      <c r="C174" s="183" t="s">
        <v>352</v>
      </c>
      <c r="D174" s="183" t="s">
        <v>213</v>
      </c>
      <c r="E174" s="184" t="s">
        <v>4321</v>
      </c>
      <c r="F174" s="185" t="s">
        <v>4322</v>
      </c>
      <c r="G174" s="186" t="s">
        <v>250</v>
      </c>
      <c r="H174" s="187">
        <v>4</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217</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v>
      </c>
    </row>
    <row r="175" spans="2:65" s="1" customFormat="1" ht="16.5" customHeight="1">
      <c r="B175" s="182"/>
      <c r="C175" s="196" t="s">
        <v>355</v>
      </c>
      <c r="D175" s="196" t="s">
        <v>240</v>
      </c>
      <c r="E175" s="197" t="s">
        <v>4323</v>
      </c>
      <c r="F175" s="198" t="s">
        <v>4324</v>
      </c>
      <c r="G175" s="199" t="s">
        <v>250</v>
      </c>
      <c r="H175" s="200">
        <v>4</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235</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217</v>
      </c>
      <c r="BM175" s="194" t="s">
        <v>478</v>
      </c>
    </row>
    <row r="176" spans="2:65" s="1" customFormat="1" ht="24.2" customHeight="1">
      <c r="B176" s="182"/>
      <c r="C176" s="183" t="s">
        <v>358</v>
      </c>
      <c r="D176" s="183" t="s">
        <v>213</v>
      </c>
      <c r="E176" s="184" t="s">
        <v>4325</v>
      </c>
      <c r="F176" s="185" t="s">
        <v>4326</v>
      </c>
      <c r="G176" s="186" t="s">
        <v>250</v>
      </c>
      <c r="H176" s="187">
        <v>1</v>
      </c>
      <c r="I176" s="188"/>
      <c r="J176" s="188">
        <f t="shared" si="10"/>
        <v>0</v>
      </c>
      <c r="K176" s="189"/>
      <c r="L176" s="64"/>
      <c r="M176" s="190" t="s">
        <v>1</v>
      </c>
      <c r="N176" s="191" t="s">
        <v>37</v>
      </c>
      <c r="O176" s="192">
        <v>0</v>
      </c>
      <c r="P176" s="192">
        <f t="shared" si="11"/>
        <v>0</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484</v>
      </c>
    </row>
    <row r="177" spans="2:65" s="1" customFormat="1" ht="24.2" customHeight="1">
      <c r="B177" s="182"/>
      <c r="C177" s="196" t="s">
        <v>361</v>
      </c>
      <c r="D177" s="196" t="s">
        <v>240</v>
      </c>
      <c r="E177" s="197" t="s">
        <v>4327</v>
      </c>
      <c r="F177" s="198" t="s">
        <v>4328</v>
      </c>
      <c r="G177" s="199" t="s">
        <v>250</v>
      </c>
      <c r="H177" s="200">
        <v>1</v>
      </c>
      <c r="I177" s="201"/>
      <c r="J177" s="201">
        <f t="shared" si="10"/>
        <v>0</v>
      </c>
      <c r="K177" s="202"/>
      <c r="L177" s="203"/>
      <c r="M177" s="204" t="s">
        <v>1</v>
      </c>
      <c r="N177" s="205" t="s">
        <v>37</v>
      </c>
      <c r="O177" s="192">
        <v>0</v>
      </c>
      <c r="P177" s="192">
        <f t="shared" si="11"/>
        <v>0</v>
      </c>
      <c r="Q177" s="192">
        <v>0</v>
      </c>
      <c r="R177" s="192">
        <f t="shared" si="12"/>
        <v>0</v>
      </c>
      <c r="S177" s="192">
        <v>0</v>
      </c>
      <c r="T177" s="193">
        <f t="shared" si="13"/>
        <v>0</v>
      </c>
      <c r="AR177" s="194" t="s">
        <v>235</v>
      </c>
      <c r="AT177" s="194" t="s">
        <v>240</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488</v>
      </c>
    </row>
    <row r="178" spans="2:65" s="1" customFormat="1" ht="24.2" customHeight="1">
      <c r="B178" s="182"/>
      <c r="C178" s="183" t="s">
        <v>364</v>
      </c>
      <c r="D178" s="183" t="s">
        <v>213</v>
      </c>
      <c r="E178" s="184" t="s">
        <v>4329</v>
      </c>
      <c r="F178" s="185" t="s">
        <v>4330</v>
      </c>
      <c r="G178" s="186" t="s">
        <v>250</v>
      </c>
      <c r="H178" s="187">
        <v>12</v>
      </c>
      <c r="I178" s="188"/>
      <c r="J178" s="188">
        <f t="shared" si="10"/>
        <v>0</v>
      </c>
      <c r="K178" s="189"/>
      <c r="L178" s="64"/>
      <c r="M178" s="190" t="s">
        <v>1</v>
      </c>
      <c r="N178" s="191" t="s">
        <v>37</v>
      </c>
      <c r="O178" s="192">
        <v>0</v>
      </c>
      <c r="P178" s="192">
        <f t="shared" si="11"/>
        <v>0</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492</v>
      </c>
    </row>
    <row r="179" spans="2:65" s="1" customFormat="1" ht="16.5" customHeight="1">
      <c r="B179" s="182"/>
      <c r="C179" s="196" t="s">
        <v>367</v>
      </c>
      <c r="D179" s="196" t="s">
        <v>240</v>
      </c>
      <c r="E179" s="197" t="s">
        <v>4313</v>
      </c>
      <c r="F179" s="198" t="s">
        <v>4314</v>
      </c>
      <c r="G179" s="199" t="s">
        <v>250</v>
      </c>
      <c r="H179" s="200">
        <v>2</v>
      </c>
      <c r="I179" s="201"/>
      <c r="J179" s="201">
        <f t="shared" si="10"/>
        <v>0</v>
      </c>
      <c r="K179" s="202"/>
      <c r="L179" s="203"/>
      <c r="M179" s="204" t="s">
        <v>1</v>
      </c>
      <c r="N179" s="205" t="s">
        <v>37</v>
      </c>
      <c r="O179" s="192">
        <v>0</v>
      </c>
      <c r="P179" s="192">
        <f t="shared" si="11"/>
        <v>0</v>
      </c>
      <c r="Q179" s="192">
        <v>0</v>
      </c>
      <c r="R179" s="192">
        <f t="shared" si="12"/>
        <v>0</v>
      </c>
      <c r="S179" s="192">
        <v>0</v>
      </c>
      <c r="T179" s="193">
        <f t="shared" si="13"/>
        <v>0</v>
      </c>
      <c r="AR179" s="194" t="s">
        <v>235</v>
      </c>
      <c r="AT179" s="194" t="s">
        <v>240</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498</v>
      </c>
    </row>
    <row r="180" spans="2:65" s="1" customFormat="1" ht="37.9" customHeight="1">
      <c r="B180" s="182"/>
      <c r="C180" s="196" t="s">
        <v>370</v>
      </c>
      <c r="D180" s="196" t="s">
        <v>240</v>
      </c>
      <c r="E180" s="197" t="s">
        <v>4331</v>
      </c>
      <c r="F180" s="198" t="s">
        <v>4332</v>
      </c>
      <c r="G180" s="199" t="s">
        <v>250</v>
      </c>
      <c r="H180" s="200">
        <v>2</v>
      </c>
      <c r="I180" s="201"/>
      <c r="J180" s="201">
        <f t="shared" si="10"/>
        <v>0</v>
      </c>
      <c r="K180" s="202"/>
      <c r="L180" s="203"/>
      <c r="M180" s="204" t="s">
        <v>1</v>
      </c>
      <c r="N180" s="205" t="s">
        <v>37</v>
      </c>
      <c r="O180" s="192">
        <v>0</v>
      </c>
      <c r="P180" s="192">
        <f t="shared" si="11"/>
        <v>0</v>
      </c>
      <c r="Q180" s="192">
        <v>0</v>
      </c>
      <c r="R180" s="192">
        <f t="shared" si="12"/>
        <v>0</v>
      </c>
      <c r="S180" s="192">
        <v>0</v>
      </c>
      <c r="T180" s="193">
        <f t="shared" si="13"/>
        <v>0</v>
      </c>
      <c r="AR180" s="194" t="s">
        <v>235</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504</v>
      </c>
    </row>
    <row r="181" spans="2:65" s="1" customFormat="1" ht="16.5" customHeight="1">
      <c r="B181" s="182"/>
      <c r="C181" s="196" t="s">
        <v>373</v>
      </c>
      <c r="D181" s="196" t="s">
        <v>240</v>
      </c>
      <c r="E181" s="197" t="s">
        <v>4333</v>
      </c>
      <c r="F181" s="198" t="s">
        <v>4334</v>
      </c>
      <c r="G181" s="199" t="s">
        <v>250</v>
      </c>
      <c r="H181" s="200">
        <v>2</v>
      </c>
      <c r="I181" s="201"/>
      <c r="J181" s="201">
        <f t="shared" si="10"/>
        <v>0</v>
      </c>
      <c r="K181" s="202"/>
      <c r="L181" s="203"/>
      <c r="M181" s="204" t="s">
        <v>1</v>
      </c>
      <c r="N181" s="205" t="s">
        <v>37</v>
      </c>
      <c r="O181" s="192">
        <v>0</v>
      </c>
      <c r="P181" s="192">
        <f t="shared" si="11"/>
        <v>0</v>
      </c>
      <c r="Q181" s="192">
        <v>0</v>
      </c>
      <c r="R181" s="192">
        <f t="shared" si="12"/>
        <v>0</v>
      </c>
      <c r="S181" s="192">
        <v>0</v>
      </c>
      <c r="T181" s="193">
        <f t="shared" si="13"/>
        <v>0</v>
      </c>
      <c r="AR181" s="194" t="s">
        <v>235</v>
      </c>
      <c r="AT181" s="194" t="s">
        <v>240</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510</v>
      </c>
    </row>
    <row r="182" spans="2:65" s="1" customFormat="1" ht="16.5" customHeight="1">
      <c r="B182" s="182"/>
      <c r="C182" s="196" t="s">
        <v>376</v>
      </c>
      <c r="D182" s="196" t="s">
        <v>240</v>
      </c>
      <c r="E182" s="197" t="s">
        <v>4335</v>
      </c>
      <c r="F182" s="198" t="s">
        <v>4336</v>
      </c>
      <c r="G182" s="199" t="s">
        <v>250</v>
      </c>
      <c r="H182" s="200">
        <v>1</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516</v>
      </c>
    </row>
    <row r="183" spans="2:65" s="1" customFormat="1" ht="33" customHeight="1">
      <c r="B183" s="182"/>
      <c r="C183" s="196" t="s">
        <v>379</v>
      </c>
      <c r="D183" s="196" t="s">
        <v>240</v>
      </c>
      <c r="E183" s="197" t="s">
        <v>4337</v>
      </c>
      <c r="F183" s="198" t="s">
        <v>4338</v>
      </c>
      <c r="G183" s="199" t="s">
        <v>250</v>
      </c>
      <c r="H183" s="200">
        <v>1</v>
      </c>
      <c r="I183" s="201"/>
      <c r="J183" s="201">
        <f t="shared" si="10"/>
        <v>0</v>
      </c>
      <c r="K183" s="202"/>
      <c r="L183" s="203"/>
      <c r="M183" s="204" t="s">
        <v>1</v>
      </c>
      <c r="N183" s="205" t="s">
        <v>37</v>
      </c>
      <c r="O183" s="192">
        <v>0</v>
      </c>
      <c r="P183" s="192">
        <f t="shared" si="11"/>
        <v>0</v>
      </c>
      <c r="Q183" s="192">
        <v>0</v>
      </c>
      <c r="R183" s="192">
        <f t="shared" si="12"/>
        <v>0</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522</v>
      </c>
    </row>
    <row r="184" spans="2:65" s="1" customFormat="1" ht="24.2" customHeight="1">
      <c r="B184" s="182"/>
      <c r="C184" s="196" t="s">
        <v>382</v>
      </c>
      <c r="D184" s="196" t="s">
        <v>240</v>
      </c>
      <c r="E184" s="197" t="s">
        <v>4339</v>
      </c>
      <c r="F184" s="198" t="s">
        <v>4340</v>
      </c>
      <c r="G184" s="199" t="s">
        <v>250</v>
      </c>
      <c r="H184" s="200">
        <v>1</v>
      </c>
      <c r="I184" s="201"/>
      <c r="J184" s="201">
        <f t="shared" si="10"/>
        <v>0</v>
      </c>
      <c r="K184" s="202"/>
      <c r="L184" s="203"/>
      <c r="M184" s="204" t="s">
        <v>1</v>
      </c>
      <c r="N184" s="205" t="s">
        <v>37</v>
      </c>
      <c r="O184" s="192">
        <v>0</v>
      </c>
      <c r="P184" s="192">
        <f t="shared" si="11"/>
        <v>0</v>
      </c>
      <c r="Q184" s="192">
        <v>0</v>
      </c>
      <c r="R184" s="192">
        <f t="shared" si="12"/>
        <v>0</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528</v>
      </c>
    </row>
    <row r="185" spans="2:65" s="1" customFormat="1" ht="16.5" customHeight="1">
      <c r="B185" s="182"/>
      <c r="C185" s="196" t="s">
        <v>386</v>
      </c>
      <c r="D185" s="196" t="s">
        <v>240</v>
      </c>
      <c r="E185" s="197" t="s">
        <v>4341</v>
      </c>
      <c r="F185" s="198" t="s">
        <v>4342</v>
      </c>
      <c r="G185" s="199" t="s">
        <v>250</v>
      </c>
      <c r="H185" s="200">
        <v>1</v>
      </c>
      <c r="I185" s="201"/>
      <c r="J185" s="201">
        <f t="shared" si="10"/>
        <v>0</v>
      </c>
      <c r="K185" s="202"/>
      <c r="L185" s="203"/>
      <c r="M185" s="204" t="s">
        <v>1</v>
      </c>
      <c r="N185" s="205" t="s">
        <v>37</v>
      </c>
      <c r="O185" s="192">
        <v>0</v>
      </c>
      <c r="P185" s="192">
        <f t="shared" si="11"/>
        <v>0</v>
      </c>
      <c r="Q185" s="192">
        <v>0</v>
      </c>
      <c r="R185" s="192">
        <f t="shared" si="12"/>
        <v>0</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532</v>
      </c>
    </row>
    <row r="186" spans="2:65" s="1" customFormat="1" ht="24.2" customHeight="1">
      <c r="B186" s="182"/>
      <c r="C186" s="183" t="s">
        <v>393</v>
      </c>
      <c r="D186" s="183" t="s">
        <v>213</v>
      </c>
      <c r="E186" s="184" t="s">
        <v>4343</v>
      </c>
      <c r="F186" s="185" t="s">
        <v>4344</v>
      </c>
      <c r="G186" s="186" t="s">
        <v>250</v>
      </c>
      <c r="H186" s="187">
        <v>1</v>
      </c>
      <c r="I186" s="188"/>
      <c r="J186" s="188">
        <f t="shared" si="10"/>
        <v>0</v>
      </c>
      <c r="K186" s="189"/>
      <c r="L186" s="64"/>
      <c r="M186" s="190" t="s">
        <v>1</v>
      </c>
      <c r="N186" s="191" t="s">
        <v>37</v>
      </c>
      <c r="O186" s="192">
        <v>0</v>
      </c>
      <c r="P186" s="192">
        <f t="shared" si="11"/>
        <v>0</v>
      </c>
      <c r="Q186" s="192">
        <v>0</v>
      </c>
      <c r="R186" s="192">
        <f t="shared" si="12"/>
        <v>0</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538</v>
      </c>
    </row>
    <row r="187" spans="2:65" s="1" customFormat="1" ht="49.15" customHeight="1">
      <c r="B187" s="182"/>
      <c r="C187" s="196" t="s">
        <v>396</v>
      </c>
      <c r="D187" s="196" t="s">
        <v>240</v>
      </c>
      <c r="E187" s="197" t="s">
        <v>4345</v>
      </c>
      <c r="F187" s="198" t="s">
        <v>4346</v>
      </c>
      <c r="G187" s="199" t="s">
        <v>250</v>
      </c>
      <c r="H187" s="200">
        <v>1</v>
      </c>
      <c r="I187" s="201"/>
      <c r="J187" s="201">
        <f t="shared" si="10"/>
        <v>0</v>
      </c>
      <c r="K187" s="202"/>
      <c r="L187" s="203"/>
      <c r="M187" s="204" t="s">
        <v>1</v>
      </c>
      <c r="N187" s="205" t="s">
        <v>37</v>
      </c>
      <c r="O187" s="192">
        <v>0</v>
      </c>
      <c r="P187" s="192">
        <f t="shared" si="11"/>
        <v>0</v>
      </c>
      <c r="Q187" s="192">
        <v>0</v>
      </c>
      <c r="R187" s="192">
        <f t="shared" si="12"/>
        <v>0</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546</v>
      </c>
    </row>
    <row r="188" spans="2:65" s="1" customFormat="1" ht="24.2" customHeight="1">
      <c r="B188" s="182"/>
      <c r="C188" s="183" t="s">
        <v>399</v>
      </c>
      <c r="D188" s="183" t="s">
        <v>213</v>
      </c>
      <c r="E188" s="184" t="s">
        <v>4347</v>
      </c>
      <c r="F188" s="185" t="s">
        <v>4348</v>
      </c>
      <c r="G188" s="186" t="s">
        <v>250</v>
      </c>
      <c r="H188" s="187">
        <v>2</v>
      </c>
      <c r="I188" s="188"/>
      <c r="J188" s="188">
        <f t="shared" si="10"/>
        <v>0</v>
      </c>
      <c r="K188" s="189"/>
      <c r="L188" s="64"/>
      <c r="M188" s="190" t="s">
        <v>1</v>
      </c>
      <c r="N188" s="191" t="s">
        <v>37</v>
      </c>
      <c r="O188" s="192">
        <v>0</v>
      </c>
      <c r="P188" s="192">
        <f t="shared" si="11"/>
        <v>0</v>
      </c>
      <c r="Q188" s="192">
        <v>0</v>
      </c>
      <c r="R188" s="192">
        <f t="shared" si="12"/>
        <v>0</v>
      </c>
      <c r="S188" s="192">
        <v>0</v>
      </c>
      <c r="T188" s="193">
        <f t="shared" si="13"/>
        <v>0</v>
      </c>
      <c r="AR188" s="194" t="s">
        <v>217</v>
      </c>
      <c r="AT188" s="194" t="s">
        <v>213</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552</v>
      </c>
    </row>
    <row r="189" spans="2:65" s="1" customFormat="1" ht="24.2" customHeight="1">
      <c r="B189" s="182"/>
      <c r="C189" s="196" t="s">
        <v>402</v>
      </c>
      <c r="D189" s="196" t="s">
        <v>240</v>
      </c>
      <c r="E189" s="197" t="s">
        <v>4349</v>
      </c>
      <c r="F189" s="198" t="s">
        <v>4350</v>
      </c>
      <c r="G189" s="199" t="s">
        <v>250</v>
      </c>
      <c r="H189" s="200">
        <v>2</v>
      </c>
      <c r="I189" s="201"/>
      <c r="J189" s="201">
        <f t="shared" si="10"/>
        <v>0</v>
      </c>
      <c r="K189" s="202"/>
      <c r="L189" s="203"/>
      <c r="M189" s="204" t="s">
        <v>1</v>
      </c>
      <c r="N189" s="205" t="s">
        <v>37</v>
      </c>
      <c r="O189" s="192">
        <v>0</v>
      </c>
      <c r="P189" s="192">
        <f t="shared" si="11"/>
        <v>0</v>
      </c>
      <c r="Q189" s="192">
        <v>0</v>
      </c>
      <c r="R189" s="192">
        <f t="shared" si="12"/>
        <v>0</v>
      </c>
      <c r="S189" s="192">
        <v>0</v>
      </c>
      <c r="T189" s="193">
        <f t="shared" si="13"/>
        <v>0</v>
      </c>
      <c r="AR189" s="194" t="s">
        <v>235</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558</v>
      </c>
    </row>
    <row r="190" spans="2:65" s="1" customFormat="1" ht="24.2" customHeight="1">
      <c r="B190" s="182"/>
      <c r="C190" s="196" t="s">
        <v>409</v>
      </c>
      <c r="D190" s="196" t="s">
        <v>240</v>
      </c>
      <c r="E190" s="197" t="s">
        <v>4351</v>
      </c>
      <c r="F190" s="198" t="s">
        <v>4352</v>
      </c>
      <c r="G190" s="199" t="s">
        <v>250</v>
      </c>
      <c r="H190" s="200">
        <v>2</v>
      </c>
      <c r="I190" s="201"/>
      <c r="J190" s="201">
        <f t="shared" si="10"/>
        <v>0</v>
      </c>
      <c r="K190" s="202"/>
      <c r="L190" s="203"/>
      <c r="M190" s="204" t="s">
        <v>1</v>
      </c>
      <c r="N190" s="205" t="s">
        <v>37</v>
      </c>
      <c r="O190" s="192">
        <v>0</v>
      </c>
      <c r="P190" s="192">
        <f t="shared" si="11"/>
        <v>0</v>
      </c>
      <c r="Q190" s="192">
        <v>0</v>
      </c>
      <c r="R190" s="192">
        <f t="shared" si="12"/>
        <v>0</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564</v>
      </c>
    </row>
    <row r="191" spans="2:65" s="1" customFormat="1" ht="24.2" customHeight="1">
      <c r="B191" s="182"/>
      <c r="C191" s="183" t="s">
        <v>412</v>
      </c>
      <c r="D191" s="183" t="s">
        <v>213</v>
      </c>
      <c r="E191" s="184" t="s">
        <v>4353</v>
      </c>
      <c r="F191" s="185" t="s">
        <v>4354</v>
      </c>
      <c r="G191" s="186" t="s">
        <v>250</v>
      </c>
      <c r="H191" s="187">
        <v>1</v>
      </c>
      <c r="I191" s="188"/>
      <c r="J191" s="188">
        <f t="shared" si="10"/>
        <v>0</v>
      </c>
      <c r="K191" s="189"/>
      <c r="L191" s="64"/>
      <c r="M191" s="190" t="s">
        <v>1</v>
      </c>
      <c r="N191" s="191" t="s">
        <v>37</v>
      </c>
      <c r="O191" s="192">
        <v>0</v>
      </c>
      <c r="P191" s="192">
        <f t="shared" si="11"/>
        <v>0</v>
      </c>
      <c r="Q191" s="192">
        <v>0</v>
      </c>
      <c r="R191" s="192">
        <f t="shared" si="12"/>
        <v>0</v>
      </c>
      <c r="S191" s="192">
        <v>0</v>
      </c>
      <c r="T191" s="193">
        <f t="shared" si="13"/>
        <v>0</v>
      </c>
      <c r="AR191" s="194" t="s">
        <v>217</v>
      </c>
      <c r="AT191" s="194" t="s">
        <v>213</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568</v>
      </c>
    </row>
    <row r="192" spans="2:65" s="1" customFormat="1" ht="24.2" customHeight="1">
      <c r="B192" s="182"/>
      <c r="C192" s="196" t="s">
        <v>415</v>
      </c>
      <c r="D192" s="196" t="s">
        <v>240</v>
      </c>
      <c r="E192" s="197" t="s">
        <v>4355</v>
      </c>
      <c r="F192" s="198" t="s">
        <v>4356</v>
      </c>
      <c r="G192" s="199" t="s">
        <v>250</v>
      </c>
      <c r="H192" s="200">
        <v>3</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572</v>
      </c>
    </row>
    <row r="193" spans="2:65" s="1" customFormat="1" ht="24.2" customHeight="1">
      <c r="B193" s="182"/>
      <c r="C193" s="183" t="s">
        <v>418</v>
      </c>
      <c r="D193" s="183" t="s">
        <v>213</v>
      </c>
      <c r="E193" s="184" t="s">
        <v>4357</v>
      </c>
      <c r="F193" s="185" t="s">
        <v>4358</v>
      </c>
      <c r="G193" s="186" t="s">
        <v>250</v>
      </c>
      <c r="H193" s="187">
        <v>9</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217</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578</v>
      </c>
    </row>
    <row r="194" spans="2:65" s="1" customFormat="1" ht="24.2" customHeight="1">
      <c r="B194" s="182"/>
      <c r="C194" s="196" t="s">
        <v>421</v>
      </c>
      <c r="D194" s="196" t="s">
        <v>240</v>
      </c>
      <c r="E194" s="197" t="s">
        <v>4359</v>
      </c>
      <c r="F194" s="198" t="s">
        <v>4360</v>
      </c>
      <c r="G194" s="199" t="s">
        <v>250</v>
      </c>
      <c r="H194" s="200">
        <v>9</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235</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584</v>
      </c>
    </row>
    <row r="195" spans="2:65" s="1" customFormat="1" ht="24.2" customHeight="1">
      <c r="B195" s="182"/>
      <c r="C195" s="183" t="s">
        <v>424</v>
      </c>
      <c r="D195" s="183" t="s">
        <v>213</v>
      </c>
      <c r="E195" s="184" t="s">
        <v>4361</v>
      </c>
      <c r="F195" s="185" t="s">
        <v>4362</v>
      </c>
      <c r="G195" s="186" t="s">
        <v>250</v>
      </c>
      <c r="H195" s="187">
        <v>2</v>
      </c>
      <c r="I195" s="188"/>
      <c r="J195" s="188">
        <f t="shared" si="10"/>
        <v>0</v>
      </c>
      <c r="K195" s="189"/>
      <c r="L195" s="64"/>
      <c r="M195" s="190" t="s">
        <v>1</v>
      </c>
      <c r="N195" s="191" t="s">
        <v>37</v>
      </c>
      <c r="O195" s="192">
        <v>0</v>
      </c>
      <c r="P195" s="192">
        <f t="shared" si="11"/>
        <v>0</v>
      </c>
      <c r="Q195" s="192">
        <v>0</v>
      </c>
      <c r="R195" s="192">
        <f t="shared" si="12"/>
        <v>0</v>
      </c>
      <c r="S195" s="192">
        <v>0</v>
      </c>
      <c r="T195" s="193">
        <f t="shared" si="13"/>
        <v>0</v>
      </c>
      <c r="AR195" s="194" t="s">
        <v>217</v>
      </c>
      <c r="AT195" s="194" t="s">
        <v>213</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588</v>
      </c>
    </row>
    <row r="196" spans="2:65" s="1" customFormat="1" ht="24.2" customHeight="1">
      <c r="B196" s="182"/>
      <c r="C196" s="196" t="s">
        <v>427</v>
      </c>
      <c r="D196" s="196" t="s">
        <v>240</v>
      </c>
      <c r="E196" s="197" t="s">
        <v>4363</v>
      </c>
      <c r="F196" s="198" t="s">
        <v>4364</v>
      </c>
      <c r="G196" s="199" t="s">
        <v>250</v>
      </c>
      <c r="H196" s="200">
        <v>2</v>
      </c>
      <c r="I196" s="201"/>
      <c r="J196" s="201">
        <f t="shared" si="10"/>
        <v>0</v>
      </c>
      <c r="K196" s="202"/>
      <c r="L196" s="203"/>
      <c r="M196" s="204" t="s">
        <v>1</v>
      </c>
      <c r="N196" s="205" t="s">
        <v>37</v>
      </c>
      <c r="O196" s="192">
        <v>0</v>
      </c>
      <c r="P196" s="192">
        <f t="shared" si="11"/>
        <v>0</v>
      </c>
      <c r="Q196" s="192">
        <v>0</v>
      </c>
      <c r="R196" s="192">
        <f t="shared" si="12"/>
        <v>0</v>
      </c>
      <c r="S196" s="192">
        <v>0</v>
      </c>
      <c r="T196" s="193">
        <f t="shared" si="13"/>
        <v>0</v>
      </c>
      <c r="AR196" s="194" t="s">
        <v>235</v>
      </c>
      <c r="AT196" s="194" t="s">
        <v>240</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594</v>
      </c>
    </row>
    <row r="197" spans="2:65" s="1" customFormat="1" ht="24.2" customHeight="1">
      <c r="B197" s="182"/>
      <c r="C197" s="183" t="s">
        <v>431</v>
      </c>
      <c r="D197" s="183" t="s">
        <v>213</v>
      </c>
      <c r="E197" s="184" t="s">
        <v>4365</v>
      </c>
      <c r="F197" s="185" t="s">
        <v>4366</v>
      </c>
      <c r="G197" s="186" t="s">
        <v>389</v>
      </c>
      <c r="H197" s="187">
        <v>40</v>
      </c>
      <c r="I197" s="188"/>
      <c r="J197" s="188">
        <f t="shared" si="10"/>
        <v>0</v>
      </c>
      <c r="K197" s="189"/>
      <c r="L197" s="64"/>
      <c r="M197" s="190" t="s">
        <v>1</v>
      </c>
      <c r="N197" s="191" t="s">
        <v>37</v>
      </c>
      <c r="O197" s="192">
        <v>0</v>
      </c>
      <c r="P197" s="192">
        <f t="shared" si="11"/>
        <v>0</v>
      </c>
      <c r="Q197" s="192">
        <v>0</v>
      </c>
      <c r="R197" s="192">
        <f t="shared" si="12"/>
        <v>0</v>
      </c>
      <c r="S197" s="192">
        <v>0</v>
      </c>
      <c r="T197" s="193">
        <f t="shared" si="13"/>
        <v>0</v>
      </c>
      <c r="AR197" s="194" t="s">
        <v>217</v>
      </c>
      <c r="AT197" s="194" t="s">
        <v>213</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600</v>
      </c>
    </row>
    <row r="198" spans="2:65" s="1" customFormat="1" ht="24.2" customHeight="1">
      <c r="B198" s="182"/>
      <c r="C198" s="183" t="s">
        <v>434</v>
      </c>
      <c r="D198" s="183" t="s">
        <v>213</v>
      </c>
      <c r="E198" s="184" t="s">
        <v>4367</v>
      </c>
      <c r="F198" s="185" t="s">
        <v>4368</v>
      </c>
      <c r="G198" s="186" t="s">
        <v>389</v>
      </c>
      <c r="H198" s="187">
        <v>40</v>
      </c>
      <c r="I198" s="188"/>
      <c r="J198" s="188">
        <f t="shared" si="10"/>
        <v>0</v>
      </c>
      <c r="K198" s="189"/>
      <c r="L198" s="64"/>
      <c r="M198" s="190" t="s">
        <v>1</v>
      </c>
      <c r="N198" s="191" t="s">
        <v>37</v>
      </c>
      <c r="O198" s="192">
        <v>0</v>
      </c>
      <c r="P198" s="192">
        <f t="shared" si="11"/>
        <v>0</v>
      </c>
      <c r="Q198" s="192">
        <v>0</v>
      </c>
      <c r="R198" s="192">
        <f t="shared" si="12"/>
        <v>0</v>
      </c>
      <c r="S198" s="192">
        <v>0</v>
      </c>
      <c r="T198" s="193">
        <f t="shared" si="13"/>
        <v>0</v>
      </c>
      <c r="AR198" s="194" t="s">
        <v>217</v>
      </c>
      <c r="AT198" s="194" t="s">
        <v>213</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606</v>
      </c>
    </row>
    <row r="199" spans="2:65" s="1" customFormat="1" ht="16.5" customHeight="1">
      <c r="B199" s="182"/>
      <c r="C199" s="183" t="s">
        <v>435</v>
      </c>
      <c r="D199" s="183" t="s">
        <v>213</v>
      </c>
      <c r="E199" s="184" t="s">
        <v>4369</v>
      </c>
      <c r="F199" s="185" t="s">
        <v>4370</v>
      </c>
      <c r="G199" s="186" t="s">
        <v>389</v>
      </c>
      <c r="H199" s="187">
        <v>40</v>
      </c>
      <c r="I199" s="188"/>
      <c r="J199" s="188">
        <f t="shared" si="10"/>
        <v>0</v>
      </c>
      <c r="K199" s="189"/>
      <c r="L199" s="64"/>
      <c r="M199" s="190" t="s">
        <v>1</v>
      </c>
      <c r="N199" s="191" t="s">
        <v>37</v>
      </c>
      <c r="O199" s="192">
        <v>0</v>
      </c>
      <c r="P199" s="192">
        <f t="shared" si="11"/>
        <v>0</v>
      </c>
      <c r="Q199" s="192">
        <v>0</v>
      </c>
      <c r="R199" s="192">
        <f t="shared" si="12"/>
        <v>0</v>
      </c>
      <c r="S199" s="192">
        <v>0</v>
      </c>
      <c r="T199" s="193">
        <f t="shared" si="13"/>
        <v>0</v>
      </c>
      <c r="AR199" s="194" t="s">
        <v>217</v>
      </c>
      <c r="AT199" s="194" t="s">
        <v>213</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612</v>
      </c>
    </row>
    <row r="200" spans="2:65" s="1" customFormat="1" ht="24.2" customHeight="1">
      <c r="B200" s="182"/>
      <c r="C200" s="196" t="s">
        <v>438</v>
      </c>
      <c r="D200" s="196" t="s">
        <v>240</v>
      </c>
      <c r="E200" s="197" t="s">
        <v>4371</v>
      </c>
      <c r="F200" s="198" t="s">
        <v>4372</v>
      </c>
      <c r="G200" s="199" t="s">
        <v>250</v>
      </c>
      <c r="H200" s="200">
        <v>3</v>
      </c>
      <c r="I200" s="201"/>
      <c r="J200" s="201">
        <f t="shared" si="10"/>
        <v>0</v>
      </c>
      <c r="K200" s="202"/>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618</v>
      </c>
    </row>
    <row r="201" spans="2:65" s="1" customFormat="1" ht="16.5" customHeight="1">
      <c r="B201" s="182"/>
      <c r="C201" s="196" t="s">
        <v>441</v>
      </c>
      <c r="D201" s="196" t="s">
        <v>240</v>
      </c>
      <c r="E201" s="197" t="s">
        <v>4373</v>
      </c>
      <c r="F201" s="198" t="s">
        <v>4374</v>
      </c>
      <c r="G201" s="199" t="s">
        <v>250</v>
      </c>
      <c r="H201" s="200">
        <v>3</v>
      </c>
      <c r="I201" s="201"/>
      <c r="J201" s="201">
        <f t="shared" si="10"/>
        <v>0</v>
      </c>
      <c r="K201" s="202"/>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624</v>
      </c>
    </row>
    <row r="202" spans="2:65" s="1" customFormat="1" ht="24.2" customHeight="1">
      <c r="B202" s="182"/>
      <c r="C202" s="196" t="s">
        <v>444</v>
      </c>
      <c r="D202" s="196" t="s">
        <v>240</v>
      </c>
      <c r="E202" s="197" t="s">
        <v>4375</v>
      </c>
      <c r="F202" s="198" t="s">
        <v>4376</v>
      </c>
      <c r="G202" s="199" t="s">
        <v>250</v>
      </c>
      <c r="H202" s="200">
        <v>1</v>
      </c>
      <c r="I202" s="201"/>
      <c r="J202" s="201">
        <f t="shared" si="10"/>
        <v>0</v>
      </c>
      <c r="K202" s="202"/>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630</v>
      </c>
    </row>
    <row r="203" spans="2:65" s="1" customFormat="1" ht="24.2" customHeight="1">
      <c r="B203" s="182"/>
      <c r="C203" s="183" t="s">
        <v>445</v>
      </c>
      <c r="D203" s="183" t="s">
        <v>213</v>
      </c>
      <c r="E203" s="184" t="s">
        <v>4377</v>
      </c>
      <c r="F203" s="185" t="s">
        <v>4378</v>
      </c>
      <c r="G203" s="186" t="s">
        <v>389</v>
      </c>
      <c r="H203" s="187">
        <v>40</v>
      </c>
      <c r="I203" s="188"/>
      <c r="J203" s="188">
        <f t="shared" si="10"/>
        <v>0</v>
      </c>
      <c r="K203" s="189"/>
      <c r="L203" s="64"/>
      <c r="M203" s="190" t="s">
        <v>1</v>
      </c>
      <c r="N203" s="191" t="s">
        <v>37</v>
      </c>
      <c r="O203" s="192">
        <v>0</v>
      </c>
      <c r="P203" s="192">
        <f t="shared" si="11"/>
        <v>0</v>
      </c>
      <c r="Q203" s="192">
        <v>0</v>
      </c>
      <c r="R203" s="192">
        <f t="shared" si="12"/>
        <v>0</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636</v>
      </c>
    </row>
    <row r="204" spans="2:65" s="1" customFormat="1" ht="16.5" customHeight="1">
      <c r="B204" s="182"/>
      <c r="C204" s="183" t="s">
        <v>448</v>
      </c>
      <c r="D204" s="183" t="s">
        <v>213</v>
      </c>
      <c r="E204" s="184" t="s">
        <v>4379</v>
      </c>
      <c r="F204" s="185" t="s">
        <v>4380</v>
      </c>
      <c r="G204" s="186" t="s">
        <v>389</v>
      </c>
      <c r="H204" s="187">
        <v>10</v>
      </c>
      <c r="I204" s="188"/>
      <c r="J204" s="188">
        <f t="shared" si="10"/>
        <v>0</v>
      </c>
      <c r="K204" s="189"/>
      <c r="L204" s="64"/>
      <c r="M204" s="190" t="s">
        <v>1</v>
      </c>
      <c r="N204" s="191" t="s">
        <v>37</v>
      </c>
      <c r="O204" s="192">
        <v>0</v>
      </c>
      <c r="P204" s="192">
        <f t="shared" si="11"/>
        <v>0</v>
      </c>
      <c r="Q204" s="192">
        <v>0</v>
      </c>
      <c r="R204" s="192">
        <f t="shared" si="12"/>
        <v>0</v>
      </c>
      <c r="S204" s="192">
        <v>0</v>
      </c>
      <c r="T204" s="193">
        <f t="shared" si="13"/>
        <v>0</v>
      </c>
      <c r="AR204" s="194" t="s">
        <v>217</v>
      </c>
      <c r="AT204" s="194" t="s">
        <v>213</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642</v>
      </c>
    </row>
    <row r="205" spans="2:65" s="1" customFormat="1" ht="24.2" customHeight="1">
      <c r="B205" s="182"/>
      <c r="C205" s="196" t="s">
        <v>449</v>
      </c>
      <c r="D205" s="196" t="s">
        <v>240</v>
      </c>
      <c r="E205" s="197" t="s">
        <v>4381</v>
      </c>
      <c r="F205" s="198" t="s">
        <v>4382</v>
      </c>
      <c r="G205" s="199" t="s">
        <v>389</v>
      </c>
      <c r="H205" s="200">
        <v>10</v>
      </c>
      <c r="I205" s="201"/>
      <c r="J205" s="201">
        <f t="shared" si="10"/>
        <v>0</v>
      </c>
      <c r="K205" s="202"/>
      <c r="L205" s="203"/>
      <c r="M205" s="204" t="s">
        <v>1</v>
      </c>
      <c r="N205" s="205" t="s">
        <v>37</v>
      </c>
      <c r="O205" s="192">
        <v>0</v>
      </c>
      <c r="P205" s="192">
        <f t="shared" si="11"/>
        <v>0</v>
      </c>
      <c r="Q205" s="192">
        <v>0</v>
      </c>
      <c r="R205" s="192">
        <f t="shared" si="12"/>
        <v>0</v>
      </c>
      <c r="S205" s="192">
        <v>0</v>
      </c>
      <c r="T205" s="193">
        <f t="shared" si="13"/>
        <v>0</v>
      </c>
      <c r="AR205" s="194" t="s">
        <v>235</v>
      </c>
      <c r="AT205" s="194" t="s">
        <v>240</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653</v>
      </c>
    </row>
    <row r="206" spans="2:65" s="1" customFormat="1" ht="24.2" customHeight="1">
      <c r="B206" s="182"/>
      <c r="C206" s="183" t="s">
        <v>452</v>
      </c>
      <c r="D206" s="183" t="s">
        <v>213</v>
      </c>
      <c r="E206" s="184" t="s">
        <v>4383</v>
      </c>
      <c r="F206" s="185" t="s">
        <v>4384</v>
      </c>
      <c r="G206" s="186" t="s">
        <v>250</v>
      </c>
      <c r="H206" s="187">
        <v>10</v>
      </c>
      <c r="I206" s="188"/>
      <c r="J206" s="188">
        <f t="shared" si="10"/>
        <v>0</v>
      </c>
      <c r="K206" s="189"/>
      <c r="L206" s="64"/>
      <c r="M206" s="190" t="s">
        <v>1</v>
      </c>
      <c r="N206" s="191" t="s">
        <v>37</v>
      </c>
      <c r="O206" s="192">
        <v>0</v>
      </c>
      <c r="P206" s="192">
        <f t="shared" si="11"/>
        <v>0</v>
      </c>
      <c r="Q206" s="192">
        <v>0</v>
      </c>
      <c r="R206" s="192">
        <f t="shared" si="12"/>
        <v>0</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661</v>
      </c>
    </row>
    <row r="207" spans="2:65" s="1" customFormat="1" ht="16.5" customHeight="1">
      <c r="B207" s="182"/>
      <c r="C207" s="196" t="s">
        <v>453</v>
      </c>
      <c r="D207" s="196" t="s">
        <v>240</v>
      </c>
      <c r="E207" s="197" t="s">
        <v>4385</v>
      </c>
      <c r="F207" s="198" t="s">
        <v>4386</v>
      </c>
      <c r="G207" s="199" t="s">
        <v>250</v>
      </c>
      <c r="H207" s="200">
        <v>40</v>
      </c>
      <c r="I207" s="201"/>
      <c r="J207" s="201">
        <f t="shared" si="10"/>
        <v>0</v>
      </c>
      <c r="K207" s="202"/>
      <c r="L207" s="203"/>
      <c r="M207" s="204" t="s">
        <v>1</v>
      </c>
      <c r="N207" s="205" t="s">
        <v>37</v>
      </c>
      <c r="O207" s="192">
        <v>0</v>
      </c>
      <c r="P207" s="192">
        <f t="shared" si="11"/>
        <v>0</v>
      </c>
      <c r="Q207" s="192">
        <v>0</v>
      </c>
      <c r="R207" s="192">
        <f t="shared" si="12"/>
        <v>0</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667</v>
      </c>
    </row>
    <row r="208" spans="2:65" s="1" customFormat="1" ht="24.2" customHeight="1">
      <c r="B208" s="182"/>
      <c r="C208" s="196" t="s">
        <v>456</v>
      </c>
      <c r="D208" s="196" t="s">
        <v>240</v>
      </c>
      <c r="E208" s="197" t="s">
        <v>4387</v>
      </c>
      <c r="F208" s="198" t="s">
        <v>4388</v>
      </c>
      <c r="G208" s="199" t="s">
        <v>250</v>
      </c>
      <c r="H208" s="200">
        <v>1</v>
      </c>
      <c r="I208" s="201"/>
      <c r="J208" s="201">
        <f t="shared" si="10"/>
        <v>0</v>
      </c>
      <c r="K208" s="202"/>
      <c r="L208" s="203"/>
      <c r="M208" s="204" t="s">
        <v>1</v>
      </c>
      <c r="N208" s="205" t="s">
        <v>37</v>
      </c>
      <c r="O208" s="192">
        <v>0</v>
      </c>
      <c r="P208" s="192">
        <f t="shared" si="11"/>
        <v>0</v>
      </c>
      <c r="Q208" s="192">
        <v>0</v>
      </c>
      <c r="R208" s="192">
        <f t="shared" si="12"/>
        <v>0</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673</v>
      </c>
    </row>
    <row r="209" spans="2:65" s="1" customFormat="1" ht="16.5" customHeight="1">
      <c r="B209" s="182"/>
      <c r="C209" s="196" t="s">
        <v>457</v>
      </c>
      <c r="D209" s="196" t="s">
        <v>240</v>
      </c>
      <c r="E209" s="197" t="s">
        <v>4389</v>
      </c>
      <c r="F209" s="198" t="s">
        <v>4390</v>
      </c>
      <c r="G209" s="199" t="s">
        <v>250</v>
      </c>
      <c r="H209" s="200">
        <v>2</v>
      </c>
      <c r="I209" s="201"/>
      <c r="J209" s="201">
        <f t="shared" si="10"/>
        <v>0</v>
      </c>
      <c r="K209" s="202"/>
      <c r="L209" s="203"/>
      <c r="M209" s="204" t="s">
        <v>1</v>
      </c>
      <c r="N209" s="205" t="s">
        <v>37</v>
      </c>
      <c r="O209" s="192">
        <v>0</v>
      </c>
      <c r="P209" s="192">
        <f t="shared" si="11"/>
        <v>0</v>
      </c>
      <c r="Q209" s="192">
        <v>0</v>
      </c>
      <c r="R209" s="192">
        <f t="shared" si="12"/>
        <v>0</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679</v>
      </c>
    </row>
    <row r="210" spans="2:65" s="1" customFormat="1" ht="16.5" customHeight="1">
      <c r="B210" s="182"/>
      <c r="C210" s="183" t="s">
        <v>460</v>
      </c>
      <c r="D210" s="183" t="s">
        <v>213</v>
      </c>
      <c r="E210" s="184" t="s">
        <v>4391</v>
      </c>
      <c r="F210" s="185" t="s">
        <v>4392</v>
      </c>
      <c r="G210" s="186" t="s">
        <v>250</v>
      </c>
      <c r="H210" s="187">
        <v>1</v>
      </c>
      <c r="I210" s="188"/>
      <c r="J210" s="188">
        <f t="shared" si="10"/>
        <v>0</v>
      </c>
      <c r="K210" s="189"/>
      <c r="L210" s="64"/>
      <c r="M210" s="190" t="s">
        <v>1</v>
      </c>
      <c r="N210" s="191" t="s">
        <v>37</v>
      </c>
      <c r="O210" s="192">
        <v>0</v>
      </c>
      <c r="P210" s="192">
        <f t="shared" si="11"/>
        <v>0</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687</v>
      </c>
    </row>
    <row r="211" spans="2:65" s="1" customFormat="1" ht="24.2" customHeight="1">
      <c r="B211" s="182"/>
      <c r="C211" s="196" t="s">
        <v>463</v>
      </c>
      <c r="D211" s="196" t="s">
        <v>240</v>
      </c>
      <c r="E211" s="197" t="s">
        <v>4393</v>
      </c>
      <c r="F211" s="198" t="s">
        <v>4394</v>
      </c>
      <c r="G211" s="199" t="s">
        <v>250</v>
      </c>
      <c r="H211" s="200">
        <v>1</v>
      </c>
      <c r="I211" s="201"/>
      <c r="J211" s="201">
        <f t="shared" si="10"/>
        <v>0</v>
      </c>
      <c r="K211" s="202"/>
      <c r="L211" s="203"/>
      <c r="M211" s="204" t="s">
        <v>1</v>
      </c>
      <c r="N211" s="205" t="s">
        <v>37</v>
      </c>
      <c r="O211" s="192">
        <v>0</v>
      </c>
      <c r="P211" s="192">
        <f t="shared" si="11"/>
        <v>0</v>
      </c>
      <c r="Q211" s="192">
        <v>0</v>
      </c>
      <c r="R211" s="192">
        <f t="shared" si="12"/>
        <v>0</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693</v>
      </c>
    </row>
    <row r="212" spans="2:65" s="1" customFormat="1" ht="24.2" customHeight="1">
      <c r="B212" s="182"/>
      <c r="C212" s="196" t="s">
        <v>466</v>
      </c>
      <c r="D212" s="196" t="s">
        <v>240</v>
      </c>
      <c r="E212" s="197" t="s">
        <v>4395</v>
      </c>
      <c r="F212" s="198" t="s">
        <v>4396</v>
      </c>
      <c r="G212" s="199" t="s">
        <v>250</v>
      </c>
      <c r="H212" s="200">
        <v>1</v>
      </c>
      <c r="I212" s="201"/>
      <c r="J212" s="201">
        <f t="shared" si="10"/>
        <v>0</v>
      </c>
      <c r="K212" s="202"/>
      <c r="L212" s="203"/>
      <c r="M212" s="204" t="s">
        <v>1</v>
      </c>
      <c r="N212" s="205" t="s">
        <v>37</v>
      </c>
      <c r="O212" s="192">
        <v>0</v>
      </c>
      <c r="P212" s="192">
        <f t="shared" si="11"/>
        <v>0</v>
      </c>
      <c r="Q212" s="192">
        <v>0</v>
      </c>
      <c r="R212" s="192">
        <f t="shared" si="12"/>
        <v>0</v>
      </c>
      <c r="S212" s="192">
        <v>0</v>
      </c>
      <c r="T212" s="193">
        <f t="shared" si="13"/>
        <v>0</v>
      </c>
      <c r="AR212" s="194" t="s">
        <v>235</v>
      </c>
      <c r="AT212" s="194" t="s">
        <v>240</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699</v>
      </c>
    </row>
    <row r="213" spans="2:65" s="1" customFormat="1" ht="24.2" customHeight="1">
      <c r="B213" s="182"/>
      <c r="C213" s="183" t="s">
        <v>469</v>
      </c>
      <c r="D213" s="183" t="s">
        <v>213</v>
      </c>
      <c r="E213" s="184" t="s">
        <v>4397</v>
      </c>
      <c r="F213" s="185" t="s">
        <v>4398</v>
      </c>
      <c r="G213" s="186" t="s">
        <v>250</v>
      </c>
      <c r="H213" s="187">
        <v>1</v>
      </c>
      <c r="I213" s="188"/>
      <c r="J213" s="188">
        <f t="shared" si="10"/>
        <v>0</v>
      </c>
      <c r="K213" s="189"/>
      <c r="L213" s="64"/>
      <c r="M213" s="190" t="s">
        <v>1</v>
      </c>
      <c r="N213" s="191" t="s">
        <v>37</v>
      </c>
      <c r="O213" s="192">
        <v>0</v>
      </c>
      <c r="P213" s="192">
        <f t="shared" si="11"/>
        <v>0</v>
      </c>
      <c r="Q213" s="192">
        <v>0</v>
      </c>
      <c r="R213" s="192">
        <f t="shared" si="12"/>
        <v>0</v>
      </c>
      <c r="S213" s="192">
        <v>0</v>
      </c>
      <c r="T213" s="193">
        <f t="shared" si="13"/>
        <v>0</v>
      </c>
      <c r="AR213" s="194" t="s">
        <v>217</v>
      </c>
      <c r="AT213" s="194" t="s">
        <v>213</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705</v>
      </c>
    </row>
    <row r="214" spans="2:65" s="1" customFormat="1" ht="24.2" customHeight="1">
      <c r="B214" s="182"/>
      <c r="C214" s="196" t="s">
        <v>472</v>
      </c>
      <c r="D214" s="196" t="s">
        <v>240</v>
      </c>
      <c r="E214" s="197" t="s">
        <v>4399</v>
      </c>
      <c r="F214" s="198" t="s">
        <v>4400</v>
      </c>
      <c r="G214" s="199" t="s">
        <v>250</v>
      </c>
      <c r="H214" s="200">
        <v>1</v>
      </c>
      <c r="I214" s="201"/>
      <c r="J214" s="201">
        <f t="shared" si="10"/>
        <v>0</v>
      </c>
      <c r="K214" s="202"/>
      <c r="L214" s="203"/>
      <c r="M214" s="204" t="s">
        <v>1</v>
      </c>
      <c r="N214" s="205" t="s">
        <v>37</v>
      </c>
      <c r="O214" s="192">
        <v>0</v>
      </c>
      <c r="P214" s="192">
        <f t="shared" si="11"/>
        <v>0</v>
      </c>
      <c r="Q214" s="192">
        <v>0</v>
      </c>
      <c r="R214" s="192">
        <f t="shared" si="12"/>
        <v>0</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711</v>
      </c>
    </row>
    <row r="215" spans="2:65" s="11" customFormat="1" ht="25.9" customHeight="1">
      <c r="B215" s="171"/>
      <c r="D215" s="172" t="s">
        <v>69</v>
      </c>
      <c r="E215" s="173" t="s">
        <v>405</v>
      </c>
      <c r="F215" s="173" t="s">
        <v>406</v>
      </c>
      <c r="J215" s="174">
        <f>BK215</f>
        <v>0</v>
      </c>
      <c r="L215" s="171"/>
      <c r="M215" s="175"/>
      <c r="P215" s="176">
        <f>P216</f>
        <v>0</v>
      </c>
      <c r="R215" s="176">
        <f>R216</f>
        <v>0</v>
      </c>
      <c r="T215" s="177">
        <f>T216</f>
        <v>0</v>
      </c>
      <c r="AR215" s="172" t="s">
        <v>83</v>
      </c>
      <c r="AT215" s="178" t="s">
        <v>69</v>
      </c>
      <c r="AU215" s="178" t="s">
        <v>70</v>
      </c>
      <c r="AY215" s="172" t="s">
        <v>211</v>
      </c>
      <c r="BK215" s="179">
        <f>BK216</f>
        <v>0</v>
      </c>
    </row>
    <row r="216" spans="2:65" s="11" customFormat="1" ht="22.9" customHeight="1">
      <c r="B216" s="171"/>
      <c r="D216" s="172" t="s">
        <v>69</v>
      </c>
      <c r="E216" s="180" t="s">
        <v>897</v>
      </c>
      <c r="F216" s="180" t="s">
        <v>898</v>
      </c>
      <c r="J216" s="181">
        <f>BK216</f>
        <v>0</v>
      </c>
      <c r="L216" s="171"/>
      <c r="M216" s="175"/>
      <c r="P216" s="176">
        <f>SUM(P217:P219)</f>
        <v>0</v>
      </c>
      <c r="R216" s="176">
        <f>SUM(R217:R219)</f>
        <v>0</v>
      </c>
      <c r="T216" s="177">
        <f>SUM(T217:T219)</f>
        <v>0</v>
      </c>
      <c r="AR216" s="172" t="s">
        <v>83</v>
      </c>
      <c r="AT216" s="178" t="s">
        <v>69</v>
      </c>
      <c r="AU216" s="178" t="s">
        <v>77</v>
      </c>
      <c r="AY216" s="172" t="s">
        <v>211</v>
      </c>
      <c r="BK216" s="179">
        <f>SUM(BK217:BK219)</f>
        <v>0</v>
      </c>
    </row>
    <row r="217" spans="2:65" s="1" customFormat="1" ht="24.2" customHeight="1">
      <c r="B217" s="182"/>
      <c r="C217" s="183" t="s">
        <v>475</v>
      </c>
      <c r="D217" s="183" t="s">
        <v>213</v>
      </c>
      <c r="E217" s="184" t="s">
        <v>2035</v>
      </c>
      <c r="F217" s="185" t="s">
        <v>2036</v>
      </c>
      <c r="G217" s="186" t="s">
        <v>430</v>
      </c>
      <c r="H217" s="187">
        <v>8</v>
      </c>
      <c r="I217" s="188"/>
      <c r="J217" s="188">
        <f>ROUND(I217*H217,2)</f>
        <v>0</v>
      </c>
      <c r="K217" s="189"/>
      <c r="L217" s="64"/>
      <c r="M217" s="190" t="s">
        <v>1</v>
      </c>
      <c r="N217" s="191" t="s">
        <v>37</v>
      </c>
      <c r="O217" s="192">
        <v>0</v>
      </c>
      <c r="P217" s="192">
        <f>O217*H217</f>
        <v>0</v>
      </c>
      <c r="Q217" s="192">
        <v>0</v>
      </c>
      <c r="R217" s="192">
        <f>Q217*H217</f>
        <v>0</v>
      </c>
      <c r="S217" s="192">
        <v>0</v>
      </c>
      <c r="T217" s="193">
        <f>S217*H217</f>
        <v>0</v>
      </c>
      <c r="AR217" s="194" t="s">
        <v>263</v>
      </c>
      <c r="AT217" s="194" t="s">
        <v>213</v>
      </c>
      <c r="AU217" s="194"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263</v>
      </c>
      <c r="BM217" s="194" t="s">
        <v>717</v>
      </c>
    </row>
    <row r="218" spans="2:65" s="1" customFormat="1" ht="21.75" customHeight="1">
      <c r="B218" s="182"/>
      <c r="C218" s="196" t="s">
        <v>478</v>
      </c>
      <c r="D218" s="196" t="s">
        <v>240</v>
      </c>
      <c r="E218" s="197" t="s">
        <v>4401</v>
      </c>
      <c r="F218" s="198" t="s">
        <v>2039</v>
      </c>
      <c r="G218" s="199" t="s">
        <v>430</v>
      </c>
      <c r="H218" s="200">
        <v>8</v>
      </c>
      <c r="I218" s="201"/>
      <c r="J218" s="201">
        <f>ROUND(I218*H218,2)</f>
        <v>0</v>
      </c>
      <c r="K218" s="202"/>
      <c r="L218" s="203"/>
      <c r="M218" s="204" t="s">
        <v>1</v>
      </c>
      <c r="N218" s="205" t="s">
        <v>37</v>
      </c>
      <c r="O218" s="192">
        <v>0</v>
      </c>
      <c r="P218" s="192">
        <f>O218*H218</f>
        <v>0</v>
      </c>
      <c r="Q218" s="192">
        <v>0</v>
      </c>
      <c r="R218" s="192">
        <f>Q218*H218</f>
        <v>0</v>
      </c>
      <c r="S218" s="192">
        <v>0</v>
      </c>
      <c r="T218" s="193">
        <f>S218*H218</f>
        <v>0</v>
      </c>
      <c r="AR218" s="194" t="s">
        <v>311</v>
      </c>
      <c r="AT218" s="194" t="s">
        <v>240</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263</v>
      </c>
      <c r="BM218" s="194" t="s">
        <v>723</v>
      </c>
    </row>
    <row r="219" spans="2:65" s="1" customFormat="1" ht="16.5" customHeight="1">
      <c r="B219" s="182"/>
      <c r="C219" s="196" t="s">
        <v>481</v>
      </c>
      <c r="D219" s="196" t="s">
        <v>240</v>
      </c>
      <c r="E219" s="197" t="s">
        <v>4402</v>
      </c>
      <c r="F219" s="198" t="s">
        <v>4403</v>
      </c>
      <c r="G219" s="199" t="s">
        <v>250</v>
      </c>
      <c r="H219" s="200">
        <v>1</v>
      </c>
      <c r="I219" s="201"/>
      <c r="J219" s="201">
        <f>ROUND(I219*H219,2)</f>
        <v>0</v>
      </c>
      <c r="K219" s="202"/>
      <c r="L219" s="203"/>
      <c r="M219" s="231" t="s">
        <v>1</v>
      </c>
      <c r="N219" s="232" t="s">
        <v>37</v>
      </c>
      <c r="O219" s="223">
        <v>0</v>
      </c>
      <c r="P219" s="223">
        <f>O219*H219</f>
        <v>0</v>
      </c>
      <c r="Q219" s="223">
        <v>0</v>
      </c>
      <c r="R219" s="223">
        <f>Q219*H219</f>
        <v>0</v>
      </c>
      <c r="S219" s="223">
        <v>0</v>
      </c>
      <c r="T219" s="224">
        <f>S219*H219</f>
        <v>0</v>
      </c>
      <c r="AR219" s="194" t="s">
        <v>311</v>
      </c>
      <c r="AT219" s="194" t="s">
        <v>240</v>
      </c>
      <c r="AU219" s="194"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263</v>
      </c>
      <c r="BM219" s="194" t="s">
        <v>729</v>
      </c>
    </row>
    <row r="220" spans="2:65" s="1" customFormat="1" ht="6.95" customHeight="1">
      <c r="B220" s="81"/>
      <c r="C220" s="82"/>
      <c r="D220" s="82"/>
      <c r="E220" s="82"/>
      <c r="F220" s="82"/>
      <c r="G220" s="82"/>
      <c r="H220" s="82"/>
      <c r="I220" s="82"/>
      <c r="J220" s="82"/>
      <c r="K220" s="82"/>
      <c r="L220" s="64"/>
    </row>
  </sheetData>
  <autoFilter ref="C122:K219" xr:uid="{00000000-0009-0000-0000-00001A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1" t="s">
        <v>160</v>
      </c>
      <c r="M2" s="1330"/>
      <c r="N2" s="1330"/>
      <c r="O2" s="1330"/>
      <c r="P2" s="1330"/>
      <c r="Q2" s="1330"/>
      <c r="R2" s="1330"/>
      <c r="S2" s="1330"/>
      <c r="T2" s="1330"/>
      <c r="U2" s="1330"/>
      <c r="V2" s="1330"/>
      <c r="AT2" s="51" t="s">
        <v>4404</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
        <v>12</v>
      </c>
      <c r="F7" s="1383"/>
      <c r="G7" s="1383"/>
      <c r="H7" s="1383"/>
      <c r="L7" s="54"/>
    </row>
    <row r="8" spans="2:46" s="1" customFormat="1" ht="12" customHeight="1">
      <c r="B8" s="64"/>
      <c r="D8" s="60" t="s">
        <v>162</v>
      </c>
      <c r="L8" s="64"/>
    </row>
    <row r="9" spans="2:46" s="1" customFormat="1" ht="16.5" customHeight="1">
      <c r="B9" s="64"/>
      <c r="E9" s="1358" t="s">
        <v>4405</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4230</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68" t="s">
        <v>30</v>
      </c>
      <c r="E27" s="1368"/>
      <c r="F27" s="1368"/>
      <c r="G27" s="1368"/>
      <c r="H27" s="1368"/>
      <c r="I27" s="1368"/>
      <c r="J27" s="1368"/>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ROUND(J121,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ROUND((SUM(BE121:BE215)),  2)</f>
        <v>0</v>
      </c>
      <c r="G33" s="137"/>
      <c r="H33" s="137"/>
      <c r="I33" s="140">
        <v>0.23</v>
      </c>
      <c r="J33" s="139">
        <f>ROUND(((SUM(BE121:BE215))*I33),  2)</f>
        <v>0</v>
      </c>
      <c r="L33" s="64"/>
    </row>
    <row r="34" spans="2:12" s="1" customFormat="1" ht="14.45" customHeight="1">
      <c r="B34" s="64"/>
      <c r="E34" s="70" t="s">
        <v>37</v>
      </c>
      <c r="F34" s="125">
        <f>ROUND((SUM(BF121:BF215)),  2)</f>
        <v>0</v>
      </c>
      <c r="I34" s="141">
        <v>0.23</v>
      </c>
      <c r="J34" s="125">
        <f>ROUND(((SUM(BF121:BF215))*I34),  2)</f>
        <v>0</v>
      </c>
      <c r="L34" s="64"/>
    </row>
    <row r="35" spans="2:12" s="1" customFormat="1" ht="14.45" hidden="1" customHeight="1">
      <c r="B35" s="64"/>
      <c r="E35" s="60" t="s">
        <v>38</v>
      </c>
      <c r="F35" s="125">
        <f>ROUND((SUM(BG121:BG215)),  2)</f>
        <v>0</v>
      </c>
      <c r="I35" s="141">
        <v>0.23</v>
      </c>
      <c r="J35" s="125">
        <f>0</f>
        <v>0</v>
      </c>
      <c r="L35" s="64"/>
    </row>
    <row r="36" spans="2:12" s="1" customFormat="1" ht="14.45" hidden="1" customHeight="1">
      <c r="B36" s="64"/>
      <c r="E36" s="60" t="s">
        <v>39</v>
      </c>
      <c r="F36" s="125">
        <f>ROUND((SUM(BH121:BH215)),  2)</f>
        <v>0</v>
      </c>
      <c r="I36" s="141">
        <v>0.23</v>
      </c>
      <c r="J36" s="125">
        <f>0</f>
        <v>0</v>
      </c>
      <c r="L36" s="64"/>
    </row>
    <row r="37" spans="2:12" s="1" customFormat="1" ht="14.45" hidden="1" customHeight="1">
      <c r="B37" s="64"/>
      <c r="E37" s="70" t="s">
        <v>40</v>
      </c>
      <c r="F37" s="139">
        <f>ROUND((SUM(BI121:BI215)),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82" t="str">
        <f>E7</f>
        <v>Dobudovanie univerzitného campusu TnUAD</v>
      </c>
      <c r="F85" s="1383"/>
      <c r="G85" s="1383"/>
      <c r="H85" s="1383"/>
      <c r="L85" s="64"/>
    </row>
    <row r="86" spans="2:47" s="1" customFormat="1" ht="12" customHeight="1">
      <c r="B86" s="64"/>
      <c r="C86" s="60" t="s">
        <v>162</v>
      </c>
      <c r="L86" s="64"/>
    </row>
    <row r="87" spans="2:47" s="1" customFormat="1" ht="16.5" customHeight="1">
      <c r="B87" s="64"/>
      <c r="E87" s="1358" t="str">
        <f>E9</f>
        <v>SO 321 - Preložka areálovej splaškovej kanalizácie</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J121</f>
        <v>0</v>
      </c>
      <c r="L96" s="64"/>
      <c r="AU96" s="51" t="s">
        <v>170</v>
      </c>
    </row>
    <row r="97" spans="2:12" s="8" customFormat="1" ht="24.95" customHeight="1">
      <c r="B97" s="154"/>
      <c r="D97" s="155" t="s">
        <v>171</v>
      </c>
      <c r="E97" s="156"/>
      <c r="F97" s="156"/>
      <c r="G97" s="156"/>
      <c r="H97" s="156"/>
      <c r="I97" s="156"/>
      <c r="J97" s="157">
        <f>J122</f>
        <v>0</v>
      </c>
      <c r="L97" s="154"/>
    </row>
    <row r="98" spans="2:12" s="9" customFormat="1" ht="19.899999999999999" customHeight="1">
      <c r="B98" s="158"/>
      <c r="D98" s="159" t="s">
        <v>172</v>
      </c>
      <c r="E98" s="160"/>
      <c r="F98" s="160"/>
      <c r="G98" s="160"/>
      <c r="H98" s="160"/>
      <c r="I98" s="160"/>
      <c r="J98" s="161">
        <f>J123</f>
        <v>0</v>
      </c>
      <c r="L98" s="158"/>
    </row>
    <row r="99" spans="2:12" s="9" customFormat="1" ht="19.899999999999999" customHeight="1">
      <c r="B99" s="158"/>
      <c r="D99" s="159" t="s">
        <v>4232</v>
      </c>
      <c r="E99" s="160"/>
      <c r="F99" s="160"/>
      <c r="G99" s="160"/>
      <c r="H99" s="160"/>
      <c r="I99" s="160"/>
      <c r="J99" s="161">
        <f>J142</f>
        <v>0</v>
      </c>
      <c r="L99" s="158"/>
    </row>
    <row r="100" spans="2:12" s="9" customFormat="1" ht="19.899999999999999" customHeight="1">
      <c r="B100" s="158"/>
      <c r="D100" s="159" t="s">
        <v>174</v>
      </c>
      <c r="E100" s="160"/>
      <c r="F100" s="160"/>
      <c r="G100" s="160"/>
      <c r="H100" s="160"/>
      <c r="I100" s="160"/>
      <c r="J100" s="161">
        <f>J148</f>
        <v>0</v>
      </c>
      <c r="L100" s="158"/>
    </row>
    <row r="101" spans="2:12" s="9" customFormat="1" ht="19.899999999999999" customHeight="1">
      <c r="B101" s="158"/>
      <c r="D101" s="159" t="s">
        <v>1386</v>
      </c>
      <c r="E101" s="160"/>
      <c r="F101" s="160"/>
      <c r="G101" s="160"/>
      <c r="H101" s="160"/>
      <c r="I101" s="160"/>
      <c r="J101" s="161">
        <f>J155</f>
        <v>0</v>
      </c>
      <c r="L101" s="158"/>
    </row>
    <row r="102" spans="2:12" s="1" customFormat="1" ht="21.75" customHeight="1">
      <c r="B102" s="64"/>
      <c r="L102" s="64"/>
    </row>
    <row r="103" spans="2:12" s="1" customFormat="1" ht="6.95" customHeight="1">
      <c r="B103" s="81"/>
      <c r="C103" s="82"/>
      <c r="D103" s="82"/>
      <c r="E103" s="82"/>
      <c r="F103" s="82"/>
      <c r="G103" s="82"/>
      <c r="H103" s="82"/>
      <c r="I103" s="82"/>
      <c r="J103" s="82"/>
      <c r="K103" s="82"/>
      <c r="L103" s="64"/>
    </row>
    <row r="107" spans="2:12" s="1" customFormat="1" ht="6.95" customHeight="1">
      <c r="B107" s="83"/>
      <c r="C107" s="84"/>
      <c r="D107" s="84"/>
      <c r="E107" s="84"/>
      <c r="F107" s="84"/>
      <c r="G107" s="84"/>
      <c r="H107" s="84"/>
      <c r="I107" s="84"/>
      <c r="J107" s="84"/>
      <c r="K107" s="84"/>
      <c r="L107" s="64"/>
    </row>
    <row r="108" spans="2:12" s="1" customFormat="1" ht="24.95" customHeight="1">
      <c r="B108" s="64"/>
      <c r="C108" s="55" t="s">
        <v>197</v>
      </c>
      <c r="L108" s="64"/>
    </row>
    <row r="109" spans="2:12" s="1" customFormat="1" ht="6.95" customHeight="1">
      <c r="B109" s="64"/>
      <c r="L109" s="64"/>
    </row>
    <row r="110" spans="2:12" s="1" customFormat="1" ht="12" customHeight="1">
      <c r="B110" s="64"/>
      <c r="C110" s="60" t="s">
        <v>11</v>
      </c>
      <c r="L110" s="64"/>
    </row>
    <row r="111" spans="2:12" s="1" customFormat="1" ht="16.5" customHeight="1">
      <c r="B111" s="64"/>
      <c r="E111" s="1382" t="str">
        <f>E7</f>
        <v>Dobudovanie univerzitného campusu TnUAD</v>
      </c>
      <c r="F111" s="1383"/>
      <c r="G111" s="1383"/>
      <c r="H111" s="1383"/>
      <c r="L111" s="64"/>
    </row>
    <row r="112" spans="2:12" s="1" customFormat="1" ht="12" customHeight="1">
      <c r="B112" s="64"/>
      <c r="C112" s="60" t="s">
        <v>162</v>
      </c>
      <c r="L112" s="64"/>
    </row>
    <row r="113" spans="2:65" s="1" customFormat="1" ht="16.5" customHeight="1">
      <c r="B113" s="64"/>
      <c r="E113" s="1358" t="str">
        <f>E9</f>
        <v>SO 321 - Preložka areálovej splaškovej kanalizácie</v>
      </c>
      <c r="F113" s="1326"/>
      <c r="G113" s="1326"/>
      <c r="H113" s="1326"/>
      <c r="L113" s="64"/>
    </row>
    <row r="114" spans="2:65" s="1" customFormat="1" ht="6.95" customHeight="1">
      <c r="B114" s="64"/>
      <c r="L114" s="64"/>
    </row>
    <row r="115" spans="2:65" s="1" customFormat="1" ht="12" customHeight="1">
      <c r="B115" s="64"/>
      <c r="C115" s="60" t="s">
        <v>15</v>
      </c>
      <c r="F115" s="58" t="str">
        <f>F12</f>
        <v>Študentská ul., Trenčín; parc.č. 1627/624. 1627/43</v>
      </c>
      <c r="I115" s="60" t="s">
        <v>17</v>
      </c>
      <c r="J115" s="91">
        <f>IF(J12="","",J12)</f>
        <v>45939</v>
      </c>
      <c r="L115" s="64"/>
    </row>
    <row r="116" spans="2:65" s="1" customFormat="1" ht="6.95" customHeight="1">
      <c r="B116" s="64"/>
      <c r="L116" s="64"/>
    </row>
    <row r="117" spans="2:65" s="1" customFormat="1" ht="25.7" customHeight="1">
      <c r="B117" s="64"/>
      <c r="C117" s="60" t="s">
        <v>18</v>
      </c>
      <c r="F117" s="58" t="str">
        <f>E15</f>
        <v>Trenčianska univerzita Alexandra Dubčeka v Trenčín</v>
      </c>
      <c r="I117" s="60" t="s">
        <v>24</v>
      </c>
      <c r="J117" s="150" t="str">
        <f>E21</f>
        <v>H_pro s.r.o., Ing Juraj HERDA</v>
      </c>
      <c r="L117" s="64"/>
    </row>
    <row r="118" spans="2:65" s="1" customFormat="1" ht="15.2" customHeight="1">
      <c r="B118" s="64"/>
      <c r="C118" s="60" t="s">
        <v>22</v>
      </c>
      <c r="F118" s="58" t="str">
        <f>IF(E18="","",E18)</f>
        <v xml:space="preserve"> </v>
      </c>
      <c r="I118" s="60" t="s">
        <v>27</v>
      </c>
      <c r="J118" s="150" t="str">
        <f>E24</f>
        <v>kalkul s.r.o.</v>
      </c>
      <c r="L118" s="64"/>
    </row>
    <row r="119" spans="2:65" s="1" customFormat="1" ht="10.35" customHeight="1">
      <c r="B119" s="64"/>
      <c r="L119" s="64"/>
    </row>
    <row r="120" spans="2:65" s="10" customFormat="1" ht="29.25" customHeight="1">
      <c r="B120" s="162"/>
      <c r="C120" s="163" t="s">
        <v>198</v>
      </c>
      <c r="D120" s="164" t="s">
        <v>55</v>
      </c>
      <c r="E120" s="164" t="s">
        <v>52</v>
      </c>
      <c r="F120" s="164" t="s">
        <v>53</v>
      </c>
      <c r="G120" s="164" t="s">
        <v>199</v>
      </c>
      <c r="H120" s="164" t="s">
        <v>200</v>
      </c>
      <c r="I120" s="164" t="s">
        <v>201</v>
      </c>
      <c r="J120" s="165" t="s">
        <v>168</v>
      </c>
      <c r="K120" s="166" t="s">
        <v>202</v>
      </c>
      <c r="L120" s="162"/>
      <c r="M120" s="98" t="s">
        <v>1</v>
      </c>
      <c r="N120" s="99" t="s">
        <v>35</v>
      </c>
      <c r="O120" s="99" t="s">
        <v>203</v>
      </c>
      <c r="P120" s="99" t="s">
        <v>204</v>
      </c>
      <c r="Q120" s="99" t="s">
        <v>205</v>
      </c>
      <c r="R120" s="99" t="s">
        <v>206</v>
      </c>
      <c r="S120" s="99" t="s">
        <v>207</v>
      </c>
      <c r="T120" s="100" t="s">
        <v>208</v>
      </c>
    </row>
    <row r="121" spans="2:65" s="1" customFormat="1" ht="22.9" customHeight="1">
      <c r="B121" s="64"/>
      <c r="C121" s="103" t="s">
        <v>169</v>
      </c>
      <c r="J121" s="167">
        <f>BK121</f>
        <v>0</v>
      </c>
      <c r="L121" s="64"/>
      <c r="M121" s="101"/>
      <c r="N121" s="92"/>
      <c r="O121" s="92"/>
      <c r="P121" s="168">
        <f>P122</f>
        <v>13.217609999999999</v>
      </c>
      <c r="Q121" s="92"/>
      <c r="R121" s="168">
        <f>R122</f>
        <v>5.7512152350000001</v>
      </c>
      <c r="S121" s="92"/>
      <c r="T121" s="169">
        <f>T122</f>
        <v>0</v>
      </c>
      <c r="AT121" s="51" t="s">
        <v>69</v>
      </c>
      <c r="AU121" s="51" t="s">
        <v>170</v>
      </c>
      <c r="BK121" s="170">
        <f>BK122</f>
        <v>0</v>
      </c>
    </row>
    <row r="122" spans="2:65" s="11" customFormat="1" ht="25.9" customHeight="1">
      <c r="B122" s="171"/>
      <c r="D122" s="172" t="s">
        <v>69</v>
      </c>
      <c r="E122" s="173" t="s">
        <v>209</v>
      </c>
      <c r="F122" s="173" t="s">
        <v>210</v>
      </c>
      <c r="J122" s="174">
        <f>BK122</f>
        <v>0</v>
      </c>
      <c r="L122" s="171"/>
      <c r="M122" s="175"/>
      <c r="P122" s="176">
        <f>P123+P142+P148+P155</f>
        <v>13.217609999999999</v>
      </c>
      <c r="R122" s="176">
        <f>R123+R142+R148+R155</f>
        <v>5.7512152350000001</v>
      </c>
      <c r="T122" s="177">
        <f>T123+T142+T148+T155</f>
        <v>0</v>
      </c>
      <c r="AR122" s="172" t="s">
        <v>77</v>
      </c>
      <c r="AT122" s="178" t="s">
        <v>69</v>
      </c>
      <c r="AU122" s="178" t="s">
        <v>70</v>
      </c>
      <c r="AY122" s="172" t="s">
        <v>211</v>
      </c>
      <c r="BK122" s="179">
        <f>BK123+BK142+BK148+BK155</f>
        <v>0</v>
      </c>
    </row>
    <row r="123" spans="2:65" s="11" customFormat="1" ht="22.9" customHeight="1">
      <c r="B123" s="171"/>
      <c r="D123" s="172" t="s">
        <v>69</v>
      </c>
      <c r="E123" s="180" t="s">
        <v>77</v>
      </c>
      <c r="F123" s="180" t="s">
        <v>212</v>
      </c>
      <c r="J123" s="181">
        <f>BK123</f>
        <v>0</v>
      </c>
      <c r="L123" s="171"/>
      <c r="M123" s="175"/>
      <c r="P123" s="176">
        <f>SUM(P124:P141)</f>
        <v>0</v>
      </c>
      <c r="R123" s="176">
        <f>SUM(R124:R141)</f>
        <v>0</v>
      </c>
      <c r="T123" s="177">
        <f>SUM(T124:T141)</f>
        <v>0</v>
      </c>
      <c r="AR123" s="172" t="s">
        <v>77</v>
      </c>
      <c r="AT123" s="178" t="s">
        <v>69</v>
      </c>
      <c r="AU123" s="178" t="s">
        <v>77</v>
      </c>
      <c r="AY123" s="172" t="s">
        <v>211</v>
      </c>
      <c r="BK123" s="179">
        <f>SUM(BK124:BK141)</f>
        <v>0</v>
      </c>
    </row>
    <row r="124" spans="2:65" s="1" customFormat="1" ht="16.5" customHeight="1">
      <c r="B124" s="182"/>
      <c r="C124" s="183" t="s">
        <v>77</v>
      </c>
      <c r="D124" s="183" t="s">
        <v>213</v>
      </c>
      <c r="E124" s="184" t="s">
        <v>4236</v>
      </c>
      <c r="F124" s="185" t="s">
        <v>4237</v>
      </c>
      <c r="G124" s="186" t="s">
        <v>216</v>
      </c>
      <c r="H124" s="187">
        <v>304</v>
      </c>
      <c r="I124" s="188"/>
      <c r="J124" s="188">
        <f t="shared" ref="J124:J141" si="0">ROUND(I124*H124,2)</f>
        <v>0</v>
      </c>
      <c r="K124" s="189"/>
      <c r="L124" s="64"/>
      <c r="M124" s="190" t="s">
        <v>1</v>
      </c>
      <c r="N124" s="191" t="s">
        <v>37</v>
      </c>
      <c r="O124" s="192">
        <v>0</v>
      </c>
      <c r="P124" s="192">
        <f t="shared" ref="P124:P141" si="1">O124*H124</f>
        <v>0</v>
      </c>
      <c r="Q124" s="192">
        <v>0</v>
      </c>
      <c r="R124" s="192">
        <f t="shared" ref="R124:R141" si="2">Q124*H124</f>
        <v>0</v>
      </c>
      <c r="S124" s="192">
        <v>0</v>
      </c>
      <c r="T124" s="193">
        <f t="shared" ref="T124:T141" si="3">S124*H124</f>
        <v>0</v>
      </c>
      <c r="AR124" s="194" t="s">
        <v>217</v>
      </c>
      <c r="AT124" s="194" t="s">
        <v>213</v>
      </c>
      <c r="AU124" s="194" t="s">
        <v>83</v>
      </c>
      <c r="AY124" s="51" t="s">
        <v>211</v>
      </c>
      <c r="BE124" s="195">
        <f t="shared" ref="BE124:BE141" si="4">IF(N124="základná",J124,0)</f>
        <v>0</v>
      </c>
      <c r="BF124" s="195">
        <f t="shared" ref="BF124:BF141" si="5">IF(N124="znížená",J124,0)</f>
        <v>0</v>
      </c>
      <c r="BG124" s="195">
        <f t="shared" ref="BG124:BG141" si="6">IF(N124="zákl. prenesená",J124,0)</f>
        <v>0</v>
      </c>
      <c r="BH124" s="195">
        <f t="shared" ref="BH124:BH141" si="7">IF(N124="zníž. prenesená",J124,0)</f>
        <v>0</v>
      </c>
      <c r="BI124" s="195">
        <f t="shared" ref="BI124:BI141" si="8">IF(N124="nulová",J124,0)</f>
        <v>0</v>
      </c>
      <c r="BJ124" s="51" t="s">
        <v>83</v>
      </c>
      <c r="BK124" s="195">
        <f t="shared" ref="BK124:BK141" si="9">ROUND(I124*H124,2)</f>
        <v>0</v>
      </c>
      <c r="BL124" s="51" t="s">
        <v>217</v>
      </c>
      <c r="BM124" s="194" t="s">
        <v>83</v>
      </c>
    </row>
    <row r="125" spans="2:65" s="1" customFormat="1" ht="37.9" customHeight="1">
      <c r="B125" s="182"/>
      <c r="C125" s="183" t="s">
        <v>83</v>
      </c>
      <c r="D125" s="183" t="s">
        <v>213</v>
      </c>
      <c r="E125" s="184" t="s">
        <v>4238</v>
      </c>
      <c r="F125" s="185" t="s">
        <v>4239</v>
      </c>
      <c r="G125" s="186" t="s">
        <v>216</v>
      </c>
      <c r="H125" s="187">
        <v>304</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217</v>
      </c>
    </row>
    <row r="126" spans="2:65" s="1" customFormat="1" ht="21.75" customHeight="1">
      <c r="B126" s="182"/>
      <c r="C126" s="183" t="s">
        <v>220</v>
      </c>
      <c r="D126" s="183" t="s">
        <v>213</v>
      </c>
      <c r="E126" s="184" t="s">
        <v>4406</v>
      </c>
      <c r="F126" s="185" t="s">
        <v>4407</v>
      </c>
      <c r="G126" s="186" t="s">
        <v>216</v>
      </c>
      <c r="H126" s="187">
        <v>28</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228</v>
      </c>
    </row>
    <row r="127" spans="2:65" s="1" customFormat="1" ht="16.5" customHeight="1">
      <c r="B127" s="182"/>
      <c r="C127" s="183" t="s">
        <v>217</v>
      </c>
      <c r="D127" s="183" t="s">
        <v>213</v>
      </c>
      <c r="E127" s="184" t="s">
        <v>4408</v>
      </c>
      <c r="F127" s="185" t="s">
        <v>4409</v>
      </c>
      <c r="G127" s="186" t="s">
        <v>216</v>
      </c>
      <c r="H127" s="187">
        <v>28</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235</v>
      </c>
    </row>
    <row r="128" spans="2:65" s="1" customFormat="1" ht="24.2" customHeight="1">
      <c r="B128" s="182"/>
      <c r="C128" s="183" t="s">
        <v>225</v>
      </c>
      <c r="D128" s="183" t="s">
        <v>213</v>
      </c>
      <c r="E128" s="184" t="s">
        <v>4240</v>
      </c>
      <c r="F128" s="185" t="s">
        <v>4241</v>
      </c>
      <c r="G128" s="186" t="s">
        <v>238</v>
      </c>
      <c r="H128" s="187">
        <v>608</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244</v>
      </c>
    </row>
    <row r="129" spans="2:65" s="1" customFormat="1" ht="24.2" customHeight="1">
      <c r="B129" s="182"/>
      <c r="C129" s="183" t="s">
        <v>228</v>
      </c>
      <c r="D129" s="183" t="s">
        <v>213</v>
      </c>
      <c r="E129" s="184" t="s">
        <v>4242</v>
      </c>
      <c r="F129" s="185" t="s">
        <v>4243</v>
      </c>
      <c r="G129" s="186" t="s">
        <v>238</v>
      </c>
      <c r="H129" s="187">
        <v>608</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251</v>
      </c>
    </row>
    <row r="130" spans="2:65" s="1" customFormat="1" ht="24.2" customHeight="1">
      <c r="B130" s="182"/>
      <c r="C130" s="183" t="s">
        <v>231</v>
      </c>
      <c r="D130" s="183" t="s">
        <v>213</v>
      </c>
      <c r="E130" s="184" t="s">
        <v>4244</v>
      </c>
      <c r="F130" s="185" t="s">
        <v>4245</v>
      </c>
      <c r="G130" s="186" t="s">
        <v>216</v>
      </c>
      <c r="H130" s="187">
        <v>332</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257</v>
      </c>
    </row>
    <row r="131" spans="2:65" s="1" customFormat="1" ht="37.9" customHeight="1">
      <c r="B131" s="182"/>
      <c r="C131" s="183" t="s">
        <v>235</v>
      </c>
      <c r="D131" s="183" t="s">
        <v>213</v>
      </c>
      <c r="E131" s="184" t="s">
        <v>4246</v>
      </c>
      <c r="F131" s="185" t="s">
        <v>4247</v>
      </c>
      <c r="G131" s="186" t="s">
        <v>216</v>
      </c>
      <c r="H131" s="187">
        <v>64</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263</v>
      </c>
    </row>
    <row r="132" spans="2:65" s="1" customFormat="1" ht="44.25" customHeight="1">
      <c r="B132" s="182"/>
      <c r="C132" s="183" t="s">
        <v>239</v>
      </c>
      <c r="D132" s="183" t="s">
        <v>213</v>
      </c>
      <c r="E132" s="184" t="s">
        <v>4248</v>
      </c>
      <c r="F132" s="185" t="s">
        <v>4249</v>
      </c>
      <c r="G132" s="186" t="s">
        <v>216</v>
      </c>
      <c r="H132" s="187">
        <v>1920</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270</v>
      </c>
    </row>
    <row r="133" spans="2:65" s="1" customFormat="1" ht="24.2" customHeight="1">
      <c r="B133" s="182"/>
      <c r="C133" s="183" t="s">
        <v>244</v>
      </c>
      <c r="D133" s="183" t="s">
        <v>213</v>
      </c>
      <c r="E133" s="184" t="s">
        <v>4250</v>
      </c>
      <c r="F133" s="185" t="s">
        <v>4251</v>
      </c>
      <c r="G133" s="186" t="s">
        <v>216</v>
      </c>
      <c r="H133" s="187">
        <v>64</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277</v>
      </c>
    </row>
    <row r="134" spans="2:65" s="1" customFormat="1" ht="16.5" customHeight="1">
      <c r="B134" s="182"/>
      <c r="C134" s="183" t="s">
        <v>247</v>
      </c>
      <c r="D134" s="183" t="s">
        <v>213</v>
      </c>
      <c r="E134" s="184" t="s">
        <v>4252</v>
      </c>
      <c r="F134" s="185" t="s">
        <v>4253</v>
      </c>
      <c r="G134" s="186" t="s">
        <v>216</v>
      </c>
      <c r="H134" s="187">
        <v>64</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283</v>
      </c>
    </row>
    <row r="135" spans="2:65" s="1" customFormat="1" ht="24.2" customHeight="1">
      <c r="B135" s="182"/>
      <c r="C135" s="183" t="s">
        <v>251</v>
      </c>
      <c r="D135" s="183" t="s">
        <v>213</v>
      </c>
      <c r="E135" s="184" t="s">
        <v>4254</v>
      </c>
      <c r="F135" s="185" t="s">
        <v>4255</v>
      </c>
      <c r="G135" s="186" t="s">
        <v>234</v>
      </c>
      <c r="H135" s="187">
        <v>99.84</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288</v>
      </c>
    </row>
    <row r="136" spans="2:65" s="1" customFormat="1" ht="33" customHeight="1">
      <c r="B136" s="182"/>
      <c r="C136" s="183" t="s">
        <v>254</v>
      </c>
      <c r="D136" s="183" t="s">
        <v>213</v>
      </c>
      <c r="E136" s="184" t="s">
        <v>3659</v>
      </c>
      <c r="F136" s="185" t="s">
        <v>3660</v>
      </c>
      <c r="G136" s="186" t="s">
        <v>216</v>
      </c>
      <c r="H136" s="187">
        <v>268</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294</v>
      </c>
    </row>
    <row r="137" spans="2:65" s="1" customFormat="1" ht="24.2" customHeight="1">
      <c r="B137" s="182"/>
      <c r="C137" s="183" t="s">
        <v>257</v>
      </c>
      <c r="D137" s="183" t="s">
        <v>213</v>
      </c>
      <c r="E137" s="184" t="s">
        <v>4256</v>
      </c>
      <c r="F137" s="185" t="s">
        <v>4257</v>
      </c>
      <c r="G137" s="186" t="s">
        <v>216</v>
      </c>
      <c r="H137" s="187">
        <v>20.8</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300</v>
      </c>
    </row>
    <row r="138" spans="2:65" s="1" customFormat="1" ht="16.5" customHeight="1">
      <c r="B138" s="182"/>
      <c r="C138" s="196" t="s">
        <v>260</v>
      </c>
      <c r="D138" s="196" t="s">
        <v>240</v>
      </c>
      <c r="E138" s="197" t="s">
        <v>4258</v>
      </c>
      <c r="F138" s="198" t="s">
        <v>4259</v>
      </c>
      <c r="G138" s="199" t="s">
        <v>234</v>
      </c>
      <c r="H138" s="200">
        <v>32.5</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306</v>
      </c>
    </row>
    <row r="139" spans="2:65" s="1" customFormat="1" ht="37.9" customHeight="1">
      <c r="B139" s="182"/>
      <c r="C139" s="183" t="s">
        <v>263</v>
      </c>
      <c r="D139" s="183" t="s">
        <v>213</v>
      </c>
      <c r="E139" s="184" t="s">
        <v>4260</v>
      </c>
      <c r="F139" s="185" t="s">
        <v>4261</v>
      </c>
      <c r="G139" s="186" t="s">
        <v>2066</v>
      </c>
      <c r="H139" s="187">
        <v>24</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311</v>
      </c>
    </row>
    <row r="140" spans="2:65" s="1" customFormat="1" ht="33" customHeight="1">
      <c r="B140" s="182"/>
      <c r="C140" s="183" t="s">
        <v>267</v>
      </c>
      <c r="D140" s="183" t="s">
        <v>213</v>
      </c>
      <c r="E140" s="184" t="s">
        <v>4262</v>
      </c>
      <c r="F140" s="185" t="s">
        <v>4263</v>
      </c>
      <c r="G140" s="186" t="s">
        <v>4264</v>
      </c>
      <c r="H140" s="187">
        <v>3</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317</v>
      </c>
    </row>
    <row r="141" spans="2:65" s="1" customFormat="1" ht="24.2" customHeight="1">
      <c r="B141" s="182"/>
      <c r="C141" s="183" t="s">
        <v>270</v>
      </c>
      <c r="D141" s="183" t="s">
        <v>213</v>
      </c>
      <c r="E141" s="184" t="s">
        <v>4267</v>
      </c>
      <c r="F141" s="185" t="s">
        <v>4268</v>
      </c>
      <c r="G141" s="186" t="s">
        <v>389</v>
      </c>
      <c r="H141" s="187">
        <v>20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323</v>
      </c>
    </row>
    <row r="142" spans="2:65" s="11" customFormat="1" ht="22.9" customHeight="1">
      <c r="B142" s="171"/>
      <c r="D142" s="172" t="s">
        <v>69</v>
      </c>
      <c r="E142" s="180" t="s">
        <v>217</v>
      </c>
      <c r="F142" s="180" t="s">
        <v>4271</v>
      </c>
      <c r="J142" s="181">
        <f>BK142</f>
        <v>0</v>
      </c>
      <c r="L142" s="171"/>
      <c r="M142" s="175"/>
      <c r="P142" s="176">
        <f>SUM(P143:P147)</f>
        <v>0</v>
      </c>
      <c r="R142" s="176">
        <f>SUM(R143:R147)</f>
        <v>0</v>
      </c>
      <c r="T142" s="177">
        <f>SUM(T143:T147)</f>
        <v>0</v>
      </c>
      <c r="AR142" s="172" t="s">
        <v>77</v>
      </c>
      <c r="AT142" s="178" t="s">
        <v>69</v>
      </c>
      <c r="AU142" s="178" t="s">
        <v>77</v>
      </c>
      <c r="AY142" s="172" t="s">
        <v>211</v>
      </c>
      <c r="BK142" s="179">
        <f>SUM(BK143:BK147)</f>
        <v>0</v>
      </c>
    </row>
    <row r="143" spans="2:65" s="1" customFormat="1" ht="37.9" customHeight="1">
      <c r="B143" s="182"/>
      <c r="C143" s="183" t="s">
        <v>274</v>
      </c>
      <c r="D143" s="183" t="s">
        <v>213</v>
      </c>
      <c r="E143" s="184" t="s">
        <v>4272</v>
      </c>
      <c r="F143" s="185" t="s">
        <v>4273</v>
      </c>
      <c r="G143" s="186" t="s">
        <v>216</v>
      </c>
      <c r="H143" s="187">
        <v>15.2</v>
      </c>
      <c r="I143" s="188"/>
      <c r="J143" s="188">
        <f>ROUND(I143*H143,2)</f>
        <v>0</v>
      </c>
      <c r="K143" s="189"/>
      <c r="L143" s="64"/>
      <c r="M143" s="190" t="s">
        <v>1</v>
      </c>
      <c r="N143" s="191" t="s">
        <v>37</v>
      </c>
      <c r="O143" s="192">
        <v>0</v>
      </c>
      <c r="P143" s="192">
        <f>O143*H143</f>
        <v>0</v>
      </c>
      <c r="Q143" s="192">
        <v>0</v>
      </c>
      <c r="R143" s="192">
        <f>Q143*H143</f>
        <v>0</v>
      </c>
      <c r="S143" s="192">
        <v>0</v>
      </c>
      <c r="T143" s="193">
        <f>S143*H143</f>
        <v>0</v>
      </c>
      <c r="AR143" s="194" t="s">
        <v>217</v>
      </c>
      <c r="AT143" s="194" t="s">
        <v>213</v>
      </c>
      <c r="AU143" s="194" t="s">
        <v>83</v>
      </c>
      <c r="AY143" s="51" t="s">
        <v>211</v>
      </c>
      <c r="BE143" s="195">
        <f>IF(N143="základná",J143,0)</f>
        <v>0</v>
      </c>
      <c r="BF143" s="195">
        <f>IF(N143="znížená",J143,0)</f>
        <v>0</v>
      </c>
      <c r="BG143" s="195">
        <f>IF(N143="zákl. prenesená",J143,0)</f>
        <v>0</v>
      </c>
      <c r="BH143" s="195">
        <f>IF(N143="zníž. prenesená",J143,0)</f>
        <v>0</v>
      </c>
      <c r="BI143" s="195">
        <f>IF(N143="nulová",J143,0)</f>
        <v>0</v>
      </c>
      <c r="BJ143" s="51" t="s">
        <v>83</v>
      </c>
      <c r="BK143" s="195">
        <f>ROUND(I143*H143,2)</f>
        <v>0</v>
      </c>
      <c r="BL143" s="51" t="s">
        <v>217</v>
      </c>
      <c r="BM143" s="194" t="s">
        <v>329</v>
      </c>
    </row>
    <row r="144" spans="2:65" s="1" customFormat="1" ht="24.2" customHeight="1">
      <c r="B144" s="182"/>
      <c r="C144" s="183" t="s">
        <v>277</v>
      </c>
      <c r="D144" s="183" t="s">
        <v>213</v>
      </c>
      <c r="E144" s="184" t="s">
        <v>4274</v>
      </c>
      <c r="F144" s="185" t="s">
        <v>4275</v>
      </c>
      <c r="G144" s="186" t="s">
        <v>216</v>
      </c>
      <c r="H144" s="187">
        <v>2.25</v>
      </c>
      <c r="I144" s="188"/>
      <c r="J144" s="188">
        <f>ROUND(I144*H144,2)</f>
        <v>0</v>
      </c>
      <c r="K144" s="189"/>
      <c r="L144" s="64"/>
      <c r="M144" s="190" t="s">
        <v>1</v>
      </c>
      <c r="N144" s="191" t="s">
        <v>37</v>
      </c>
      <c r="O144" s="192">
        <v>0</v>
      </c>
      <c r="P144" s="192">
        <f>O144*H144</f>
        <v>0</v>
      </c>
      <c r="Q144" s="192">
        <v>0</v>
      </c>
      <c r="R144" s="192">
        <f>Q144*H144</f>
        <v>0</v>
      </c>
      <c r="S144" s="192">
        <v>0</v>
      </c>
      <c r="T144" s="193">
        <f>S144*H144</f>
        <v>0</v>
      </c>
      <c r="AR144" s="194" t="s">
        <v>217</v>
      </c>
      <c r="AT144" s="194" t="s">
        <v>213</v>
      </c>
      <c r="AU144" s="194"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194" t="s">
        <v>335</v>
      </c>
    </row>
    <row r="145" spans="2:65" s="1" customFormat="1" ht="24.2" customHeight="1">
      <c r="B145" s="182"/>
      <c r="C145" s="183" t="s">
        <v>280</v>
      </c>
      <c r="D145" s="183" t="s">
        <v>213</v>
      </c>
      <c r="E145" s="184" t="s">
        <v>4276</v>
      </c>
      <c r="F145" s="185" t="s">
        <v>4277</v>
      </c>
      <c r="G145" s="186" t="s">
        <v>216</v>
      </c>
      <c r="H145" s="187">
        <v>2.25</v>
      </c>
      <c r="I145" s="188"/>
      <c r="J145" s="188">
        <f>ROUND(I145*H145,2)</f>
        <v>0</v>
      </c>
      <c r="K145" s="189"/>
      <c r="L145" s="64"/>
      <c r="M145" s="190" t="s">
        <v>1</v>
      </c>
      <c r="N145" s="191" t="s">
        <v>37</v>
      </c>
      <c r="O145" s="192">
        <v>0</v>
      </c>
      <c r="P145" s="192">
        <f>O145*H145</f>
        <v>0</v>
      </c>
      <c r="Q145" s="192">
        <v>0</v>
      </c>
      <c r="R145" s="192">
        <f>Q145*H145</f>
        <v>0</v>
      </c>
      <c r="S145" s="192">
        <v>0</v>
      </c>
      <c r="T145" s="193">
        <f>S145*H145</f>
        <v>0</v>
      </c>
      <c r="AR145" s="194" t="s">
        <v>217</v>
      </c>
      <c r="AT145" s="194" t="s">
        <v>213</v>
      </c>
      <c r="AU145" s="194" t="s">
        <v>83</v>
      </c>
      <c r="AY145" s="51" t="s">
        <v>211</v>
      </c>
      <c r="BE145" s="195">
        <f>IF(N145="základná",J145,0)</f>
        <v>0</v>
      </c>
      <c r="BF145" s="195">
        <f>IF(N145="znížená",J145,0)</f>
        <v>0</v>
      </c>
      <c r="BG145" s="195">
        <f>IF(N145="zákl. prenesená",J145,0)</f>
        <v>0</v>
      </c>
      <c r="BH145" s="195">
        <f>IF(N145="zníž. prenesená",J145,0)</f>
        <v>0</v>
      </c>
      <c r="BI145" s="195">
        <f>IF(N145="nulová",J145,0)</f>
        <v>0</v>
      </c>
      <c r="BJ145" s="51" t="s">
        <v>83</v>
      </c>
      <c r="BK145" s="195">
        <f>ROUND(I145*H145,2)</f>
        <v>0</v>
      </c>
      <c r="BL145" s="51" t="s">
        <v>217</v>
      </c>
      <c r="BM145" s="194" t="s">
        <v>341</v>
      </c>
    </row>
    <row r="146" spans="2:65" s="1" customFormat="1" ht="33" customHeight="1">
      <c r="B146" s="182"/>
      <c r="C146" s="183" t="s">
        <v>283</v>
      </c>
      <c r="D146" s="183" t="s">
        <v>213</v>
      </c>
      <c r="E146" s="184" t="s">
        <v>4278</v>
      </c>
      <c r="F146" s="185" t="s">
        <v>4279</v>
      </c>
      <c r="G146" s="186" t="s">
        <v>238</v>
      </c>
      <c r="H146" s="187">
        <v>8</v>
      </c>
      <c r="I146" s="188"/>
      <c r="J146" s="188">
        <f>ROUND(I146*H146,2)</f>
        <v>0</v>
      </c>
      <c r="K146" s="189"/>
      <c r="L146" s="64"/>
      <c r="M146" s="190" t="s">
        <v>1</v>
      </c>
      <c r="N146" s="191" t="s">
        <v>37</v>
      </c>
      <c r="O146" s="192">
        <v>0</v>
      </c>
      <c r="P146" s="192">
        <f>O146*H146</f>
        <v>0</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347</v>
      </c>
    </row>
    <row r="147" spans="2:65" s="1" customFormat="1" ht="24.2" customHeight="1">
      <c r="B147" s="182"/>
      <c r="C147" s="183" t="s">
        <v>6</v>
      </c>
      <c r="D147" s="183" t="s">
        <v>213</v>
      </c>
      <c r="E147" s="184" t="s">
        <v>4280</v>
      </c>
      <c r="F147" s="185" t="s">
        <v>4281</v>
      </c>
      <c r="G147" s="186" t="s">
        <v>238</v>
      </c>
      <c r="H147" s="187">
        <v>8</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352</v>
      </c>
    </row>
    <row r="148" spans="2:65" s="11" customFormat="1" ht="22.9" customHeight="1">
      <c r="B148" s="171"/>
      <c r="D148" s="172" t="s">
        <v>69</v>
      </c>
      <c r="E148" s="180" t="s">
        <v>225</v>
      </c>
      <c r="F148" s="180" t="s">
        <v>266</v>
      </c>
      <c r="J148" s="181">
        <f>BK148</f>
        <v>0</v>
      </c>
      <c r="L148" s="171"/>
      <c r="M148" s="175"/>
      <c r="P148" s="176">
        <f>SUM(P149:P154)</f>
        <v>13.217609999999999</v>
      </c>
      <c r="R148" s="176">
        <f>SUM(R149:R154)</f>
        <v>5.7512152350000001</v>
      </c>
      <c r="T148" s="177">
        <f>SUM(T149:T154)</f>
        <v>0</v>
      </c>
      <c r="AR148" s="172" t="s">
        <v>77</v>
      </c>
      <c r="AT148" s="178" t="s">
        <v>69</v>
      </c>
      <c r="AU148" s="178" t="s">
        <v>77</v>
      </c>
      <c r="AY148" s="172" t="s">
        <v>211</v>
      </c>
      <c r="BK148" s="179">
        <f>SUM(BK149:BK154)</f>
        <v>0</v>
      </c>
    </row>
    <row r="149" spans="2:65" s="1" customFormat="1" ht="33" customHeight="1">
      <c r="B149" s="182"/>
      <c r="C149" s="183" t="s">
        <v>288</v>
      </c>
      <c r="D149" s="183" t="s">
        <v>213</v>
      </c>
      <c r="E149" s="184" t="s">
        <v>4410</v>
      </c>
      <c r="F149" s="185" t="s">
        <v>4411</v>
      </c>
      <c r="G149" s="186" t="s">
        <v>238</v>
      </c>
      <c r="H149" s="187">
        <v>2.5</v>
      </c>
      <c r="I149" s="188"/>
      <c r="J149" s="188">
        <f t="shared" ref="J149:J154" si="10">ROUND(I149*H149,2)</f>
        <v>0</v>
      </c>
      <c r="K149" s="189"/>
      <c r="L149" s="64"/>
      <c r="M149" s="190" t="s">
        <v>1</v>
      </c>
      <c r="N149" s="191" t="s">
        <v>37</v>
      </c>
      <c r="O149" s="192">
        <v>0.39600000000000002</v>
      </c>
      <c r="P149" s="192">
        <f t="shared" ref="P149:P154" si="11">O149*H149</f>
        <v>0.99</v>
      </c>
      <c r="Q149" s="192">
        <v>0.37080000000000002</v>
      </c>
      <c r="R149" s="192">
        <f t="shared" ref="R149:R154" si="12">Q149*H149</f>
        <v>0.92700000000000005</v>
      </c>
      <c r="S149" s="192">
        <v>0</v>
      </c>
      <c r="T149" s="193">
        <f t="shared" ref="T149:T154" si="13">S149*H149</f>
        <v>0</v>
      </c>
      <c r="AR149" s="194" t="s">
        <v>217</v>
      </c>
      <c r="AT149" s="194" t="s">
        <v>213</v>
      </c>
      <c r="AU149" s="194" t="s">
        <v>83</v>
      </c>
      <c r="AY149" s="51" t="s">
        <v>211</v>
      </c>
      <c r="BE149" s="195">
        <f t="shared" ref="BE149:BE154" si="14">IF(N149="základná",J149,0)</f>
        <v>0</v>
      </c>
      <c r="BF149" s="195">
        <f t="shared" ref="BF149:BF154" si="15">IF(N149="znížená",J149,0)</f>
        <v>0</v>
      </c>
      <c r="BG149" s="195">
        <f t="shared" ref="BG149:BG154" si="16">IF(N149="zákl. prenesená",J149,0)</f>
        <v>0</v>
      </c>
      <c r="BH149" s="195">
        <f t="shared" ref="BH149:BH154" si="17">IF(N149="zníž. prenesená",J149,0)</f>
        <v>0</v>
      </c>
      <c r="BI149" s="195">
        <f t="shared" ref="BI149:BI154" si="18">IF(N149="nulová",J149,0)</f>
        <v>0</v>
      </c>
      <c r="BJ149" s="51" t="s">
        <v>83</v>
      </c>
      <c r="BK149" s="195">
        <f t="shared" ref="BK149:BK154" si="19">ROUND(I149*H149,2)</f>
        <v>0</v>
      </c>
      <c r="BL149" s="51" t="s">
        <v>217</v>
      </c>
      <c r="BM149" s="194" t="s">
        <v>4412</v>
      </c>
    </row>
    <row r="150" spans="2:65" s="1" customFormat="1" ht="33" customHeight="1">
      <c r="B150" s="182"/>
      <c r="C150" s="183" t="s">
        <v>291</v>
      </c>
      <c r="D150" s="183" t="s">
        <v>213</v>
      </c>
      <c r="E150" s="184" t="s">
        <v>4282</v>
      </c>
      <c r="F150" s="185" t="s">
        <v>4283</v>
      </c>
      <c r="G150" s="186" t="s">
        <v>238</v>
      </c>
      <c r="H150" s="187">
        <v>3</v>
      </c>
      <c r="I150" s="188"/>
      <c r="J150" s="188">
        <f t="shared" si="10"/>
        <v>0</v>
      </c>
      <c r="K150" s="189"/>
      <c r="L150" s="64"/>
      <c r="M150" s="190" t="s">
        <v>1</v>
      </c>
      <c r="N150" s="191" t="s">
        <v>37</v>
      </c>
      <c r="O150" s="192">
        <v>0.45700000000000002</v>
      </c>
      <c r="P150" s="192">
        <f t="shared" si="11"/>
        <v>1.371</v>
      </c>
      <c r="Q150" s="192">
        <v>0.46166000000000001</v>
      </c>
      <c r="R150" s="192">
        <f t="shared" si="12"/>
        <v>1.3849800000000001</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4413</v>
      </c>
    </row>
    <row r="151" spans="2:65" s="1" customFormat="1" ht="37.9" customHeight="1">
      <c r="B151" s="182"/>
      <c r="C151" s="183" t="s">
        <v>294</v>
      </c>
      <c r="D151" s="183" t="s">
        <v>213</v>
      </c>
      <c r="E151" s="184" t="s">
        <v>4414</v>
      </c>
      <c r="F151" s="185" t="s">
        <v>4415</v>
      </c>
      <c r="G151" s="186" t="s">
        <v>238</v>
      </c>
      <c r="H151" s="187">
        <v>2.5</v>
      </c>
      <c r="I151" s="188"/>
      <c r="J151" s="188">
        <f t="shared" si="10"/>
        <v>0</v>
      </c>
      <c r="K151" s="189"/>
      <c r="L151" s="64"/>
      <c r="M151" s="190" t="s">
        <v>1</v>
      </c>
      <c r="N151" s="191" t="s">
        <v>37</v>
      </c>
      <c r="O151" s="192">
        <v>1.077</v>
      </c>
      <c r="P151" s="192">
        <f t="shared" si="11"/>
        <v>2.6924999999999999</v>
      </c>
      <c r="Q151" s="192">
        <v>0.26375999999999999</v>
      </c>
      <c r="R151" s="192">
        <f t="shared" si="12"/>
        <v>0.65939999999999999</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4416</v>
      </c>
    </row>
    <row r="152" spans="2:65" s="1" customFormat="1" ht="37.9" customHeight="1">
      <c r="B152" s="182"/>
      <c r="C152" s="183" t="s">
        <v>297</v>
      </c>
      <c r="D152" s="183" t="s">
        <v>213</v>
      </c>
      <c r="E152" s="184" t="s">
        <v>4285</v>
      </c>
      <c r="F152" s="185" t="s">
        <v>4286</v>
      </c>
      <c r="G152" s="186" t="s">
        <v>238</v>
      </c>
      <c r="H152" s="187">
        <v>3</v>
      </c>
      <c r="I152" s="188"/>
      <c r="J152" s="188">
        <f t="shared" si="10"/>
        <v>0</v>
      </c>
      <c r="K152" s="189"/>
      <c r="L152" s="64"/>
      <c r="M152" s="190" t="s">
        <v>1</v>
      </c>
      <c r="N152" s="191" t="s">
        <v>37</v>
      </c>
      <c r="O152" s="192">
        <v>1.597</v>
      </c>
      <c r="P152" s="192">
        <f t="shared" si="11"/>
        <v>4.7910000000000004</v>
      </c>
      <c r="Q152" s="192">
        <v>0.39561000000000002</v>
      </c>
      <c r="R152" s="192">
        <f t="shared" si="12"/>
        <v>1.1868300000000001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4417</v>
      </c>
    </row>
    <row r="153" spans="2:65" s="1" customFormat="1" ht="37.9" customHeight="1">
      <c r="B153" s="182"/>
      <c r="C153" s="183" t="s">
        <v>300</v>
      </c>
      <c r="D153" s="183" t="s">
        <v>213</v>
      </c>
      <c r="E153" s="184" t="s">
        <v>4418</v>
      </c>
      <c r="F153" s="185" t="s">
        <v>4419</v>
      </c>
      <c r="G153" s="186" t="s">
        <v>238</v>
      </c>
      <c r="H153" s="187">
        <v>2.5</v>
      </c>
      <c r="I153" s="188"/>
      <c r="J153" s="188">
        <f t="shared" si="10"/>
        <v>0</v>
      </c>
      <c r="K153" s="189"/>
      <c r="L153" s="64"/>
      <c r="M153" s="190" t="s">
        <v>1</v>
      </c>
      <c r="N153" s="191" t="s">
        <v>37</v>
      </c>
      <c r="O153" s="192">
        <v>0.46200000000000002</v>
      </c>
      <c r="P153" s="192">
        <f t="shared" si="11"/>
        <v>1.155</v>
      </c>
      <c r="Q153" s="192">
        <v>0.22762574999999999</v>
      </c>
      <c r="R153" s="192">
        <f t="shared" si="12"/>
        <v>0.56906437499999996</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4420</v>
      </c>
    </row>
    <row r="154" spans="2:65" s="1" customFormat="1" ht="37.9" customHeight="1">
      <c r="B154" s="182"/>
      <c r="C154" s="183" t="s">
        <v>303</v>
      </c>
      <c r="D154" s="183" t="s">
        <v>213</v>
      </c>
      <c r="E154" s="184" t="s">
        <v>4288</v>
      </c>
      <c r="F154" s="185" t="s">
        <v>4289</v>
      </c>
      <c r="G154" s="186" t="s">
        <v>238</v>
      </c>
      <c r="H154" s="187">
        <v>3</v>
      </c>
      <c r="I154" s="188"/>
      <c r="J154" s="188">
        <f t="shared" si="10"/>
        <v>0</v>
      </c>
      <c r="K154" s="189"/>
      <c r="L154" s="64"/>
      <c r="M154" s="190" t="s">
        <v>1</v>
      </c>
      <c r="N154" s="191" t="s">
        <v>37</v>
      </c>
      <c r="O154" s="192">
        <v>0.73936999999999997</v>
      </c>
      <c r="P154" s="192">
        <f t="shared" si="11"/>
        <v>2.2181099999999998</v>
      </c>
      <c r="Q154" s="192">
        <v>0.34131361999999998</v>
      </c>
      <c r="R154" s="192">
        <f t="shared" si="12"/>
        <v>1.02394086</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4421</v>
      </c>
    </row>
    <row r="155" spans="2:65" s="11" customFormat="1" ht="22.9" customHeight="1">
      <c r="B155" s="171"/>
      <c r="D155" s="172" t="s">
        <v>69</v>
      </c>
      <c r="E155" s="180" t="s">
        <v>235</v>
      </c>
      <c r="F155" s="180" t="s">
        <v>1392</v>
      </c>
      <c r="J155" s="181">
        <f>BK155</f>
        <v>0</v>
      </c>
      <c r="L155" s="171"/>
      <c r="M155" s="175"/>
      <c r="P155" s="176">
        <f>SUM(P156:P215)</f>
        <v>0</v>
      </c>
      <c r="R155" s="176">
        <f>SUM(R156:R215)</f>
        <v>0</v>
      </c>
      <c r="T155" s="177">
        <f>SUM(T156:T215)</f>
        <v>0</v>
      </c>
      <c r="AR155" s="172" t="s">
        <v>77</v>
      </c>
      <c r="AT155" s="178" t="s">
        <v>69</v>
      </c>
      <c r="AU155" s="178" t="s">
        <v>77</v>
      </c>
      <c r="AY155" s="172" t="s">
        <v>211</v>
      </c>
      <c r="BK155" s="179">
        <f>SUM(BK156:BK215)</f>
        <v>0</v>
      </c>
    </row>
    <row r="156" spans="2:65" s="1" customFormat="1" ht="24.2" customHeight="1">
      <c r="B156" s="182"/>
      <c r="C156" s="183" t="s">
        <v>306</v>
      </c>
      <c r="D156" s="183" t="s">
        <v>213</v>
      </c>
      <c r="E156" s="184" t="s">
        <v>4422</v>
      </c>
      <c r="F156" s="185" t="s">
        <v>4423</v>
      </c>
      <c r="G156" s="186" t="s">
        <v>389</v>
      </c>
      <c r="H156" s="187">
        <v>4</v>
      </c>
      <c r="I156" s="188"/>
      <c r="J156" s="188">
        <f t="shared" ref="J156:J215" si="20">ROUND(I156*H156,2)</f>
        <v>0</v>
      </c>
      <c r="K156" s="189"/>
      <c r="L156" s="64"/>
      <c r="M156" s="190" t="s">
        <v>1</v>
      </c>
      <c r="N156" s="191" t="s">
        <v>37</v>
      </c>
      <c r="O156" s="192">
        <v>0</v>
      </c>
      <c r="P156" s="192">
        <f t="shared" ref="P156:P215" si="21">O156*H156</f>
        <v>0</v>
      </c>
      <c r="Q156" s="192">
        <v>0</v>
      </c>
      <c r="R156" s="192">
        <f t="shared" ref="R156:R215" si="22">Q156*H156</f>
        <v>0</v>
      </c>
      <c r="S156" s="192">
        <v>0</v>
      </c>
      <c r="T156" s="193">
        <f t="shared" ref="T156:T215" si="23">S156*H156</f>
        <v>0</v>
      </c>
      <c r="AR156" s="194" t="s">
        <v>217</v>
      </c>
      <c r="AT156" s="194" t="s">
        <v>213</v>
      </c>
      <c r="AU156" s="194" t="s">
        <v>83</v>
      </c>
      <c r="AY156" s="51" t="s">
        <v>211</v>
      </c>
      <c r="BE156" s="195">
        <f t="shared" ref="BE156:BE215" si="24">IF(N156="základná",J156,0)</f>
        <v>0</v>
      </c>
      <c r="BF156" s="195">
        <f t="shared" ref="BF156:BF215" si="25">IF(N156="znížená",J156,0)</f>
        <v>0</v>
      </c>
      <c r="BG156" s="195">
        <f t="shared" ref="BG156:BG215" si="26">IF(N156="zákl. prenesená",J156,0)</f>
        <v>0</v>
      </c>
      <c r="BH156" s="195">
        <f t="shared" ref="BH156:BH215" si="27">IF(N156="zníž. prenesená",J156,0)</f>
        <v>0</v>
      </c>
      <c r="BI156" s="195">
        <f t="shared" ref="BI156:BI215" si="28">IF(N156="nulová",J156,0)</f>
        <v>0</v>
      </c>
      <c r="BJ156" s="51" t="s">
        <v>83</v>
      </c>
      <c r="BK156" s="195">
        <f t="shared" ref="BK156:BK215" si="29">ROUND(I156*H156,2)</f>
        <v>0</v>
      </c>
      <c r="BL156" s="51" t="s">
        <v>217</v>
      </c>
      <c r="BM156" s="194" t="s">
        <v>358</v>
      </c>
    </row>
    <row r="157" spans="2:65" s="1" customFormat="1" ht="24.2" customHeight="1">
      <c r="B157" s="182"/>
      <c r="C157" s="183" t="s">
        <v>309</v>
      </c>
      <c r="D157" s="183" t="s">
        <v>213</v>
      </c>
      <c r="E157" s="184" t="s">
        <v>4424</v>
      </c>
      <c r="F157" s="185" t="s">
        <v>4425</v>
      </c>
      <c r="G157" s="186" t="s">
        <v>389</v>
      </c>
      <c r="H157" s="187">
        <v>46</v>
      </c>
      <c r="I157" s="188"/>
      <c r="J157" s="188">
        <f t="shared" si="20"/>
        <v>0</v>
      </c>
      <c r="K157" s="189"/>
      <c r="L157" s="64"/>
      <c r="M157" s="190" t="s">
        <v>1</v>
      </c>
      <c r="N157" s="191" t="s">
        <v>37</v>
      </c>
      <c r="O157" s="192">
        <v>0</v>
      </c>
      <c r="P157" s="192">
        <f t="shared" si="21"/>
        <v>0</v>
      </c>
      <c r="Q157" s="192">
        <v>0</v>
      </c>
      <c r="R157" s="192">
        <f t="shared" si="22"/>
        <v>0</v>
      </c>
      <c r="S157" s="192">
        <v>0</v>
      </c>
      <c r="T157" s="193">
        <f t="shared" si="23"/>
        <v>0</v>
      </c>
      <c r="AR157" s="194" t="s">
        <v>217</v>
      </c>
      <c r="AT157" s="194" t="s">
        <v>213</v>
      </c>
      <c r="AU157" s="194" t="s">
        <v>83</v>
      </c>
      <c r="AY157" s="51" t="s">
        <v>211</v>
      </c>
      <c r="BE157" s="195">
        <f t="shared" si="24"/>
        <v>0</v>
      </c>
      <c r="BF157" s="195">
        <f t="shared" si="25"/>
        <v>0</v>
      </c>
      <c r="BG157" s="195">
        <f t="shared" si="26"/>
        <v>0</v>
      </c>
      <c r="BH157" s="195">
        <f t="shared" si="27"/>
        <v>0</v>
      </c>
      <c r="BI157" s="195">
        <f t="shared" si="28"/>
        <v>0</v>
      </c>
      <c r="BJ157" s="51" t="s">
        <v>83</v>
      </c>
      <c r="BK157" s="195">
        <f t="shared" si="29"/>
        <v>0</v>
      </c>
      <c r="BL157" s="51" t="s">
        <v>217</v>
      </c>
      <c r="BM157" s="194" t="s">
        <v>364</v>
      </c>
    </row>
    <row r="158" spans="2:65" s="1" customFormat="1" ht="24.2" customHeight="1">
      <c r="B158" s="182"/>
      <c r="C158" s="183" t="s">
        <v>311</v>
      </c>
      <c r="D158" s="183" t="s">
        <v>213</v>
      </c>
      <c r="E158" s="184" t="s">
        <v>4426</v>
      </c>
      <c r="F158" s="185" t="s">
        <v>4427</v>
      </c>
      <c r="G158" s="186" t="s">
        <v>389</v>
      </c>
      <c r="H158" s="187">
        <v>38</v>
      </c>
      <c r="I158" s="188"/>
      <c r="J158" s="188">
        <f t="shared" si="20"/>
        <v>0</v>
      </c>
      <c r="K158" s="189"/>
      <c r="L158" s="64"/>
      <c r="M158" s="190" t="s">
        <v>1</v>
      </c>
      <c r="N158" s="191" t="s">
        <v>37</v>
      </c>
      <c r="O158" s="192">
        <v>0</v>
      </c>
      <c r="P158" s="192">
        <f t="shared" si="21"/>
        <v>0</v>
      </c>
      <c r="Q158" s="192">
        <v>0</v>
      </c>
      <c r="R158" s="192">
        <f t="shared" si="22"/>
        <v>0</v>
      </c>
      <c r="S158" s="192">
        <v>0</v>
      </c>
      <c r="T158" s="193">
        <f t="shared" si="23"/>
        <v>0</v>
      </c>
      <c r="AR158" s="194" t="s">
        <v>217</v>
      </c>
      <c r="AT158" s="194" t="s">
        <v>213</v>
      </c>
      <c r="AU158" s="194" t="s">
        <v>83</v>
      </c>
      <c r="AY158" s="51" t="s">
        <v>211</v>
      </c>
      <c r="BE158" s="195">
        <f t="shared" si="24"/>
        <v>0</v>
      </c>
      <c r="BF158" s="195">
        <f t="shared" si="25"/>
        <v>0</v>
      </c>
      <c r="BG158" s="195">
        <f t="shared" si="26"/>
        <v>0</v>
      </c>
      <c r="BH158" s="195">
        <f t="shared" si="27"/>
        <v>0</v>
      </c>
      <c r="BI158" s="195">
        <f t="shared" si="28"/>
        <v>0</v>
      </c>
      <c r="BJ158" s="51" t="s">
        <v>83</v>
      </c>
      <c r="BK158" s="195">
        <f t="shared" si="29"/>
        <v>0</v>
      </c>
      <c r="BL158" s="51" t="s">
        <v>217</v>
      </c>
      <c r="BM158" s="194" t="s">
        <v>370</v>
      </c>
    </row>
    <row r="159" spans="2:65" s="1" customFormat="1" ht="24.2" customHeight="1">
      <c r="B159" s="182"/>
      <c r="C159" s="183" t="s">
        <v>314</v>
      </c>
      <c r="D159" s="183" t="s">
        <v>213</v>
      </c>
      <c r="E159" s="184" t="s">
        <v>4428</v>
      </c>
      <c r="F159" s="185" t="s">
        <v>4429</v>
      </c>
      <c r="G159" s="186" t="s">
        <v>389</v>
      </c>
      <c r="H159" s="187">
        <v>33</v>
      </c>
      <c r="I159" s="188"/>
      <c r="J159" s="188">
        <f t="shared" si="20"/>
        <v>0</v>
      </c>
      <c r="K159" s="189"/>
      <c r="L159" s="64"/>
      <c r="M159" s="190" t="s">
        <v>1</v>
      </c>
      <c r="N159" s="191" t="s">
        <v>37</v>
      </c>
      <c r="O159" s="192">
        <v>0</v>
      </c>
      <c r="P159" s="192">
        <f t="shared" si="21"/>
        <v>0</v>
      </c>
      <c r="Q159" s="192">
        <v>0</v>
      </c>
      <c r="R159" s="192">
        <f t="shared" si="22"/>
        <v>0</v>
      </c>
      <c r="S159" s="192">
        <v>0</v>
      </c>
      <c r="T159" s="193">
        <f t="shared" si="23"/>
        <v>0</v>
      </c>
      <c r="AR159" s="194" t="s">
        <v>217</v>
      </c>
      <c r="AT159" s="194" t="s">
        <v>213</v>
      </c>
      <c r="AU159" s="194" t="s">
        <v>83</v>
      </c>
      <c r="AY159" s="51" t="s">
        <v>211</v>
      </c>
      <c r="BE159" s="195">
        <f t="shared" si="24"/>
        <v>0</v>
      </c>
      <c r="BF159" s="195">
        <f t="shared" si="25"/>
        <v>0</v>
      </c>
      <c r="BG159" s="195">
        <f t="shared" si="26"/>
        <v>0</v>
      </c>
      <c r="BH159" s="195">
        <f t="shared" si="27"/>
        <v>0</v>
      </c>
      <c r="BI159" s="195">
        <f t="shared" si="28"/>
        <v>0</v>
      </c>
      <c r="BJ159" s="51" t="s">
        <v>83</v>
      </c>
      <c r="BK159" s="195">
        <f t="shared" si="29"/>
        <v>0</v>
      </c>
      <c r="BL159" s="51" t="s">
        <v>217</v>
      </c>
      <c r="BM159" s="194" t="s">
        <v>376</v>
      </c>
    </row>
    <row r="160" spans="2:65" s="1" customFormat="1" ht="24.2" customHeight="1">
      <c r="B160" s="182"/>
      <c r="C160" s="183" t="s">
        <v>317</v>
      </c>
      <c r="D160" s="183" t="s">
        <v>213</v>
      </c>
      <c r="E160" s="184" t="s">
        <v>4430</v>
      </c>
      <c r="F160" s="185" t="s">
        <v>4431</v>
      </c>
      <c r="G160" s="186" t="s">
        <v>389</v>
      </c>
      <c r="H160" s="187">
        <v>31</v>
      </c>
      <c r="I160" s="188"/>
      <c r="J160" s="188">
        <f t="shared" si="20"/>
        <v>0</v>
      </c>
      <c r="K160" s="189"/>
      <c r="L160" s="64"/>
      <c r="M160" s="190" t="s">
        <v>1</v>
      </c>
      <c r="N160" s="191" t="s">
        <v>37</v>
      </c>
      <c r="O160" s="192">
        <v>0</v>
      </c>
      <c r="P160" s="192">
        <f t="shared" si="21"/>
        <v>0</v>
      </c>
      <c r="Q160" s="192">
        <v>0</v>
      </c>
      <c r="R160" s="192">
        <f t="shared" si="22"/>
        <v>0</v>
      </c>
      <c r="S160" s="192">
        <v>0</v>
      </c>
      <c r="T160" s="193">
        <f t="shared" si="23"/>
        <v>0</v>
      </c>
      <c r="AR160" s="194" t="s">
        <v>217</v>
      </c>
      <c r="AT160" s="194" t="s">
        <v>213</v>
      </c>
      <c r="AU160" s="194" t="s">
        <v>83</v>
      </c>
      <c r="AY160" s="51" t="s">
        <v>211</v>
      </c>
      <c r="BE160" s="195">
        <f t="shared" si="24"/>
        <v>0</v>
      </c>
      <c r="BF160" s="195">
        <f t="shared" si="25"/>
        <v>0</v>
      </c>
      <c r="BG160" s="195">
        <f t="shared" si="26"/>
        <v>0</v>
      </c>
      <c r="BH160" s="195">
        <f t="shared" si="27"/>
        <v>0</v>
      </c>
      <c r="BI160" s="195">
        <f t="shared" si="28"/>
        <v>0</v>
      </c>
      <c r="BJ160" s="51" t="s">
        <v>83</v>
      </c>
      <c r="BK160" s="195">
        <f t="shared" si="29"/>
        <v>0</v>
      </c>
      <c r="BL160" s="51" t="s">
        <v>217</v>
      </c>
      <c r="BM160" s="194" t="s">
        <v>382</v>
      </c>
    </row>
    <row r="161" spans="2:65" s="1" customFormat="1" ht="16.5" customHeight="1">
      <c r="B161" s="182"/>
      <c r="C161" s="183" t="s">
        <v>320</v>
      </c>
      <c r="D161" s="183" t="s">
        <v>213</v>
      </c>
      <c r="E161" s="184" t="s">
        <v>4432</v>
      </c>
      <c r="F161" s="185" t="s">
        <v>4433</v>
      </c>
      <c r="G161" s="186" t="s">
        <v>250</v>
      </c>
      <c r="H161" s="187">
        <v>12</v>
      </c>
      <c r="I161" s="188"/>
      <c r="J161" s="188">
        <f t="shared" si="20"/>
        <v>0</v>
      </c>
      <c r="K161" s="189"/>
      <c r="L161" s="64"/>
      <c r="M161" s="190" t="s">
        <v>1</v>
      </c>
      <c r="N161" s="191" t="s">
        <v>37</v>
      </c>
      <c r="O161" s="192">
        <v>0</v>
      </c>
      <c r="P161" s="192">
        <f t="shared" si="21"/>
        <v>0</v>
      </c>
      <c r="Q161" s="192">
        <v>0</v>
      </c>
      <c r="R161" s="192">
        <f t="shared" si="22"/>
        <v>0</v>
      </c>
      <c r="S161" s="192">
        <v>0</v>
      </c>
      <c r="T161" s="193">
        <f t="shared" si="23"/>
        <v>0</v>
      </c>
      <c r="AR161" s="194" t="s">
        <v>217</v>
      </c>
      <c r="AT161" s="194" t="s">
        <v>213</v>
      </c>
      <c r="AU161" s="194" t="s">
        <v>83</v>
      </c>
      <c r="AY161" s="51" t="s">
        <v>211</v>
      </c>
      <c r="BE161" s="195">
        <f t="shared" si="24"/>
        <v>0</v>
      </c>
      <c r="BF161" s="195">
        <f t="shared" si="25"/>
        <v>0</v>
      </c>
      <c r="BG161" s="195">
        <f t="shared" si="26"/>
        <v>0</v>
      </c>
      <c r="BH161" s="195">
        <f t="shared" si="27"/>
        <v>0</v>
      </c>
      <c r="BI161" s="195">
        <f t="shared" si="28"/>
        <v>0</v>
      </c>
      <c r="BJ161" s="51" t="s">
        <v>83</v>
      </c>
      <c r="BK161" s="195">
        <f t="shared" si="29"/>
        <v>0</v>
      </c>
      <c r="BL161" s="51" t="s">
        <v>217</v>
      </c>
      <c r="BM161" s="194" t="s">
        <v>393</v>
      </c>
    </row>
    <row r="162" spans="2:65" s="1" customFormat="1" ht="24.2" customHeight="1">
      <c r="B162" s="182"/>
      <c r="C162" s="196" t="s">
        <v>323</v>
      </c>
      <c r="D162" s="196" t="s">
        <v>240</v>
      </c>
      <c r="E162" s="197" t="s">
        <v>4434</v>
      </c>
      <c r="F162" s="198" t="s">
        <v>4435</v>
      </c>
      <c r="G162" s="199" t="s">
        <v>250</v>
      </c>
      <c r="H162" s="200">
        <v>12</v>
      </c>
      <c r="I162" s="201"/>
      <c r="J162" s="201">
        <f t="shared" si="20"/>
        <v>0</v>
      </c>
      <c r="K162" s="202"/>
      <c r="L162" s="203"/>
      <c r="M162" s="204" t="s">
        <v>1</v>
      </c>
      <c r="N162" s="205" t="s">
        <v>37</v>
      </c>
      <c r="O162" s="192">
        <v>0</v>
      </c>
      <c r="P162" s="192">
        <f t="shared" si="21"/>
        <v>0</v>
      </c>
      <c r="Q162" s="192">
        <v>0</v>
      </c>
      <c r="R162" s="192">
        <f t="shared" si="22"/>
        <v>0</v>
      </c>
      <c r="S162" s="192">
        <v>0</v>
      </c>
      <c r="T162" s="193">
        <f t="shared" si="23"/>
        <v>0</v>
      </c>
      <c r="AR162" s="194" t="s">
        <v>235</v>
      </c>
      <c r="AT162" s="194" t="s">
        <v>240</v>
      </c>
      <c r="AU162" s="194" t="s">
        <v>83</v>
      </c>
      <c r="AY162" s="51" t="s">
        <v>211</v>
      </c>
      <c r="BE162" s="195">
        <f t="shared" si="24"/>
        <v>0</v>
      </c>
      <c r="BF162" s="195">
        <f t="shared" si="25"/>
        <v>0</v>
      </c>
      <c r="BG162" s="195">
        <f t="shared" si="26"/>
        <v>0</v>
      </c>
      <c r="BH162" s="195">
        <f t="shared" si="27"/>
        <v>0</v>
      </c>
      <c r="BI162" s="195">
        <f t="shared" si="28"/>
        <v>0</v>
      </c>
      <c r="BJ162" s="51" t="s">
        <v>83</v>
      </c>
      <c r="BK162" s="195">
        <f t="shared" si="29"/>
        <v>0</v>
      </c>
      <c r="BL162" s="51" t="s">
        <v>217</v>
      </c>
      <c r="BM162" s="194" t="s">
        <v>399</v>
      </c>
    </row>
    <row r="163" spans="2:65" s="1" customFormat="1" ht="16.5" customHeight="1">
      <c r="B163" s="182"/>
      <c r="C163" s="183" t="s">
        <v>326</v>
      </c>
      <c r="D163" s="183" t="s">
        <v>213</v>
      </c>
      <c r="E163" s="184" t="s">
        <v>4436</v>
      </c>
      <c r="F163" s="185" t="s">
        <v>4437</v>
      </c>
      <c r="G163" s="186" t="s">
        <v>250</v>
      </c>
      <c r="H163" s="187">
        <v>1</v>
      </c>
      <c r="I163" s="188"/>
      <c r="J163" s="188">
        <f t="shared" si="20"/>
        <v>0</v>
      </c>
      <c r="K163" s="189"/>
      <c r="L163" s="64"/>
      <c r="M163" s="190" t="s">
        <v>1</v>
      </c>
      <c r="N163" s="191" t="s">
        <v>37</v>
      </c>
      <c r="O163" s="192">
        <v>0</v>
      </c>
      <c r="P163" s="192">
        <f t="shared" si="21"/>
        <v>0</v>
      </c>
      <c r="Q163" s="192">
        <v>0</v>
      </c>
      <c r="R163" s="192">
        <f t="shared" si="22"/>
        <v>0</v>
      </c>
      <c r="S163" s="192">
        <v>0</v>
      </c>
      <c r="T163" s="193">
        <f t="shared" si="23"/>
        <v>0</v>
      </c>
      <c r="AR163" s="194" t="s">
        <v>217</v>
      </c>
      <c r="AT163" s="194" t="s">
        <v>213</v>
      </c>
      <c r="AU163" s="194" t="s">
        <v>83</v>
      </c>
      <c r="AY163" s="51" t="s">
        <v>211</v>
      </c>
      <c r="BE163" s="195">
        <f t="shared" si="24"/>
        <v>0</v>
      </c>
      <c r="BF163" s="195">
        <f t="shared" si="25"/>
        <v>0</v>
      </c>
      <c r="BG163" s="195">
        <f t="shared" si="26"/>
        <v>0</v>
      </c>
      <c r="BH163" s="195">
        <f t="shared" si="27"/>
        <v>0</v>
      </c>
      <c r="BI163" s="195">
        <f t="shared" si="28"/>
        <v>0</v>
      </c>
      <c r="BJ163" s="51" t="s">
        <v>83</v>
      </c>
      <c r="BK163" s="195">
        <f t="shared" si="29"/>
        <v>0</v>
      </c>
      <c r="BL163" s="51" t="s">
        <v>217</v>
      </c>
      <c r="BM163" s="194" t="s">
        <v>409</v>
      </c>
    </row>
    <row r="164" spans="2:65" s="1" customFormat="1" ht="24.2" customHeight="1">
      <c r="B164" s="182"/>
      <c r="C164" s="196" t="s">
        <v>329</v>
      </c>
      <c r="D164" s="196" t="s">
        <v>240</v>
      </c>
      <c r="E164" s="197" t="s">
        <v>4438</v>
      </c>
      <c r="F164" s="198" t="s">
        <v>4439</v>
      </c>
      <c r="G164" s="199" t="s">
        <v>250</v>
      </c>
      <c r="H164" s="200">
        <v>1</v>
      </c>
      <c r="I164" s="201"/>
      <c r="J164" s="201">
        <f t="shared" si="20"/>
        <v>0</v>
      </c>
      <c r="K164" s="202"/>
      <c r="L164" s="203"/>
      <c r="M164" s="204" t="s">
        <v>1</v>
      </c>
      <c r="N164" s="205" t="s">
        <v>37</v>
      </c>
      <c r="O164" s="192">
        <v>0</v>
      </c>
      <c r="P164" s="192">
        <f t="shared" si="21"/>
        <v>0</v>
      </c>
      <c r="Q164" s="192">
        <v>0</v>
      </c>
      <c r="R164" s="192">
        <f t="shared" si="22"/>
        <v>0</v>
      </c>
      <c r="S164" s="192">
        <v>0</v>
      </c>
      <c r="T164" s="193">
        <f t="shared" si="23"/>
        <v>0</v>
      </c>
      <c r="AR164" s="194" t="s">
        <v>235</v>
      </c>
      <c r="AT164" s="194" t="s">
        <v>240</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415</v>
      </c>
    </row>
    <row r="165" spans="2:65" s="1" customFormat="1" ht="16.5" customHeight="1">
      <c r="B165" s="182"/>
      <c r="C165" s="183" t="s">
        <v>332</v>
      </c>
      <c r="D165" s="183" t="s">
        <v>213</v>
      </c>
      <c r="E165" s="184" t="s">
        <v>4440</v>
      </c>
      <c r="F165" s="185" t="s">
        <v>4441</v>
      </c>
      <c r="G165" s="186" t="s">
        <v>250</v>
      </c>
      <c r="H165" s="187">
        <v>3</v>
      </c>
      <c r="I165" s="188"/>
      <c r="J165" s="188">
        <f t="shared" si="20"/>
        <v>0</v>
      </c>
      <c r="K165" s="189"/>
      <c r="L165" s="64"/>
      <c r="M165" s="190" t="s">
        <v>1</v>
      </c>
      <c r="N165" s="191" t="s">
        <v>37</v>
      </c>
      <c r="O165" s="192">
        <v>0</v>
      </c>
      <c r="P165" s="192">
        <f t="shared" si="21"/>
        <v>0</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421</v>
      </c>
    </row>
    <row r="166" spans="2:65" s="1" customFormat="1" ht="24.2" customHeight="1">
      <c r="B166" s="182"/>
      <c r="C166" s="196" t="s">
        <v>335</v>
      </c>
      <c r="D166" s="196" t="s">
        <v>240</v>
      </c>
      <c r="E166" s="197" t="s">
        <v>4442</v>
      </c>
      <c r="F166" s="198" t="s">
        <v>4443</v>
      </c>
      <c r="G166" s="199" t="s">
        <v>250</v>
      </c>
      <c r="H166" s="200">
        <v>3</v>
      </c>
      <c r="I166" s="201"/>
      <c r="J166" s="201">
        <f t="shared" si="20"/>
        <v>0</v>
      </c>
      <c r="K166" s="202"/>
      <c r="L166" s="203"/>
      <c r="M166" s="204" t="s">
        <v>1</v>
      </c>
      <c r="N166" s="205" t="s">
        <v>37</v>
      </c>
      <c r="O166" s="192">
        <v>0</v>
      </c>
      <c r="P166" s="192">
        <f t="shared" si="21"/>
        <v>0</v>
      </c>
      <c r="Q166" s="192">
        <v>0</v>
      </c>
      <c r="R166" s="192">
        <f t="shared" si="22"/>
        <v>0</v>
      </c>
      <c r="S166" s="192">
        <v>0</v>
      </c>
      <c r="T166" s="193">
        <f t="shared" si="23"/>
        <v>0</v>
      </c>
      <c r="AR166" s="194" t="s">
        <v>235</v>
      </c>
      <c r="AT166" s="194" t="s">
        <v>240</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427</v>
      </c>
    </row>
    <row r="167" spans="2:65" s="1" customFormat="1" ht="16.5" customHeight="1">
      <c r="B167" s="182"/>
      <c r="C167" s="183" t="s">
        <v>338</v>
      </c>
      <c r="D167" s="183" t="s">
        <v>213</v>
      </c>
      <c r="E167" s="184" t="s">
        <v>4444</v>
      </c>
      <c r="F167" s="185" t="s">
        <v>4445</v>
      </c>
      <c r="G167" s="186" t="s">
        <v>250</v>
      </c>
      <c r="H167" s="187">
        <v>3</v>
      </c>
      <c r="I167" s="188"/>
      <c r="J167" s="188">
        <f t="shared" si="20"/>
        <v>0</v>
      </c>
      <c r="K167" s="189"/>
      <c r="L167" s="64"/>
      <c r="M167" s="190" t="s">
        <v>1</v>
      </c>
      <c r="N167" s="191" t="s">
        <v>37</v>
      </c>
      <c r="O167" s="192">
        <v>0</v>
      </c>
      <c r="P167" s="192">
        <f t="shared" si="21"/>
        <v>0</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434</v>
      </c>
    </row>
    <row r="168" spans="2:65" s="1" customFormat="1" ht="24.2" customHeight="1">
      <c r="B168" s="182"/>
      <c r="C168" s="196" t="s">
        <v>341</v>
      </c>
      <c r="D168" s="196" t="s">
        <v>240</v>
      </c>
      <c r="E168" s="197" t="s">
        <v>4446</v>
      </c>
      <c r="F168" s="198" t="s">
        <v>4447</v>
      </c>
      <c r="G168" s="199" t="s">
        <v>250</v>
      </c>
      <c r="H168" s="200">
        <v>3</v>
      </c>
      <c r="I168" s="201"/>
      <c r="J168" s="201">
        <f t="shared" si="20"/>
        <v>0</v>
      </c>
      <c r="K168" s="202"/>
      <c r="L168" s="203"/>
      <c r="M168" s="204" t="s">
        <v>1</v>
      </c>
      <c r="N168" s="205" t="s">
        <v>37</v>
      </c>
      <c r="O168" s="192">
        <v>0</v>
      </c>
      <c r="P168" s="192">
        <f t="shared" si="21"/>
        <v>0</v>
      </c>
      <c r="Q168" s="192">
        <v>0</v>
      </c>
      <c r="R168" s="192">
        <f t="shared" si="22"/>
        <v>0</v>
      </c>
      <c r="S168" s="192">
        <v>0</v>
      </c>
      <c r="T168" s="193">
        <f t="shared" si="23"/>
        <v>0</v>
      </c>
      <c r="AR168" s="194" t="s">
        <v>235</v>
      </c>
      <c r="AT168" s="194" t="s">
        <v>240</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438</v>
      </c>
    </row>
    <row r="169" spans="2:65" s="1" customFormat="1" ht="16.5" customHeight="1">
      <c r="B169" s="182"/>
      <c r="C169" s="183" t="s">
        <v>344</v>
      </c>
      <c r="D169" s="183" t="s">
        <v>213</v>
      </c>
      <c r="E169" s="184" t="s">
        <v>4448</v>
      </c>
      <c r="F169" s="185" t="s">
        <v>4449</v>
      </c>
      <c r="G169" s="186" t="s">
        <v>250</v>
      </c>
      <c r="H169" s="187">
        <v>2</v>
      </c>
      <c r="I169" s="188"/>
      <c r="J169" s="188">
        <f t="shared" si="20"/>
        <v>0</v>
      </c>
      <c r="K169" s="189"/>
      <c r="L169" s="64"/>
      <c r="M169" s="190" t="s">
        <v>1</v>
      </c>
      <c r="N169" s="191" t="s">
        <v>37</v>
      </c>
      <c r="O169" s="192">
        <v>0</v>
      </c>
      <c r="P169" s="192">
        <f t="shared" si="21"/>
        <v>0</v>
      </c>
      <c r="Q169" s="192">
        <v>0</v>
      </c>
      <c r="R169" s="192">
        <f t="shared" si="22"/>
        <v>0</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444</v>
      </c>
    </row>
    <row r="170" spans="2:65" s="1" customFormat="1" ht="24.2" customHeight="1">
      <c r="B170" s="182"/>
      <c r="C170" s="196" t="s">
        <v>347</v>
      </c>
      <c r="D170" s="196" t="s">
        <v>240</v>
      </c>
      <c r="E170" s="197" t="s">
        <v>4450</v>
      </c>
      <c r="F170" s="198" t="s">
        <v>4451</v>
      </c>
      <c r="G170" s="199" t="s">
        <v>250</v>
      </c>
      <c r="H170" s="200">
        <v>2</v>
      </c>
      <c r="I170" s="201"/>
      <c r="J170" s="201">
        <f t="shared" si="20"/>
        <v>0</v>
      </c>
      <c r="K170" s="202"/>
      <c r="L170" s="203"/>
      <c r="M170" s="204" t="s">
        <v>1</v>
      </c>
      <c r="N170" s="205" t="s">
        <v>37</v>
      </c>
      <c r="O170" s="192">
        <v>0</v>
      </c>
      <c r="P170" s="192">
        <f t="shared" si="21"/>
        <v>0</v>
      </c>
      <c r="Q170" s="192">
        <v>0</v>
      </c>
      <c r="R170" s="192">
        <f t="shared" si="22"/>
        <v>0</v>
      </c>
      <c r="S170" s="192">
        <v>0</v>
      </c>
      <c r="T170" s="193">
        <f t="shared" si="23"/>
        <v>0</v>
      </c>
      <c r="AR170" s="194" t="s">
        <v>235</v>
      </c>
      <c r="AT170" s="194" t="s">
        <v>240</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448</v>
      </c>
    </row>
    <row r="171" spans="2:65" s="1" customFormat="1" ht="16.5" customHeight="1">
      <c r="B171" s="182"/>
      <c r="C171" s="183" t="s">
        <v>350</v>
      </c>
      <c r="D171" s="183" t="s">
        <v>213</v>
      </c>
      <c r="E171" s="184" t="s">
        <v>4452</v>
      </c>
      <c r="F171" s="185" t="s">
        <v>4453</v>
      </c>
      <c r="G171" s="186" t="s">
        <v>250</v>
      </c>
      <c r="H171" s="187">
        <v>2</v>
      </c>
      <c r="I171" s="188"/>
      <c r="J171" s="188">
        <f t="shared" si="20"/>
        <v>0</v>
      </c>
      <c r="K171" s="189"/>
      <c r="L171" s="64"/>
      <c r="M171" s="190" t="s">
        <v>1</v>
      </c>
      <c r="N171" s="191" t="s">
        <v>37</v>
      </c>
      <c r="O171" s="192">
        <v>0</v>
      </c>
      <c r="P171" s="192">
        <f t="shared" si="21"/>
        <v>0</v>
      </c>
      <c r="Q171" s="192">
        <v>0</v>
      </c>
      <c r="R171" s="192">
        <f t="shared" si="22"/>
        <v>0</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452</v>
      </c>
    </row>
    <row r="172" spans="2:65" s="1" customFormat="1" ht="24.2" customHeight="1">
      <c r="B172" s="182"/>
      <c r="C172" s="196" t="s">
        <v>352</v>
      </c>
      <c r="D172" s="196" t="s">
        <v>240</v>
      </c>
      <c r="E172" s="197" t="s">
        <v>4454</v>
      </c>
      <c r="F172" s="198" t="s">
        <v>4455</v>
      </c>
      <c r="G172" s="199" t="s">
        <v>250</v>
      </c>
      <c r="H172" s="200">
        <v>2</v>
      </c>
      <c r="I172" s="201"/>
      <c r="J172" s="201">
        <f t="shared" si="20"/>
        <v>0</v>
      </c>
      <c r="K172" s="202"/>
      <c r="L172" s="203"/>
      <c r="M172" s="204" t="s">
        <v>1</v>
      </c>
      <c r="N172" s="205" t="s">
        <v>37</v>
      </c>
      <c r="O172" s="192">
        <v>0</v>
      </c>
      <c r="P172" s="192">
        <f t="shared" si="21"/>
        <v>0</v>
      </c>
      <c r="Q172" s="192">
        <v>0</v>
      </c>
      <c r="R172" s="192">
        <f t="shared" si="22"/>
        <v>0</v>
      </c>
      <c r="S172" s="192">
        <v>0</v>
      </c>
      <c r="T172" s="193">
        <f t="shared" si="23"/>
        <v>0</v>
      </c>
      <c r="AR172" s="194" t="s">
        <v>235</v>
      </c>
      <c r="AT172" s="194" t="s">
        <v>240</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456</v>
      </c>
    </row>
    <row r="173" spans="2:65" s="1" customFormat="1" ht="16.5" customHeight="1">
      <c r="B173" s="182"/>
      <c r="C173" s="183" t="s">
        <v>355</v>
      </c>
      <c r="D173" s="183" t="s">
        <v>213</v>
      </c>
      <c r="E173" s="184" t="s">
        <v>4456</v>
      </c>
      <c r="F173" s="185" t="s">
        <v>4457</v>
      </c>
      <c r="G173" s="186" t="s">
        <v>250</v>
      </c>
      <c r="H173" s="187">
        <v>2</v>
      </c>
      <c r="I173" s="188"/>
      <c r="J173" s="188">
        <f t="shared" si="20"/>
        <v>0</v>
      </c>
      <c r="K173" s="189"/>
      <c r="L173" s="64"/>
      <c r="M173" s="190" t="s">
        <v>1</v>
      </c>
      <c r="N173" s="191" t="s">
        <v>37</v>
      </c>
      <c r="O173" s="192">
        <v>0</v>
      </c>
      <c r="P173" s="192">
        <f t="shared" si="21"/>
        <v>0</v>
      </c>
      <c r="Q173" s="192">
        <v>0</v>
      </c>
      <c r="R173" s="192">
        <f t="shared" si="22"/>
        <v>0</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460</v>
      </c>
    </row>
    <row r="174" spans="2:65" s="1" customFormat="1" ht="24.2" customHeight="1">
      <c r="B174" s="182"/>
      <c r="C174" s="196" t="s">
        <v>358</v>
      </c>
      <c r="D174" s="196" t="s">
        <v>240</v>
      </c>
      <c r="E174" s="197" t="s">
        <v>4458</v>
      </c>
      <c r="F174" s="198" t="s">
        <v>4459</v>
      </c>
      <c r="G174" s="199" t="s">
        <v>250</v>
      </c>
      <c r="H174" s="200">
        <v>2</v>
      </c>
      <c r="I174" s="201"/>
      <c r="J174" s="201">
        <f t="shared" si="20"/>
        <v>0</v>
      </c>
      <c r="K174" s="202"/>
      <c r="L174" s="203"/>
      <c r="M174" s="204" t="s">
        <v>1</v>
      </c>
      <c r="N174" s="205" t="s">
        <v>37</v>
      </c>
      <c r="O174" s="192">
        <v>0</v>
      </c>
      <c r="P174" s="192">
        <f t="shared" si="21"/>
        <v>0</v>
      </c>
      <c r="Q174" s="192">
        <v>0</v>
      </c>
      <c r="R174" s="192">
        <f t="shared" si="22"/>
        <v>0</v>
      </c>
      <c r="S174" s="192">
        <v>0</v>
      </c>
      <c r="T174" s="193">
        <f t="shared" si="23"/>
        <v>0</v>
      </c>
      <c r="AR174" s="194" t="s">
        <v>235</v>
      </c>
      <c r="AT174" s="194" t="s">
        <v>240</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466</v>
      </c>
    </row>
    <row r="175" spans="2:65" s="1" customFormat="1" ht="16.5" customHeight="1">
      <c r="B175" s="182"/>
      <c r="C175" s="183" t="s">
        <v>361</v>
      </c>
      <c r="D175" s="183" t="s">
        <v>213</v>
      </c>
      <c r="E175" s="184" t="s">
        <v>4444</v>
      </c>
      <c r="F175" s="185" t="s">
        <v>4445</v>
      </c>
      <c r="G175" s="186" t="s">
        <v>250</v>
      </c>
      <c r="H175" s="187">
        <v>3</v>
      </c>
      <c r="I175" s="188"/>
      <c r="J175" s="188">
        <f t="shared" si="20"/>
        <v>0</v>
      </c>
      <c r="K175" s="189"/>
      <c r="L175" s="64"/>
      <c r="M175" s="190" t="s">
        <v>1</v>
      </c>
      <c r="N175" s="191" t="s">
        <v>37</v>
      </c>
      <c r="O175" s="192">
        <v>0</v>
      </c>
      <c r="P175" s="192">
        <f t="shared" si="21"/>
        <v>0</v>
      </c>
      <c r="Q175" s="192">
        <v>0</v>
      </c>
      <c r="R175" s="192">
        <f t="shared" si="22"/>
        <v>0</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472</v>
      </c>
    </row>
    <row r="176" spans="2:65" s="1" customFormat="1" ht="24.2" customHeight="1">
      <c r="B176" s="182"/>
      <c r="C176" s="196" t="s">
        <v>364</v>
      </c>
      <c r="D176" s="196" t="s">
        <v>240</v>
      </c>
      <c r="E176" s="197" t="s">
        <v>4446</v>
      </c>
      <c r="F176" s="198" t="s">
        <v>4447</v>
      </c>
      <c r="G176" s="199" t="s">
        <v>250</v>
      </c>
      <c r="H176" s="200">
        <v>3</v>
      </c>
      <c r="I176" s="201"/>
      <c r="J176" s="201">
        <f t="shared" si="20"/>
        <v>0</v>
      </c>
      <c r="K176" s="202"/>
      <c r="L176" s="203"/>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478</v>
      </c>
    </row>
    <row r="177" spans="2:65" s="1" customFormat="1" ht="16.5" customHeight="1">
      <c r="B177" s="182"/>
      <c r="C177" s="183" t="s">
        <v>367</v>
      </c>
      <c r="D177" s="183" t="s">
        <v>213</v>
      </c>
      <c r="E177" s="184" t="s">
        <v>4460</v>
      </c>
      <c r="F177" s="185" t="s">
        <v>4461</v>
      </c>
      <c r="G177" s="186" t="s">
        <v>250</v>
      </c>
      <c r="H177" s="187">
        <v>4</v>
      </c>
      <c r="I177" s="188"/>
      <c r="J177" s="188">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484</v>
      </c>
    </row>
    <row r="178" spans="2:65" s="1" customFormat="1" ht="24.2" customHeight="1">
      <c r="B178" s="182"/>
      <c r="C178" s="196" t="s">
        <v>370</v>
      </c>
      <c r="D178" s="196" t="s">
        <v>240</v>
      </c>
      <c r="E178" s="197" t="s">
        <v>4462</v>
      </c>
      <c r="F178" s="198" t="s">
        <v>4463</v>
      </c>
      <c r="G178" s="199" t="s">
        <v>250</v>
      </c>
      <c r="H178" s="200">
        <v>4</v>
      </c>
      <c r="I178" s="201"/>
      <c r="J178" s="201">
        <f t="shared" si="20"/>
        <v>0</v>
      </c>
      <c r="K178" s="202"/>
      <c r="L178" s="203"/>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488</v>
      </c>
    </row>
    <row r="179" spans="2:65" s="1" customFormat="1" ht="16.5" customHeight="1">
      <c r="B179" s="182"/>
      <c r="C179" s="183" t="s">
        <v>373</v>
      </c>
      <c r="D179" s="183" t="s">
        <v>213</v>
      </c>
      <c r="E179" s="184" t="s">
        <v>4464</v>
      </c>
      <c r="F179" s="185" t="s">
        <v>4465</v>
      </c>
      <c r="G179" s="186" t="s">
        <v>250</v>
      </c>
      <c r="H179" s="187">
        <v>2</v>
      </c>
      <c r="I179" s="188"/>
      <c r="J179" s="188">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492</v>
      </c>
    </row>
    <row r="180" spans="2:65" s="1" customFormat="1" ht="24.2" customHeight="1">
      <c r="B180" s="182"/>
      <c r="C180" s="196" t="s">
        <v>376</v>
      </c>
      <c r="D180" s="196" t="s">
        <v>240</v>
      </c>
      <c r="E180" s="197" t="s">
        <v>4466</v>
      </c>
      <c r="F180" s="198" t="s">
        <v>4467</v>
      </c>
      <c r="G180" s="199" t="s">
        <v>250</v>
      </c>
      <c r="H180" s="200">
        <v>2</v>
      </c>
      <c r="I180" s="201"/>
      <c r="J180" s="201">
        <f t="shared" si="20"/>
        <v>0</v>
      </c>
      <c r="K180" s="202"/>
      <c r="L180" s="203"/>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498</v>
      </c>
    </row>
    <row r="181" spans="2:65" s="1" customFormat="1" ht="16.5" customHeight="1">
      <c r="B181" s="182"/>
      <c r="C181" s="183" t="s">
        <v>379</v>
      </c>
      <c r="D181" s="183" t="s">
        <v>213</v>
      </c>
      <c r="E181" s="184" t="s">
        <v>4468</v>
      </c>
      <c r="F181" s="185" t="s">
        <v>4469</v>
      </c>
      <c r="G181" s="186" t="s">
        <v>389</v>
      </c>
      <c r="H181" s="187">
        <v>88</v>
      </c>
      <c r="I181" s="188"/>
      <c r="J181" s="188">
        <f t="shared" si="20"/>
        <v>0</v>
      </c>
      <c r="K181" s="189"/>
      <c r="L181" s="64"/>
      <c r="M181" s="190" t="s">
        <v>1</v>
      </c>
      <c r="N181" s="191" t="s">
        <v>37</v>
      </c>
      <c r="O181" s="192">
        <v>0</v>
      </c>
      <c r="P181" s="192">
        <f t="shared" si="21"/>
        <v>0</v>
      </c>
      <c r="Q181" s="192">
        <v>0</v>
      </c>
      <c r="R181" s="192">
        <f t="shared" si="22"/>
        <v>0</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504</v>
      </c>
    </row>
    <row r="182" spans="2:65" s="1" customFormat="1" ht="21.75" customHeight="1">
      <c r="B182" s="182"/>
      <c r="C182" s="183" t="s">
        <v>382</v>
      </c>
      <c r="D182" s="183" t="s">
        <v>213</v>
      </c>
      <c r="E182" s="184" t="s">
        <v>4470</v>
      </c>
      <c r="F182" s="185" t="s">
        <v>4471</v>
      </c>
      <c r="G182" s="186" t="s">
        <v>389</v>
      </c>
      <c r="H182" s="187">
        <v>88</v>
      </c>
      <c r="I182" s="188"/>
      <c r="J182" s="188">
        <f t="shared" si="20"/>
        <v>0</v>
      </c>
      <c r="K182" s="189"/>
      <c r="L182" s="64"/>
      <c r="M182" s="190" t="s">
        <v>1</v>
      </c>
      <c r="N182" s="191" t="s">
        <v>37</v>
      </c>
      <c r="O182" s="192">
        <v>0</v>
      </c>
      <c r="P182" s="192">
        <f t="shared" si="21"/>
        <v>0</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510</v>
      </c>
    </row>
    <row r="183" spans="2:65" s="1" customFormat="1" ht="16.5" customHeight="1">
      <c r="B183" s="182"/>
      <c r="C183" s="183" t="s">
        <v>386</v>
      </c>
      <c r="D183" s="183" t="s">
        <v>213</v>
      </c>
      <c r="E183" s="184" t="s">
        <v>4472</v>
      </c>
      <c r="F183" s="185" t="s">
        <v>4473</v>
      </c>
      <c r="G183" s="186" t="s">
        <v>389</v>
      </c>
      <c r="H183" s="187">
        <v>33</v>
      </c>
      <c r="I183" s="188"/>
      <c r="J183" s="188">
        <f t="shared" si="20"/>
        <v>0</v>
      </c>
      <c r="K183" s="189"/>
      <c r="L183" s="64"/>
      <c r="M183" s="190" t="s">
        <v>1</v>
      </c>
      <c r="N183" s="191" t="s">
        <v>37</v>
      </c>
      <c r="O183" s="192">
        <v>0</v>
      </c>
      <c r="P183" s="192">
        <f t="shared" si="21"/>
        <v>0</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516</v>
      </c>
    </row>
    <row r="184" spans="2:65" s="1" customFormat="1" ht="21.75" customHeight="1">
      <c r="B184" s="182"/>
      <c r="C184" s="183" t="s">
        <v>393</v>
      </c>
      <c r="D184" s="183" t="s">
        <v>213</v>
      </c>
      <c r="E184" s="184" t="s">
        <v>4474</v>
      </c>
      <c r="F184" s="185" t="s">
        <v>4475</v>
      </c>
      <c r="G184" s="186" t="s">
        <v>389</v>
      </c>
      <c r="H184" s="187">
        <v>33</v>
      </c>
      <c r="I184" s="188"/>
      <c r="J184" s="188">
        <f t="shared" si="20"/>
        <v>0</v>
      </c>
      <c r="K184" s="189"/>
      <c r="L184" s="64"/>
      <c r="M184" s="190" t="s">
        <v>1</v>
      </c>
      <c r="N184" s="191" t="s">
        <v>37</v>
      </c>
      <c r="O184" s="192">
        <v>0</v>
      </c>
      <c r="P184" s="192">
        <f t="shared" si="21"/>
        <v>0</v>
      </c>
      <c r="Q184" s="192">
        <v>0</v>
      </c>
      <c r="R184" s="192">
        <f t="shared" si="22"/>
        <v>0</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522</v>
      </c>
    </row>
    <row r="185" spans="2:65" s="1" customFormat="1" ht="16.5" customHeight="1">
      <c r="B185" s="182"/>
      <c r="C185" s="183" t="s">
        <v>396</v>
      </c>
      <c r="D185" s="183" t="s">
        <v>213</v>
      </c>
      <c r="E185" s="184" t="s">
        <v>4476</v>
      </c>
      <c r="F185" s="185" t="s">
        <v>4477</v>
      </c>
      <c r="G185" s="186" t="s">
        <v>389</v>
      </c>
      <c r="H185" s="187">
        <v>31</v>
      </c>
      <c r="I185" s="188"/>
      <c r="J185" s="188">
        <f t="shared" si="20"/>
        <v>0</v>
      </c>
      <c r="K185" s="189"/>
      <c r="L185" s="64"/>
      <c r="M185" s="190" t="s">
        <v>1</v>
      </c>
      <c r="N185" s="191" t="s">
        <v>37</v>
      </c>
      <c r="O185" s="192">
        <v>0</v>
      </c>
      <c r="P185" s="192">
        <f t="shared" si="21"/>
        <v>0</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528</v>
      </c>
    </row>
    <row r="186" spans="2:65" s="1" customFormat="1" ht="21.75" customHeight="1">
      <c r="B186" s="182"/>
      <c r="C186" s="183" t="s">
        <v>399</v>
      </c>
      <c r="D186" s="183" t="s">
        <v>213</v>
      </c>
      <c r="E186" s="184" t="s">
        <v>4478</v>
      </c>
      <c r="F186" s="185" t="s">
        <v>4479</v>
      </c>
      <c r="G186" s="186" t="s">
        <v>389</v>
      </c>
      <c r="H186" s="187">
        <v>31</v>
      </c>
      <c r="I186" s="188"/>
      <c r="J186" s="188">
        <f t="shared" si="20"/>
        <v>0</v>
      </c>
      <c r="K186" s="189"/>
      <c r="L186" s="64"/>
      <c r="M186" s="190" t="s">
        <v>1</v>
      </c>
      <c r="N186" s="191" t="s">
        <v>37</v>
      </c>
      <c r="O186" s="192">
        <v>0</v>
      </c>
      <c r="P186" s="192">
        <f t="shared" si="21"/>
        <v>0</v>
      </c>
      <c r="Q186" s="192">
        <v>0</v>
      </c>
      <c r="R186" s="192">
        <f t="shared" si="22"/>
        <v>0</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532</v>
      </c>
    </row>
    <row r="187" spans="2:65" s="1" customFormat="1" ht="24.2" customHeight="1">
      <c r="B187" s="182"/>
      <c r="C187" s="183" t="s">
        <v>402</v>
      </c>
      <c r="D187" s="183" t="s">
        <v>213</v>
      </c>
      <c r="E187" s="184" t="s">
        <v>4480</v>
      </c>
      <c r="F187" s="185" t="s">
        <v>4481</v>
      </c>
      <c r="G187" s="186" t="s">
        <v>389</v>
      </c>
      <c r="H187" s="187">
        <v>20</v>
      </c>
      <c r="I187" s="188"/>
      <c r="J187" s="188">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538</v>
      </c>
    </row>
    <row r="188" spans="2:65" s="1" customFormat="1" ht="24.2" customHeight="1">
      <c r="B188" s="182"/>
      <c r="C188" s="183" t="s">
        <v>409</v>
      </c>
      <c r="D188" s="183" t="s">
        <v>213</v>
      </c>
      <c r="E188" s="184" t="s">
        <v>4482</v>
      </c>
      <c r="F188" s="185" t="s">
        <v>4483</v>
      </c>
      <c r="G188" s="186" t="s">
        <v>250</v>
      </c>
      <c r="H188" s="187">
        <v>4</v>
      </c>
      <c r="I188" s="188"/>
      <c r="J188" s="188">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546</v>
      </c>
    </row>
    <row r="189" spans="2:65" s="1" customFormat="1" ht="37.9" customHeight="1">
      <c r="B189" s="182"/>
      <c r="C189" s="196" t="s">
        <v>412</v>
      </c>
      <c r="D189" s="196" t="s">
        <v>240</v>
      </c>
      <c r="E189" s="197" t="s">
        <v>4484</v>
      </c>
      <c r="F189" s="198" t="s">
        <v>4485</v>
      </c>
      <c r="G189" s="199" t="s">
        <v>250</v>
      </c>
      <c r="H189" s="200">
        <v>4</v>
      </c>
      <c r="I189" s="201"/>
      <c r="J189" s="201">
        <f t="shared" si="20"/>
        <v>0</v>
      </c>
      <c r="K189" s="202"/>
      <c r="L189" s="203"/>
      <c r="M189" s="204" t="s">
        <v>1</v>
      </c>
      <c r="N189" s="205" t="s">
        <v>37</v>
      </c>
      <c r="O189" s="192">
        <v>0</v>
      </c>
      <c r="P189" s="192">
        <f t="shared" si="21"/>
        <v>0</v>
      </c>
      <c r="Q189" s="192">
        <v>0</v>
      </c>
      <c r="R189" s="192">
        <f t="shared" si="22"/>
        <v>0</v>
      </c>
      <c r="S189" s="192">
        <v>0</v>
      </c>
      <c r="T189" s="193">
        <f t="shared" si="23"/>
        <v>0</v>
      </c>
      <c r="AR189" s="194" t="s">
        <v>235</v>
      </c>
      <c r="AT189" s="194" t="s">
        <v>240</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552</v>
      </c>
    </row>
    <row r="190" spans="2:65" s="1" customFormat="1" ht="37.9" customHeight="1">
      <c r="B190" s="182"/>
      <c r="C190" s="196" t="s">
        <v>415</v>
      </c>
      <c r="D190" s="196" t="s">
        <v>240</v>
      </c>
      <c r="E190" s="197" t="s">
        <v>4486</v>
      </c>
      <c r="F190" s="198" t="s">
        <v>4487</v>
      </c>
      <c r="G190" s="199" t="s">
        <v>250</v>
      </c>
      <c r="H190" s="200">
        <v>12</v>
      </c>
      <c r="I190" s="201"/>
      <c r="J190" s="201">
        <f t="shared" si="20"/>
        <v>0</v>
      </c>
      <c r="K190" s="202"/>
      <c r="L190" s="203"/>
      <c r="M190" s="204" t="s">
        <v>1</v>
      </c>
      <c r="N190" s="205" t="s">
        <v>37</v>
      </c>
      <c r="O190" s="192">
        <v>0</v>
      </c>
      <c r="P190" s="192">
        <f t="shared" si="21"/>
        <v>0</v>
      </c>
      <c r="Q190" s="192">
        <v>0</v>
      </c>
      <c r="R190" s="192">
        <f t="shared" si="22"/>
        <v>0</v>
      </c>
      <c r="S190" s="192">
        <v>0</v>
      </c>
      <c r="T190" s="193">
        <f t="shared" si="23"/>
        <v>0</v>
      </c>
      <c r="AR190" s="194" t="s">
        <v>235</v>
      </c>
      <c r="AT190" s="194" t="s">
        <v>240</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558</v>
      </c>
    </row>
    <row r="191" spans="2:65" s="1" customFormat="1" ht="37.9" customHeight="1">
      <c r="B191" s="182"/>
      <c r="C191" s="196" t="s">
        <v>418</v>
      </c>
      <c r="D191" s="196" t="s">
        <v>240</v>
      </c>
      <c r="E191" s="197" t="s">
        <v>4488</v>
      </c>
      <c r="F191" s="198" t="s">
        <v>4489</v>
      </c>
      <c r="G191" s="199" t="s">
        <v>250</v>
      </c>
      <c r="H191" s="200">
        <v>8</v>
      </c>
      <c r="I191" s="201"/>
      <c r="J191" s="201">
        <f t="shared" si="20"/>
        <v>0</v>
      </c>
      <c r="K191" s="202"/>
      <c r="L191" s="203"/>
      <c r="M191" s="204" t="s">
        <v>1</v>
      </c>
      <c r="N191" s="205" t="s">
        <v>37</v>
      </c>
      <c r="O191" s="192">
        <v>0</v>
      </c>
      <c r="P191" s="192">
        <f t="shared" si="21"/>
        <v>0</v>
      </c>
      <c r="Q191" s="192">
        <v>0</v>
      </c>
      <c r="R191" s="192">
        <f t="shared" si="22"/>
        <v>0</v>
      </c>
      <c r="S191" s="192">
        <v>0</v>
      </c>
      <c r="T191" s="193">
        <f t="shared" si="23"/>
        <v>0</v>
      </c>
      <c r="AR191" s="194" t="s">
        <v>235</v>
      </c>
      <c r="AT191" s="194" t="s">
        <v>240</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564</v>
      </c>
    </row>
    <row r="192" spans="2:65" s="1" customFormat="1" ht="37.9" customHeight="1">
      <c r="B192" s="182"/>
      <c r="C192" s="196" t="s">
        <v>421</v>
      </c>
      <c r="D192" s="196" t="s">
        <v>240</v>
      </c>
      <c r="E192" s="197" t="s">
        <v>4490</v>
      </c>
      <c r="F192" s="198" t="s">
        <v>4491</v>
      </c>
      <c r="G192" s="199" t="s">
        <v>250</v>
      </c>
      <c r="H192" s="200">
        <v>4</v>
      </c>
      <c r="I192" s="201"/>
      <c r="J192" s="201">
        <f t="shared" si="20"/>
        <v>0</v>
      </c>
      <c r="K192" s="202"/>
      <c r="L192" s="203"/>
      <c r="M192" s="204" t="s">
        <v>1</v>
      </c>
      <c r="N192" s="205" t="s">
        <v>37</v>
      </c>
      <c r="O192" s="192">
        <v>0</v>
      </c>
      <c r="P192" s="192">
        <f t="shared" si="21"/>
        <v>0</v>
      </c>
      <c r="Q192" s="192">
        <v>0</v>
      </c>
      <c r="R192" s="192">
        <f t="shared" si="22"/>
        <v>0</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568</v>
      </c>
    </row>
    <row r="193" spans="2:65" s="1" customFormat="1" ht="37.9" customHeight="1">
      <c r="B193" s="182"/>
      <c r="C193" s="196" t="s">
        <v>424</v>
      </c>
      <c r="D193" s="196" t="s">
        <v>240</v>
      </c>
      <c r="E193" s="197" t="s">
        <v>4492</v>
      </c>
      <c r="F193" s="198" t="s">
        <v>4493</v>
      </c>
      <c r="G193" s="199" t="s">
        <v>250</v>
      </c>
      <c r="H193" s="200">
        <v>4</v>
      </c>
      <c r="I193" s="201"/>
      <c r="J193" s="201">
        <f t="shared" si="20"/>
        <v>0</v>
      </c>
      <c r="K193" s="202"/>
      <c r="L193" s="203"/>
      <c r="M193" s="204" t="s">
        <v>1</v>
      </c>
      <c r="N193" s="205" t="s">
        <v>37</v>
      </c>
      <c r="O193" s="192">
        <v>0</v>
      </c>
      <c r="P193" s="192">
        <f t="shared" si="21"/>
        <v>0</v>
      </c>
      <c r="Q193" s="192">
        <v>0</v>
      </c>
      <c r="R193" s="192">
        <f t="shared" si="22"/>
        <v>0</v>
      </c>
      <c r="S193" s="192">
        <v>0</v>
      </c>
      <c r="T193" s="193">
        <f t="shared" si="23"/>
        <v>0</v>
      </c>
      <c r="AR193" s="194" t="s">
        <v>235</v>
      </c>
      <c r="AT193" s="194" t="s">
        <v>240</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572</v>
      </c>
    </row>
    <row r="194" spans="2:65" s="1" customFormat="1" ht="33" customHeight="1">
      <c r="B194" s="182"/>
      <c r="C194" s="196" t="s">
        <v>427</v>
      </c>
      <c r="D194" s="196" t="s">
        <v>240</v>
      </c>
      <c r="E194" s="197" t="s">
        <v>4494</v>
      </c>
      <c r="F194" s="198" t="s">
        <v>4495</v>
      </c>
      <c r="G194" s="199" t="s">
        <v>250</v>
      </c>
      <c r="H194" s="200">
        <v>28</v>
      </c>
      <c r="I194" s="201"/>
      <c r="J194" s="201">
        <f t="shared" si="20"/>
        <v>0</v>
      </c>
      <c r="K194" s="202"/>
      <c r="L194" s="203"/>
      <c r="M194" s="204" t="s">
        <v>1</v>
      </c>
      <c r="N194" s="205" t="s">
        <v>37</v>
      </c>
      <c r="O194" s="192">
        <v>0</v>
      </c>
      <c r="P194" s="192">
        <f t="shared" si="21"/>
        <v>0</v>
      </c>
      <c r="Q194" s="192">
        <v>0</v>
      </c>
      <c r="R194" s="192">
        <f t="shared" si="22"/>
        <v>0</v>
      </c>
      <c r="S194" s="192">
        <v>0</v>
      </c>
      <c r="T194" s="193">
        <f t="shared" si="23"/>
        <v>0</v>
      </c>
      <c r="AR194" s="194" t="s">
        <v>235</v>
      </c>
      <c r="AT194" s="194" t="s">
        <v>240</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578</v>
      </c>
    </row>
    <row r="195" spans="2:65" s="1" customFormat="1" ht="24.2" customHeight="1">
      <c r="B195" s="182"/>
      <c r="C195" s="183" t="s">
        <v>431</v>
      </c>
      <c r="D195" s="183" t="s">
        <v>213</v>
      </c>
      <c r="E195" s="184" t="s">
        <v>4496</v>
      </c>
      <c r="F195" s="185" t="s">
        <v>4497</v>
      </c>
      <c r="G195" s="186" t="s">
        <v>250</v>
      </c>
      <c r="H195" s="187">
        <v>5</v>
      </c>
      <c r="I195" s="188"/>
      <c r="J195" s="188">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584</v>
      </c>
    </row>
    <row r="196" spans="2:65" s="1" customFormat="1" ht="37.9" customHeight="1">
      <c r="B196" s="182"/>
      <c r="C196" s="196" t="s">
        <v>434</v>
      </c>
      <c r="D196" s="196" t="s">
        <v>240</v>
      </c>
      <c r="E196" s="197" t="s">
        <v>4498</v>
      </c>
      <c r="F196" s="198" t="s">
        <v>4499</v>
      </c>
      <c r="G196" s="199" t="s">
        <v>250</v>
      </c>
      <c r="H196" s="200">
        <v>5</v>
      </c>
      <c r="I196" s="201"/>
      <c r="J196" s="201">
        <f t="shared" si="20"/>
        <v>0</v>
      </c>
      <c r="K196" s="202"/>
      <c r="L196" s="203"/>
      <c r="M196" s="204" t="s">
        <v>1</v>
      </c>
      <c r="N196" s="205" t="s">
        <v>37</v>
      </c>
      <c r="O196" s="192">
        <v>0</v>
      </c>
      <c r="P196" s="192">
        <f t="shared" si="21"/>
        <v>0</v>
      </c>
      <c r="Q196" s="192">
        <v>0</v>
      </c>
      <c r="R196" s="192">
        <f t="shared" si="22"/>
        <v>0</v>
      </c>
      <c r="S196" s="192">
        <v>0</v>
      </c>
      <c r="T196" s="193">
        <f t="shared" si="23"/>
        <v>0</v>
      </c>
      <c r="AR196" s="194" t="s">
        <v>235</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588</v>
      </c>
    </row>
    <row r="197" spans="2:65" s="1" customFormat="1" ht="37.9" customHeight="1">
      <c r="B197" s="182"/>
      <c r="C197" s="183" t="s">
        <v>435</v>
      </c>
      <c r="D197" s="183" t="s">
        <v>213</v>
      </c>
      <c r="E197" s="184" t="s">
        <v>4500</v>
      </c>
      <c r="F197" s="185" t="s">
        <v>4501</v>
      </c>
      <c r="G197" s="186" t="s">
        <v>250</v>
      </c>
      <c r="H197" s="187">
        <v>3</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594</v>
      </c>
    </row>
    <row r="198" spans="2:65" s="1" customFormat="1" ht="24.2" customHeight="1">
      <c r="B198" s="182"/>
      <c r="C198" s="196" t="s">
        <v>438</v>
      </c>
      <c r="D198" s="196" t="s">
        <v>240</v>
      </c>
      <c r="E198" s="197" t="s">
        <v>4502</v>
      </c>
      <c r="F198" s="198" t="s">
        <v>4503</v>
      </c>
      <c r="G198" s="199" t="s">
        <v>250</v>
      </c>
      <c r="H198" s="200">
        <v>3</v>
      </c>
      <c r="I198" s="201"/>
      <c r="J198" s="201">
        <f t="shared" si="20"/>
        <v>0</v>
      </c>
      <c r="K198" s="202"/>
      <c r="L198" s="203"/>
      <c r="M198" s="204" t="s">
        <v>1</v>
      </c>
      <c r="N198" s="205" t="s">
        <v>37</v>
      </c>
      <c r="O198" s="192">
        <v>0</v>
      </c>
      <c r="P198" s="192">
        <f t="shared" si="21"/>
        <v>0</v>
      </c>
      <c r="Q198" s="192">
        <v>0</v>
      </c>
      <c r="R198" s="192">
        <f t="shared" si="22"/>
        <v>0</v>
      </c>
      <c r="S198" s="192">
        <v>0</v>
      </c>
      <c r="T198" s="193">
        <f t="shared" si="23"/>
        <v>0</v>
      </c>
      <c r="AR198" s="194" t="s">
        <v>235</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600</v>
      </c>
    </row>
    <row r="199" spans="2:65" s="1" customFormat="1" ht="24.2" customHeight="1">
      <c r="B199" s="182"/>
      <c r="C199" s="196" t="s">
        <v>441</v>
      </c>
      <c r="D199" s="196" t="s">
        <v>240</v>
      </c>
      <c r="E199" s="197" t="s">
        <v>4504</v>
      </c>
      <c r="F199" s="198" t="s">
        <v>4505</v>
      </c>
      <c r="G199" s="199" t="s">
        <v>250</v>
      </c>
      <c r="H199" s="200">
        <v>3</v>
      </c>
      <c r="I199" s="201"/>
      <c r="J199" s="201">
        <f t="shared" si="20"/>
        <v>0</v>
      </c>
      <c r="K199" s="202"/>
      <c r="L199" s="203"/>
      <c r="M199" s="204" t="s">
        <v>1</v>
      </c>
      <c r="N199" s="205" t="s">
        <v>37</v>
      </c>
      <c r="O199" s="192">
        <v>0</v>
      </c>
      <c r="P199" s="192">
        <f t="shared" si="21"/>
        <v>0</v>
      </c>
      <c r="Q199" s="192">
        <v>0</v>
      </c>
      <c r="R199" s="192">
        <f t="shared" si="22"/>
        <v>0</v>
      </c>
      <c r="S199" s="192">
        <v>0</v>
      </c>
      <c r="T199" s="193">
        <f t="shared" si="23"/>
        <v>0</v>
      </c>
      <c r="AR199" s="194" t="s">
        <v>235</v>
      </c>
      <c r="AT199" s="194" t="s">
        <v>240</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606</v>
      </c>
    </row>
    <row r="200" spans="2:65" s="1" customFormat="1" ht="24.2" customHeight="1">
      <c r="B200" s="182"/>
      <c r="C200" s="196" t="s">
        <v>444</v>
      </c>
      <c r="D200" s="196" t="s">
        <v>240</v>
      </c>
      <c r="E200" s="197" t="s">
        <v>4506</v>
      </c>
      <c r="F200" s="198" t="s">
        <v>4507</v>
      </c>
      <c r="G200" s="199" t="s">
        <v>250</v>
      </c>
      <c r="H200" s="200">
        <v>3</v>
      </c>
      <c r="I200" s="201"/>
      <c r="J200" s="201">
        <f t="shared" si="20"/>
        <v>0</v>
      </c>
      <c r="K200" s="202"/>
      <c r="L200" s="203"/>
      <c r="M200" s="204" t="s">
        <v>1</v>
      </c>
      <c r="N200" s="205" t="s">
        <v>37</v>
      </c>
      <c r="O200" s="192">
        <v>0</v>
      </c>
      <c r="P200" s="192">
        <f t="shared" si="21"/>
        <v>0</v>
      </c>
      <c r="Q200" s="192">
        <v>0</v>
      </c>
      <c r="R200" s="192">
        <f t="shared" si="22"/>
        <v>0</v>
      </c>
      <c r="S200" s="192">
        <v>0</v>
      </c>
      <c r="T200" s="193">
        <f t="shared" si="23"/>
        <v>0</v>
      </c>
      <c r="AR200" s="194" t="s">
        <v>235</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217</v>
      </c>
      <c r="BM200" s="194" t="s">
        <v>612</v>
      </c>
    </row>
    <row r="201" spans="2:65" s="1" customFormat="1" ht="24.2" customHeight="1">
      <c r="B201" s="182"/>
      <c r="C201" s="196" t="s">
        <v>445</v>
      </c>
      <c r="D201" s="196" t="s">
        <v>240</v>
      </c>
      <c r="E201" s="197" t="s">
        <v>4508</v>
      </c>
      <c r="F201" s="198" t="s">
        <v>4509</v>
      </c>
      <c r="G201" s="199" t="s">
        <v>250</v>
      </c>
      <c r="H201" s="200">
        <v>6</v>
      </c>
      <c r="I201" s="201"/>
      <c r="J201" s="201">
        <f t="shared" si="20"/>
        <v>0</v>
      </c>
      <c r="K201" s="202"/>
      <c r="L201" s="203"/>
      <c r="M201" s="204" t="s">
        <v>1</v>
      </c>
      <c r="N201" s="205" t="s">
        <v>37</v>
      </c>
      <c r="O201" s="192">
        <v>0</v>
      </c>
      <c r="P201" s="192">
        <f t="shared" si="21"/>
        <v>0</v>
      </c>
      <c r="Q201" s="192">
        <v>0</v>
      </c>
      <c r="R201" s="192">
        <f t="shared" si="22"/>
        <v>0</v>
      </c>
      <c r="S201" s="192">
        <v>0</v>
      </c>
      <c r="T201" s="193">
        <f t="shared" si="23"/>
        <v>0</v>
      </c>
      <c r="AR201" s="194" t="s">
        <v>235</v>
      </c>
      <c r="AT201" s="194" t="s">
        <v>240</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217</v>
      </c>
      <c r="BM201" s="194" t="s">
        <v>618</v>
      </c>
    </row>
    <row r="202" spans="2:65" s="1" customFormat="1" ht="24.2" customHeight="1">
      <c r="B202" s="182"/>
      <c r="C202" s="183" t="s">
        <v>448</v>
      </c>
      <c r="D202" s="183" t="s">
        <v>213</v>
      </c>
      <c r="E202" s="184" t="s">
        <v>4510</v>
      </c>
      <c r="F202" s="185" t="s">
        <v>4511</v>
      </c>
      <c r="G202" s="186" t="s">
        <v>250</v>
      </c>
      <c r="H202" s="187">
        <v>3</v>
      </c>
      <c r="I202" s="188"/>
      <c r="J202" s="188">
        <f t="shared" si="20"/>
        <v>0</v>
      </c>
      <c r="K202" s="189"/>
      <c r="L202" s="64"/>
      <c r="M202" s="190" t="s">
        <v>1</v>
      </c>
      <c r="N202" s="191" t="s">
        <v>37</v>
      </c>
      <c r="O202" s="192">
        <v>0</v>
      </c>
      <c r="P202" s="192">
        <f t="shared" si="21"/>
        <v>0</v>
      </c>
      <c r="Q202" s="192">
        <v>0</v>
      </c>
      <c r="R202" s="192">
        <f t="shared" si="22"/>
        <v>0</v>
      </c>
      <c r="S202" s="192">
        <v>0</v>
      </c>
      <c r="T202" s="193">
        <f t="shared" si="23"/>
        <v>0</v>
      </c>
      <c r="AR202" s="194" t="s">
        <v>217</v>
      </c>
      <c r="AT202" s="194" t="s">
        <v>213</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217</v>
      </c>
      <c r="BM202" s="194" t="s">
        <v>624</v>
      </c>
    </row>
    <row r="203" spans="2:65" s="1" customFormat="1" ht="24.2" customHeight="1">
      <c r="B203" s="182"/>
      <c r="C203" s="196" t="s">
        <v>449</v>
      </c>
      <c r="D203" s="196" t="s">
        <v>240</v>
      </c>
      <c r="E203" s="197" t="s">
        <v>4512</v>
      </c>
      <c r="F203" s="198" t="s">
        <v>4513</v>
      </c>
      <c r="G203" s="199" t="s">
        <v>250</v>
      </c>
      <c r="H203" s="200">
        <v>3</v>
      </c>
      <c r="I203" s="201"/>
      <c r="J203" s="201">
        <f t="shared" si="20"/>
        <v>0</v>
      </c>
      <c r="K203" s="202"/>
      <c r="L203" s="203"/>
      <c r="M203" s="204" t="s">
        <v>1</v>
      </c>
      <c r="N203" s="205" t="s">
        <v>37</v>
      </c>
      <c r="O203" s="192">
        <v>0</v>
      </c>
      <c r="P203" s="192">
        <f t="shared" si="21"/>
        <v>0</v>
      </c>
      <c r="Q203" s="192">
        <v>0</v>
      </c>
      <c r="R203" s="192">
        <f t="shared" si="22"/>
        <v>0</v>
      </c>
      <c r="S203" s="192">
        <v>0</v>
      </c>
      <c r="T203" s="193">
        <f t="shared" si="23"/>
        <v>0</v>
      </c>
      <c r="AR203" s="194" t="s">
        <v>235</v>
      </c>
      <c r="AT203" s="194" t="s">
        <v>240</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217</v>
      </c>
      <c r="BM203" s="194" t="s">
        <v>630</v>
      </c>
    </row>
    <row r="204" spans="2:65" s="1" customFormat="1" ht="24.2" customHeight="1">
      <c r="B204" s="182"/>
      <c r="C204" s="183" t="s">
        <v>452</v>
      </c>
      <c r="D204" s="183" t="s">
        <v>213</v>
      </c>
      <c r="E204" s="184" t="s">
        <v>4514</v>
      </c>
      <c r="F204" s="185" t="s">
        <v>4515</v>
      </c>
      <c r="G204" s="186" t="s">
        <v>250</v>
      </c>
      <c r="H204" s="187">
        <v>1</v>
      </c>
      <c r="I204" s="188"/>
      <c r="J204" s="188">
        <f t="shared" si="20"/>
        <v>0</v>
      </c>
      <c r="K204" s="189"/>
      <c r="L204" s="64"/>
      <c r="M204" s="190" t="s">
        <v>1</v>
      </c>
      <c r="N204" s="191" t="s">
        <v>37</v>
      </c>
      <c r="O204" s="192">
        <v>0</v>
      </c>
      <c r="P204" s="192">
        <f t="shared" si="21"/>
        <v>0</v>
      </c>
      <c r="Q204" s="192">
        <v>0</v>
      </c>
      <c r="R204" s="192">
        <f t="shared" si="22"/>
        <v>0</v>
      </c>
      <c r="S204" s="192">
        <v>0</v>
      </c>
      <c r="T204" s="193">
        <f t="shared" si="23"/>
        <v>0</v>
      </c>
      <c r="AR204" s="194" t="s">
        <v>217</v>
      </c>
      <c r="AT204" s="194" t="s">
        <v>213</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217</v>
      </c>
      <c r="BM204" s="194" t="s">
        <v>636</v>
      </c>
    </row>
    <row r="205" spans="2:65" s="1" customFormat="1" ht="24.2" customHeight="1">
      <c r="B205" s="182"/>
      <c r="C205" s="196" t="s">
        <v>453</v>
      </c>
      <c r="D205" s="196" t="s">
        <v>240</v>
      </c>
      <c r="E205" s="197" t="s">
        <v>4516</v>
      </c>
      <c r="F205" s="198" t="s">
        <v>4517</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235</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217</v>
      </c>
      <c r="BM205" s="194" t="s">
        <v>642</v>
      </c>
    </row>
    <row r="206" spans="2:65" s="1" customFormat="1" ht="44.25" customHeight="1">
      <c r="B206" s="182"/>
      <c r="C206" s="196" t="s">
        <v>456</v>
      </c>
      <c r="D206" s="196" t="s">
        <v>240</v>
      </c>
      <c r="E206" s="197" t="s">
        <v>4518</v>
      </c>
      <c r="F206" s="198" t="s">
        <v>4519</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235</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217</v>
      </c>
      <c r="BM206" s="194" t="s">
        <v>653</v>
      </c>
    </row>
    <row r="207" spans="2:65" s="1" customFormat="1" ht="37.9" customHeight="1">
      <c r="B207" s="182"/>
      <c r="C207" s="196" t="s">
        <v>457</v>
      </c>
      <c r="D207" s="196" t="s">
        <v>240</v>
      </c>
      <c r="E207" s="197" t="s">
        <v>4484</v>
      </c>
      <c r="F207" s="198" t="s">
        <v>4485</v>
      </c>
      <c r="G207" s="199" t="s">
        <v>250</v>
      </c>
      <c r="H207" s="200">
        <v>1</v>
      </c>
      <c r="I207" s="201"/>
      <c r="J207" s="201">
        <f t="shared" si="20"/>
        <v>0</v>
      </c>
      <c r="K207" s="202"/>
      <c r="L207" s="203"/>
      <c r="M207" s="204" t="s">
        <v>1</v>
      </c>
      <c r="N207" s="205" t="s">
        <v>37</v>
      </c>
      <c r="O207" s="192">
        <v>0</v>
      </c>
      <c r="P207" s="192">
        <f t="shared" si="21"/>
        <v>0</v>
      </c>
      <c r="Q207" s="192">
        <v>0</v>
      </c>
      <c r="R207" s="192">
        <f t="shared" si="22"/>
        <v>0</v>
      </c>
      <c r="S207" s="192">
        <v>0</v>
      </c>
      <c r="T207" s="193">
        <f t="shared" si="23"/>
        <v>0</v>
      </c>
      <c r="AR207" s="194" t="s">
        <v>235</v>
      </c>
      <c r="AT207" s="194" t="s">
        <v>240</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217</v>
      </c>
      <c r="BM207" s="194" t="s">
        <v>661</v>
      </c>
    </row>
    <row r="208" spans="2:65" s="1" customFormat="1" ht="16.5" customHeight="1">
      <c r="B208" s="182"/>
      <c r="C208" s="196" t="s">
        <v>460</v>
      </c>
      <c r="D208" s="196" t="s">
        <v>240</v>
      </c>
      <c r="E208" s="197" t="s">
        <v>4520</v>
      </c>
      <c r="F208" s="198" t="s">
        <v>4521</v>
      </c>
      <c r="G208" s="199" t="s">
        <v>389</v>
      </c>
      <c r="H208" s="200">
        <v>14</v>
      </c>
      <c r="I208" s="201"/>
      <c r="J208" s="201">
        <f t="shared" si="20"/>
        <v>0</v>
      </c>
      <c r="K208" s="202"/>
      <c r="L208" s="203"/>
      <c r="M208" s="204" t="s">
        <v>1</v>
      </c>
      <c r="N208" s="205" t="s">
        <v>37</v>
      </c>
      <c r="O208" s="192">
        <v>0</v>
      </c>
      <c r="P208" s="192">
        <f t="shared" si="21"/>
        <v>0</v>
      </c>
      <c r="Q208" s="192">
        <v>0</v>
      </c>
      <c r="R208" s="192">
        <f t="shared" si="22"/>
        <v>0</v>
      </c>
      <c r="S208" s="192">
        <v>0</v>
      </c>
      <c r="T208" s="193">
        <f t="shared" si="23"/>
        <v>0</v>
      </c>
      <c r="AR208" s="194" t="s">
        <v>235</v>
      </c>
      <c r="AT208" s="194" t="s">
        <v>240</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217</v>
      </c>
      <c r="BM208" s="194" t="s">
        <v>667</v>
      </c>
    </row>
    <row r="209" spans="2:65" s="1" customFormat="1" ht="24.2" customHeight="1">
      <c r="B209" s="182"/>
      <c r="C209" s="183">
        <v>83</v>
      </c>
      <c r="D209" s="183" t="s">
        <v>213</v>
      </c>
      <c r="E209" s="184" t="s">
        <v>4496</v>
      </c>
      <c r="F209" s="185" t="s">
        <v>4497</v>
      </c>
      <c r="G209" s="186" t="s">
        <v>250</v>
      </c>
      <c r="H209" s="187">
        <v>1</v>
      </c>
      <c r="I209" s="188"/>
      <c r="J209" s="188">
        <f t="shared" si="20"/>
        <v>0</v>
      </c>
      <c r="K209" s="189"/>
      <c r="L209" s="64"/>
      <c r="M209" s="190" t="s">
        <v>1</v>
      </c>
      <c r="N209" s="191" t="s">
        <v>37</v>
      </c>
      <c r="O209" s="192">
        <v>0</v>
      </c>
      <c r="P209" s="192">
        <f t="shared" si="21"/>
        <v>0</v>
      </c>
      <c r="Q209" s="192">
        <v>0</v>
      </c>
      <c r="R209" s="192">
        <f t="shared" si="22"/>
        <v>0</v>
      </c>
      <c r="S209" s="192">
        <v>0</v>
      </c>
      <c r="T209" s="193">
        <f t="shared" si="23"/>
        <v>0</v>
      </c>
      <c r="AR209" s="194" t="s">
        <v>217</v>
      </c>
      <c r="AT209" s="194" t="s">
        <v>213</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217</v>
      </c>
      <c r="BM209" s="194" t="s">
        <v>679</v>
      </c>
    </row>
    <row r="210" spans="2:65" s="1" customFormat="1" ht="37.9" customHeight="1">
      <c r="B210" s="182"/>
      <c r="C210" s="196">
        <v>84</v>
      </c>
      <c r="D210" s="196" t="s">
        <v>240</v>
      </c>
      <c r="E210" s="197" t="s">
        <v>4498</v>
      </c>
      <c r="F210" s="198" t="s">
        <v>4499</v>
      </c>
      <c r="G210" s="199" t="s">
        <v>250</v>
      </c>
      <c r="H210" s="200">
        <v>1</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235</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217</v>
      </c>
      <c r="BM210" s="194" t="s">
        <v>687</v>
      </c>
    </row>
    <row r="211" spans="2:65" s="1" customFormat="1" ht="24.2" customHeight="1">
      <c r="B211" s="182"/>
      <c r="C211" s="183">
        <v>85</v>
      </c>
      <c r="D211" s="183" t="s">
        <v>213</v>
      </c>
      <c r="E211" s="184" t="s">
        <v>4522</v>
      </c>
      <c r="F211" s="185" t="s">
        <v>4523</v>
      </c>
      <c r="G211" s="186" t="s">
        <v>250</v>
      </c>
      <c r="H211" s="187">
        <v>1</v>
      </c>
      <c r="I211" s="188"/>
      <c r="J211" s="188">
        <f t="shared" si="20"/>
        <v>0</v>
      </c>
      <c r="K211" s="189"/>
      <c r="L211" s="64"/>
      <c r="M211" s="190" t="s">
        <v>1</v>
      </c>
      <c r="N211" s="191" t="s">
        <v>37</v>
      </c>
      <c r="O211" s="192">
        <v>0</v>
      </c>
      <c r="P211" s="192">
        <f t="shared" si="21"/>
        <v>0</v>
      </c>
      <c r="Q211" s="192">
        <v>0</v>
      </c>
      <c r="R211" s="192">
        <f t="shared" si="22"/>
        <v>0</v>
      </c>
      <c r="S211" s="192">
        <v>0</v>
      </c>
      <c r="T211" s="193">
        <f t="shared" si="23"/>
        <v>0</v>
      </c>
      <c r="AR211" s="194" t="s">
        <v>217</v>
      </c>
      <c r="AT211" s="194" t="s">
        <v>213</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217</v>
      </c>
      <c r="BM211" s="194" t="s">
        <v>693</v>
      </c>
    </row>
    <row r="212" spans="2:65" s="1" customFormat="1" ht="66.75" customHeight="1">
      <c r="B212" s="182"/>
      <c r="C212" s="196">
        <v>86</v>
      </c>
      <c r="D212" s="196" t="s">
        <v>240</v>
      </c>
      <c r="E212" s="197" t="s">
        <v>4524</v>
      </c>
      <c r="F212" s="198" t="s">
        <v>4525</v>
      </c>
      <c r="G212" s="199" t="s">
        <v>250</v>
      </c>
      <c r="H212" s="200">
        <v>1</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235</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217</v>
      </c>
      <c r="BM212" s="194" t="s">
        <v>699</v>
      </c>
    </row>
    <row r="213" spans="2:65" s="1" customFormat="1" ht="16.5" customHeight="1">
      <c r="B213" s="182"/>
      <c r="C213" s="196">
        <v>87</v>
      </c>
      <c r="D213" s="196" t="s">
        <v>240</v>
      </c>
      <c r="E213" s="197" t="s">
        <v>4526</v>
      </c>
      <c r="F213" s="198" t="s">
        <v>4527</v>
      </c>
      <c r="G213" s="199" t="s">
        <v>250</v>
      </c>
      <c r="H213" s="200">
        <v>1</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235</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217</v>
      </c>
      <c r="BM213" s="194" t="s">
        <v>705</v>
      </c>
    </row>
    <row r="214" spans="2:65" s="1" customFormat="1" ht="16.5" customHeight="1">
      <c r="B214" s="182"/>
      <c r="C214" s="196">
        <v>88</v>
      </c>
      <c r="D214" s="196" t="s">
        <v>240</v>
      </c>
      <c r="E214" s="197" t="s">
        <v>4528</v>
      </c>
      <c r="F214" s="198" t="s">
        <v>4529</v>
      </c>
      <c r="G214" s="199" t="s">
        <v>250</v>
      </c>
      <c r="H214" s="200">
        <v>1</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235</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217</v>
      </c>
      <c r="BM214" s="194" t="s">
        <v>711</v>
      </c>
    </row>
    <row r="215" spans="2:65" s="1" customFormat="1" ht="24.2" customHeight="1">
      <c r="B215" s="182"/>
      <c r="C215" s="183">
        <v>89</v>
      </c>
      <c r="D215" s="183" t="s">
        <v>213</v>
      </c>
      <c r="E215" s="184" t="s">
        <v>4530</v>
      </c>
      <c r="F215" s="185" t="s">
        <v>4531</v>
      </c>
      <c r="G215" s="186" t="s">
        <v>389</v>
      </c>
      <c r="H215" s="187">
        <v>152</v>
      </c>
      <c r="I215" s="188"/>
      <c r="J215" s="188">
        <f t="shared" si="20"/>
        <v>0</v>
      </c>
      <c r="K215" s="189"/>
      <c r="L215" s="64"/>
      <c r="M215" s="221" t="s">
        <v>1</v>
      </c>
      <c r="N215" s="222" t="s">
        <v>37</v>
      </c>
      <c r="O215" s="223">
        <v>0</v>
      </c>
      <c r="P215" s="223">
        <f t="shared" si="21"/>
        <v>0</v>
      </c>
      <c r="Q215" s="223">
        <v>0</v>
      </c>
      <c r="R215" s="223">
        <f t="shared" si="22"/>
        <v>0</v>
      </c>
      <c r="S215" s="223">
        <v>0</v>
      </c>
      <c r="T215" s="224">
        <f t="shared" si="23"/>
        <v>0</v>
      </c>
      <c r="AR215" s="194" t="s">
        <v>217</v>
      </c>
      <c r="AT215" s="194" t="s">
        <v>213</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217</v>
      </c>
      <c r="BM215" s="194" t="s">
        <v>717</v>
      </c>
    </row>
    <row r="216" spans="2:65" s="1" customFormat="1" ht="6.95" customHeight="1">
      <c r="B216" s="81"/>
      <c r="C216" s="82"/>
      <c r="D216" s="82"/>
      <c r="E216" s="82"/>
      <c r="F216" s="82"/>
      <c r="G216" s="82"/>
      <c r="H216" s="82"/>
      <c r="I216" s="82"/>
      <c r="J216" s="82"/>
      <c r="K216" s="82"/>
      <c r="L216" s="64"/>
    </row>
  </sheetData>
  <autoFilter ref="C120:K215" xr:uid="{00000000-0009-0000-0000-00001B000000}"/>
  <mergeCells count="9">
    <mergeCell ref="E87:H87"/>
    <mergeCell ref="E111:H111"/>
    <mergeCell ref="E113:H113"/>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B2:BM214"/>
  <sheetViews>
    <sheetView showGridLines="0" topLeftCell="A74"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30"/>
      <c r="M2" s="1330"/>
      <c r="N2" s="1330"/>
      <c r="O2" s="1330"/>
      <c r="P2" s="1330"/>
      <c r="Q2" s="1330"/>
      <c r="R2" s="1330"/>
      <c r="S2" s="1330"/>
      <c r="T2" s="1330"/>
      <c r="U2" s="1330"/>
      <c r="V2" s="1330"/>
      <c r="AT2" s="51" t="s">
        <v>4532</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27" t="str">
        <f>"HERDA Dobudovanie univerzitného campusu TnUAD"</f>
        <v>HERDA Dobudovanie univerzitného campusu TnUAD</v>
      </c>
      <c r="F7" s="1328"/>
      <c r="G7" s="1328"/>
      <c r="H7" s="1328"/>
      <c r="L7" s="54"/>
    </row>
    <row r="8" spans="2:46" s="1" customFormat="1" ht="12" customHeight="1">
      <c r="B8" s="64"/>
      <c r="D8" s="235" t="s">
        <v>162</v>
      </c>
      <c r="L8" s="64"/>
    </row>
    <row r="9" spans="2:46" s="1" customFormat="1" ht="16.5" customHeight="1">
      <c r="B9" s="64"/>
      <c r="E9" s="1325" t="s">
        <v>4533</v>
      </c>
      <c r="F9" s="1326"/>
      <c r="G9" s="1326"/>
      <c r="H9" s="132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tr">
        <f>"18. 8. 2025"</f>
        <v>18. 8. 2025</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tr">
        <f>"Vyplň údaj"</f>
        <v>Vyplň údaj</v>
      </c>
      <c r="L17" s="64"/>
    </row>
    <row r="18" spans="2:12" s="1" customFormat="1" ht="18" customHeight="1">
      <c r="B18" s="64"/>
      <c r="E18" s="1331" t="str">
        <f>"Vyplň údaj"</f>
        <v>Vyplň údaj</v>
      </c>
      <c r="F18" s="1332"/>
      <c r="G18" s="1332"/>
      <c r="H18" s="1332"/>
      <c r="I18" s="235" t="s">
        <v>21</v>
      </c>
      <c r="J18" s="238" t="str">
        <f>"Vyplň údaj"</f>
        <v>Vyplň údaj</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t="s">
        <v>4230</v>
      </c>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33" t="s">
        <v>1</v>
      </c>
      <c r="F27" s="1333"/>
      <c r="G27" s="1333"/>
      <c r="H27" s="133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ROUND(J126,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ROUND((ROUND((SUM(BE126:BE202)),  2) + SUM(BE204:BE213)), 2)</f>
        <v>0</v>
      </c>
      <c r="G33" s="246"/>
      <c r="H33" s="246"/>
      <c r="I33" s="247">
        <v>0.23</v>
      </c>
      <c r="J33" s="245">
        <f>ROUND((ROUND(((SUM(BE126:BE202))*I33),  2) + (SUM(BE204:BE213)*I33)), 2)</f>
        <v>0</v>
      </c>
      <c r="L33" s="64"/>
    </row>
    <row r="34" spans="2:12" s="1" customFormat="1" ht="14.45" customHeight="1">
      <c r="B34" s="64"/>
      <c r="E34" s="244" t="s">
        <v>37</v>
      </c>
      <c r="F34" s="248">
        <f>ROUND((ROUND((SUM(BF126:BF202)),  2) + SUM(BF204:BF213)), 2)</f>
        <v>0</v>
      </c>
      <c r="I34" s="249">
        <v>0.23</v>
      </c>
      <c r="J34" s="248">
        <f>ROUND((ROUND(((SUM(BF126:BF202))*I34),  2) + (SUM(BF204:BF213)*I34)), 2)</f>
        <v>0</v>
      </c>
      <c r="L34" s="64"/>
    </row>
    <row r="35" spans="2:12" s="1" customFormat="1" ht="14.45" hidden="1" customHeight="1">
      <c r="B35" s="64"/>
      <c r="E35" s="235" t="s">
        <v>38</v>
      </c>
      <c r="F35" s="248">
        <f>ROUND((ROUND((SUM(BG126:BG202)),  2) + SUM(BG204:BG213)), 2)</f>
        <v>0</v>
      </c>
      <c r="I35" s="249">
        <v>0.23</v>
      </c>
      <c r="J35" s="248">
        <f>0</f>
        <v>0</v>
      </c>
      <c r="L35" s="64"/>
    </row>
    <row r="36" spans="2:12" s="1" customFormat="1" ht="14.45" hidden="1" customHeight="1">
      <c r="B36" s="64"/>
      <c r="E36" s="235" t="s">
        <v>39</v>
      </c>
      <c r="F36" s="248">
        <f>ROUND((ROUND((SUM(BH126:BH202)),  2) + SUM(BH204:BH213)), 2)</f>
        <v>0</v>
      </c>
      <c r="I36" s="249">
        <v>0.23</v>
      </c>
      <c r="J36" s="248">
        <f>0</f>
        <v>0</v>
      </c>
      <c r="L36" s="64"/>
    </row>
    <row r="37" spans="2:12" s="1" customFormat="1" ht="14.45" hidden="1" customHeight="1">
      <c r="B37" s="64"/>
      <c r="E37" s="244" t="s">
        <v>40</v>
      </c>
      <c r="F37" s="245">
        <f>ROUND((ROUND((SUM(BI126:BI202)),  2) + SUM(BI204:BI213)),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27" t="str">
        <f>E7</f>
        <v>HERDA Dobudovanie univerzitného campusu TnUAD</v>
      </c>
      <c r="F85" s="1328"/>
      <c r="G85" s="1328"/>
      <c r="H85" s="1328"/>
      <c r="L85" s="64"/>
    </row>
    <row r="86" spans="2:47" s="1" customFormat="1" ht="12" customHeight="1">
      <c r="B86" s="64"/>
      <c r="C86" s="235" t="s">
        <v>162</v>
      </c>
      <c r="L86" s="64"/>
    </row>
    <row r="87" spans="2:47" s="1" customFormat="1" ht="16.5" customHeight="1">
      <c r="B87" s="64"/>
      <c r="E87" s="1325" t="str">
        <f>E9</f>
        <v>4 - SO 322 Prípojka splaškovej kanalizácie</v>
      </c>
      <c r="F87" s="1326"/>
      <c r="G87" s="1326"/>
      <c r="H87" s="1326"/>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t="str">
        <f>E21</f>
        <v>H_pro s.r.o., Ing Juraj HERDA</v>
      </c>
      <c r="L91" s="64"/>
    </row>
    <row r="92" spans="2:47" s="1" customFormat="1" ht="15.2" customHeight="1">
      <c r="B92" s="64"/>
      <c r="C92" s="235" t="s">
        <v>22</v>
      </c>
      <c r="F92" s="236" t="str">
        <f>IF(E18="","",E18)</f>
        <v>Vyplň údaj</v>
      </c>
      <c r="I92" s="235" t="s">
        <v>27</v>
      </c>
      <c r="J92" s="239" t="str">
        <f>E24</f>
        <v>kalkul s.r.o.</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J126</f>
        <v>0</v>
      </c>
      <c r="L96" s="64"/>
      <c r="AU96" s="51" t="s">
        <v>170</v>
      </c>
    </row>
    <row r="97" spans="2:12" s="13" customFormat="1" ht="24.95" customHeight="1">
      <c r="B97" s="261"/>
      <c r="D97" s="262" t="s">
        <v>4534</v>
      </c>
      <c r="E97" s="263"/>
      <c r="F97" s="263"/>
      <c r="G97" s="263"/>
      <c r="H97" s="263"/>
      <c r="I97" s="263"/>
      <c r="J97" s="264">
        <f>J127</f>
        <v>0</v>
      </c>
      <c r="L97" s="261"/>
    </row>
    <row r="98" spans="2:12" s="14" customFormat="1" ht="19.899999999999999" customHeight="1">
      <c r="B98" s="265"/>
      <c r="D98" s="266" t="s">
        <v>172</v>
      </c>
      <c r="E98" s="267"/>
      <c r="F98" s="267"/>
      <c r="G98" s="267"/>
      <c r="H98" s="267"/>
      <c r="I98" s="267"/>
      <c r="J98" s="268">
        <f>J128</f>
        <v>0</v>
      </c>
      <c r="L98" s="265"/>
    </row>
    <row r="99" spans="2:12" s="14" customFormat="1" ht="19.899999999999999" customHeight="1">
      <c r="B99" s="265"/>
      <c r="D99" s="266" t="s">
        <v>1088</v>
      </c>
      <c r="E99" s="267"/>
      <c r="F99" s="267"/>
      <c r="G99" s="267"/>
      <c r="H99" s="267"/>
      <c r="I99" s="267"/>
      <c r="J99" s="268">
        <f>J153</f>
        <v>0</v>
      </c>
      <c r="L99" s="265"/>
    </row>
    <row r="100" spans="2:12" s="13" customFormat="1" ht="24.95" customHeight="1">
      <c r="B100" s="261"/>
      <c r="D100" s="262" t="s">
        <v>171</v>
      </c>
      <c r="E100" s="263"/>
      <c r="F100" s="263"/>
      <c r="G100" s="263"/>
      <c r="H100" s="263"/>
      <c r="I100" s="263"/>
      <c r="J100" s="264">
        <f>J156</f>
        <v>0</v>
      </c>
      <c r="L100" s="261"/>
    </row>
    <row r="101" spans="2:12" s="14" customFormat="1" ht="19.899999999999999" customHeight="1">
      <c r="B101" s="265"/>
      <c r="D101" s="266" t="s">
        <v>4232</v>
      </c>
      <c r="E101" s="267"/>
      <c r="F101" s="267"/>
      <c r="G101" s="267"/>
      <c r="H101" s="267"/>
      <c r="I101" s="267"/>
      <c r="J101" s="268">
        <f>J157</f>
        <v>0</v>
      </c>
      <c r="L101" s="265"/>
    </row>
    <row r="102" spans="2:12" s="14" customFormat="1" ht="19.899999999999999" customHeight="1">
      <c r="B102" s="265"/>
      <c r="D102" s="266" t="s">
        <v>174</v>
      </c>
      <c r="E102" s="267"/>
      <c r="F102" s="267"/>
      <c r="G102" s="267"/>
      <c r="H102" s="267"/>
      <c r="I102" s="267"/>
      <c r="J102" s="268">
        <f>J163</f>
        <v>0</v>
      </c>
      <c r="L102" s="265"/>
    </row>
    <row r="103" spans="2:12" s="14" customFormat="1" ht="19.899999999999999" customHeight="1">
      <c r="B103" s="265"/>
      <c r="D103" s="266" t="s">
        <v>1386</v>
      </c>
      <c r="E103" s="267"/>
      <c r="F103" s="267"/>
      <c r="G103" s="267"/>
      <c r="H103" s="267"/>
      <c r="I103" s="267"/>
      <c r="J103" s="268">
        <f>J172</f>
        <v>0</v>
      </c>
      <c r="L103" s="265"/>
    </row>
    <row r="104" spans="2:12" s="14" customFormat="1" ht="19.899999999999999" customHeight="1">
      <c r="B104" s="265"/>
      <c r="D104" s="266" t="s">
        <v>176</v>
      </c>
      <c r="E104" s="267"/>
      <c r="F104" s="267"/>
      <c r="G104" s="267"/>
      <c r="H104" s="267"/>
      <c r="I104" s="267"/>
      <c r="J104" s="268">
        <f>J188</f>
        <v>0</v>
      </c>
      <c r="L104" s="265"/>
    </row>
    <row r="105" spans="2:12" s="14" customFormat="1" ht="19.899999999999999" customHeight="1">
      <c r="B105" s="265"/>
      <c r="D105" s="266" t="s">
        <v>4535</v>
      </c>
      <c r="E105" s="267"/>
      <c r="F105" s="267"/>
      <c r="G105" s="267"/>
      <c r="H105" s="267"/>
      <c r="I105" s="267"/>
      <c r="J105" s="268">
        <f>J200</f>
        <v>0</v>
      </c>
      <c r="L105" s="265"/>
    </row>
    <row r="106" spans="2:12" s="13" customFormat="1" ht="21.75" customHeight="1">
      <c r="B106" s="261"/>
      <c r="D106" s="978" t="s">
        <v>4536</v>
      </c>
      <c r="J106" s="285">
        <f>J203</f>
        <v>0</v>
      </c>
      <c r="L106" s="261"/>
    </row>
    <row r="107" spans="2:12" s="1" customFormat="1" ht="21.75" customHeight="1">
      <c r="B107" s="64"/>
      <c r="L107" s="64"/>
    </row>
    <row r="108" spans="2:12" s="1" customFormat="1" ht="6.95" customHeight="1">
      <c r="B108" s="81"/>
      <c r="C108" s="82"/>
      <c r="D108" s="82"/>
      <c r="E108" s="82"/>
      <c r="F108" s="82"/>
      <c r="G108" s="82"/>
      <c r="H108" s="82"/>
      <c r="I108" s="82"/>
      <c r="J108" s="82"/>
      <c r="K108" s="82"/>
      <c r="L108" s="64"/>
    </row>
    <row r="112" spans="2:12" s="1" customFormat="1" ht="6.95" customHeight="1">
      <c r="B112" s="83"/>
      <c r="C112" s="84"/>
      <c r="D112" s="84"/>
      <c r="E112" s="84"/>
      <c r="F112" s="84"/>
      <c r="G112" s="84"/>
      <c r="H112" s="84"/>
      <c r="I112" s="84"/>
      <c r="J112" s="84"/>
      <c r="K112" s="84"/>
      <c r="L112" s="64"/>
    </row>
    <row r="113" spans="2:63" s="1" customFormat="1" ht="24.95" customHeight="1">
      <c r="B113" s="64"/>
      <c r="C113" s="233" t="s">
        <v>197</v>
      </c>
      <c r="L113" s="64"/>
    </row>
    <row r="114" spans="2:63" s="1" customFormat="1" ht="6.95" customHeight="1">
      <c r="B114" s="64"/>
      <c r="L114" s="64"/>
    </row>
    <row r="115" spans="2:63" s="1" customFormat="1" ht="12" customHeight="1">
      <c r="B115" s="64"/>
      <c r="C115" s="235" t="s">
        <v>11</v>
      </c>
      <c r="L115" s="64"/>
    </row>
    <row r="116" spans="2:63" s="1" customFormat="1" ht="16.5" customHeight="1">
      <c r="B116" s="64"/>
      <c r="E116" s="1327" t="str">
        <f>E7</f>
        <v>HERDA Dobudovanie univerzitného campusu TnUAD</v>
      </c>
      <c r="F116" s="1328"/>
      <c r="G116" s="1328"/>
      <c r="H116" s="1328"/>
      <c r="L116" s="64"/>
    </row>
    <row r="117" spans="2:63" s="1" customFormat="1" ht="12" customHeight="1">
      <c r="B117" s="64"/>
      <c r="C117" s="235" t="s">
        <v>162</v>
      </c>
      <c r="L117" s="64"/>
    </row>
    <row r="118" spans="2:63" s="1" customFormat="1" ht="16.5" customHeight="1">
      <c r="B118" s="64"/>
      <c r="E118" s="1325" t="str">
        <f>E9</f>
        <v>4 - SO 322 Prípojka splaškovej kanalizácie</v>
      </c>
      <c r="F118" s="1326"/>
      <c r="G118" s="1326"/>
      <c r="H118" s="1326"/>
      <c r="L118" s="64"/>
    </row>
    <row r="119" spans="2:63" s="1" customFormat="1" ht="6.95" customHeight="1">
      <c r="B119" s="64"/>
      <c r="L119" s="64"/>
    </row>
    <row r="120" spans="2:63" s="1" customFormat="1" ht="12" customHeight="1">
      <c r="B120" s="64"/>
      <c r="C120" s="235" t="s">
        <v>15</v>
      </c>
      <c r="F120" s="236" t="str">
        <f>F12</f>
        <v>Študentská 2, 911 50 Trenčín</v>
      </c>
      <c r="I120" s="235" t="s">
        <v>17</v>
      </c>
      <c r="J120" s="237" t="str">
        <f>IF(J12="","",J12)</f>
        <v>18. 8. 2025</v>
      </c>
      <c r="L120" s="64"/>
    </row>
    <row r="121" spans="2:63" s="1" customFormat="1" ht="6.95" customHeight="1">
      <c r="B121" s="64"/>
      <c r="L121" s="64"/>
    </row>
    <row r="122" spans="2:63" s="1" customFormat="1" ht="25.7" customHeight="1">
      <c r="B122" s="64"/>
      <c r="C122" s="235" t="s">
        <v>18</v>
      </c>
      <c r="F122" s="236" t="str">
        <f>E15</f>
        <v>Trenčianska univerzita Alexandra Dubčeka v Trenčín</v>
      </c>
      <c r="I122" s="235" t="s">
        <v>24</v>
      </c>
      <c r="J122" s="239" t="str">
        <f>E21</f>
        <v>H_pro s.r.o., Ing Juraj HERDA</v>
      </c>
      <c r="L122" s="64"/>
    </row>
    <row r="123" spans="2:63" s="1" customFormat="1" ht="15.2" customHeight="1">
      <c r="B123" s="64"/>
      <c r="C123" s="235" t="s">
        <v>22</v>
      </c>
      <c r="F123" s="236" t="str">
        <f>IF(E18="","",E18)</f>
        <v>Vyplň údaj</v>
      </c>
      <c r="I123" s="235" t="s">
        <v>27</v>
      </c>
      <c r="J123" s="239" t="str">
        <f>E24</f>
        <v>kalkul s.r.o.</v>
      </c>
      <c r="L123" s="64"/>
    </row>
    <row r="124" spans="2:63" s="1" customFormat="1" ht="10.35" customHeight="1">
      <c r="B124" s="64"/>
      <c r="L124" s="64"/>
    </row>
    <row r="125" spans="2:63" s="10" customFormat="1" ht="29.25" customHeight="1">
      <c r="B125" s="162"/>
      <c r="C125" s="269" t="s">
        <v>198</v>
      </c>
      <c r="D125" s="270" t="s">
        <v>55</v>
      </c>
      <c r="E125" s="270" t="s">
        <v>52</v>
      </c>
      <c r="F125" s="270" t="s">
        <v>53</v>
      </c>
      <c r="G125" s="270" t="s">
        <v>199</v>
      </c>
      <c r="H125" s="270" t="s">
        <v>200</v>
      </c>
      <c r="I125" s="270" t="s">
        <v>201</v>
      </c>
      <c r="J125" s="271" t="s">
        <v>168</v>
      </c>
      <c r="K125" s="272" t="s">
        <v>202</v>
      </c>
      <c r="L125" s="162"/>
      <c r="M125" s="273" t="s">
        <v>1</v>
      </c>
      <c r="N125" s="274" t="s">
        <v>35</v>
      </c>
      <c r="O125" s="274" t="s">
        <v>203</v>
      </c>
      <c r="P125" s="274" t="s">
        <v>204</v>
      </c>
      <c r="Q125" s="274" t="s">
        <v>205</v>
      </c>
      <c r="R125" s="274" t="s">
        <v>206</v>
      </c>
      <c r="S125" s="274" t="s">
        <v>207</v>
      </c>
      <c r="T125" s="275" t="s">
        <v>208</v>
      </c>
    </row>
    <row r="126" spans="2:63" s="1" customFormat="1" ht="22.9" customHeight="1">
      <c r="B126" s="64"/>
      <c r="C126" s="276" t="s">
        <v>169</v>
      </c>
      <c r="J126" s="277">
        <f>BK126</f>
        <v>0</v>
      </c>
      <c r="L126" s="64"/>
      <c r="M126" s="101"/>
      <c r="N126" s="92"/>
      <c r="O126" s="92"/>
      <c r="P126" s="278">
        <f>P127+P156+P203</f>
        <v>0</v>
      </c>
      <c r="Q126" s="92"/>
      <c r="R126" s="278">
        <f>R127+R156+R203</f>
        <v>23.835372500999998</v>
      </c>
      <c r="S126" s="92"/>
      <c r="T126" s="279">
        <f>T127+T156+T203</f>
        <v>7.68</v>
      </c>
      <c r="AT126" s="51" t="s">
        <v>69</v>
      </c>
      <c r="AU126" s="51" t="s">
        <v>170</v>
      </c>
      <c r="BK126" s="280">
        <f>BK127+BK156+BK203</f>
        <v>0</v>
      </c>
    </row>
    <row r="127" spans="2:63" s="15" customFormat="1" ht="25.9" customHeight="1">
      <c r="B127" s="281"/>
      <c r="D127" s="282" t="s">
        <v>69</v>
      </c>
      <c r="E127" s="283" t="s">
        <v>4537</v>
      </c>
      <c r="F127" s="283" t="s">
        <v>210</v>
      </c>
      <c r="I127" s="284"/>
      <c r="J127" s="285">
        <f>BK127</f>
        <v>0</v>
      </c>
      <c r="L127" s="281"/>
      <c r="M127" s="286"/>
      <c r="P127" s="287">
        <f>P128+P153</f>
        <v>0</v>
      </c>
      <c r="R127" s="287">
        <f>R128+R153</f>
        <v>7.4836760500000006</v>
      </c>
      <c r="T127" s="288">
        <f>T128+T153</f>
        <v>7.68</v>
      </c>
      <c r="AR127" s="282" t="s">
        <v>77</v>
      </c>
      <c r="AT127" s="289" t="s">
        <v>69</v>
      </c>
      <c r="AU127" s="289" t="s">
        <v>70</v>
      </c>
      <c r="AY127" s="282" t="s">
        <v>211</v>
      </c>
      <c r="BK127" s="290">
        <f>BK128+BK153</f>
        <v>0</v>
      </c>
    </row>
    <row r="128" spans="2:63" s="15" customFormat="1" ht="22.9" customHeight="1">
      <c r="B128" s="281"/>
      <c r="D128" s="282" t="s">
        <v>69</v>
      </c>
      <c r="E128" s="291" t="s">
        <v>77</v>
      </c>
      <c r="F128" s="291" t="s">
        <v>212</v>
      </c>
      <c r="I128" s="284"/>
      <c r="J128" s="292">
        <f>BK128</f>
        <v>0</v>
      </c>
      <c r="L128" s="281"/>
      <c r="M128" s="286"/>
      <c r="P128" s="287">
        <f>SUM(P129:P152)</f>
        <v>0</v>
      </c>
      <c r="R128" s="287">
        <f>SUM(R129:R152)</f>
        <v>7.4836760500000006</v>
      </c>
      <c r="T128" s="288">
        <f>SUM(T129:T152)</f>
        <v>7.68</v>
      </c>
      <c r="AR128" s="282" t="s">
        <v>77</v>
      </c>
      <c r="AT128" s="289" t="s">
        <v>69</v>
      </c>
      <c r="AU128" s="289" t="s">
        <v>77</v>
      </c>
      <c r="AY128" s="282" t="s">
        <v>211</v>
      </c>
      <c r="BK128" s="290">
        <f>SUM(BK129:BK152)</f>
        <v>0</v>
      </c>
    </row>
    <row r="129" spans="2:65" s="1" customFormat="1" ht="37.9" customHeight="1">
      <c r="B129" s="64"/>
      <c r="C129" s="979" t="s">
        <v>77</v>
      </c>
      <c r="D129" s="979" t="s">
        <v>213</v>
      </c>
      <c r="E129" s="980" t="s">
        <v>4538</v>
      </c>
      <c r="F129" s="981" t="s">
        <v>4539</v>
      </c>
      <c r="G129" s="982" t="s">
        <v>238</v>
      </c>
      <c r="H129" s="983">
        <v>5</v>
      </c>
      <c r="I129" s="293"/>
      <c r="J129" s="983">
        <f t="shared" ref="J129:J152" si="0">ROUND(I129*H129,2)</f>
        <v>0</v>
      </c>
      <c r="K129" s="984"/>
      <c r="L129" s="64"/>
      <c r="M129" s="294" t="s">
        <v>1</v>
      </c>
      <c r="N129" s="295" t="s">
        <v>37</v>
      </c>
      <c r="P129" s="296">
        <f t="shared" ref="P129:P152" si="1">O129*H129</f>
        <v>0</v>
      </c>
      <c r="Q129" s="296">
        <v>0</v>
      </c>
      <c r="R129" s="296">
        <f t="shared" ref="R129:R152" si="2">Q129*H129</f>
        <v>0</v>
      </c>
      <c r="S129" s="296">
        <v>0.23499999999999999</v>
      </c>
      <c r="T129" s="297">
        <f t="shared" ref="T129:T152" si="3">S129*H129</f>
        <v>1.1749999999999998</v>
      </c>
      <c r="AR129" s="218" t="s">
        <v>217</v>
      </c>
      <c r="AT129" s="218" t="s">
        <v>213</v>
      </c>
      <c r="AU129" s="218" t="s">
        <v>83</v>
      </c>
      <c r="AY129" s="51" t="s">
        <v>211</v>
      </c>
      <c r="BE129" s="195">
        <f t="shared" ref="BE129:BE152" si="4">IF(N129="základná",J129,0)</f>
        <v>0</v>
      </c>
      <c r="BF129" s="195">
        <f t="shared" ref="BF129:BF152" si="5">IF(N129="znížená",J129,0)</f>
        <v>0</v>
      </c>
      <c r="BG129" s="195">
        <f t="shared" ref="BG129:BG152" si="6">IF(N129="zákl. prenesená",J129,0)</f>
        <v>0</v>
      </c>
      <c r="BH129" s="195">
        <f t="shared" ref="BH129:BH152" si="7">IF(N129="zníž. prenesená",J129,0)</f>
        <v>0</v>
      </c>
      <c r="BI129" s="195">
        <f t="shared" ref="BI129:BI152" si="8">IF(N129="nulová",J129,0)</f>
        <v>0</v>
      </c>
      <c r="BJ129" s="51" t="s">
        <v>83</v>
      </c>
      <c r="BK129" s="195">
        <f t="shared" ref="BK129:BK152" si="9">ROUND(I129*H129,2)</f>
        <v>0</v>
      </c>
      <c r="BL129" s="51" t="s">
        <v>217</v>
      </c>
      <c r="BM129" s="218" t="s">
        <v>4540</v>
      </c>
    </row>
    <row r="130" spans="2:65" s="1" customFormat="1" ht="37.9" customHeight="1">
      <c r="B130" s="64"/>
      <c r="C130" s="979" t="s">
        <v>83</v>
      </c>
      <c r="D130" s="979" t="s">
        <v>213</v>
      </c>
      <c r="E130" s="980" t="s">
        <v>4541</v>
      </c>
      <c r="F130" s="981" t="s">
        <v>4542</v>
      </c>
      <c r="G130" s="982" t="s">
        <v>238</v>
      </c>
      <c r="H130" s="983">
        <v>5</v>
      </c>
      <c r="I130" s="293"/>
      <c r="J130" s="983">
        <f t="shared" si="0"/>
        <v>0</v>
      </c>
      <c r="K130" s="984"/>
      <c r="L130" s="64"/>
      <c r="M130" s="294" t="s">
        <v>1</v>
      </c>
      <c r="N130" s="295" t="s">
        <v>37</v>
      </c>
      <c r="P130" s="296">
        <f t="shared" si="1"/>
        <v>0</v>
      </c>
      <c r="Q130" s="296">
        <v>0</v>
      </c>
      <c r="R130" s="296">
        <f t="shared" si="2"/>
        <v>0</v>
      </c>
      <c r="S130" s="296">
        <v>0.4</v>
      </c>
      <c r="T130" s="297">
        <f t="shared" si="3"/>
        <v>2</v>
      </c>
      <c r="AR130" s="218" t="s">
        <v>217</v>
      </c>
      <c r="AT130" s="218" t="s">
        <v>213</v>
      </c>
      <c r="AU130" s="218"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218" t="s">
        <v>4543</v>
      </c>
    </row>
    <row r="131" spans="2:65" s="1" customFormat="1" ht="33" customHeight="1">
      <c r="B131" s="64"/>
      <c r="C131" s="979" t="s">
        <v>220</v>
      </c>
      <c r="D131" s="979" t="s">
        <v>213</v>
      </c>
      <c r="E131" s="980" t="s">
        <v>4544</v>
      </c>
      <c r="F131" s="981" t="s">
        <v>4545</v>
      </c>
      <c r="G131" s="982" t="s">
        <v>238</v>
      </c>
      <c r="H131" s="983">
        <v>5</v>
      </c>
      <c r="I131" s="293"/>
      <c r="J131" s="983">
        <f t="shared" si="0"/>
        <v>0</v>
      </c>
      <c r="K131" s="984"/>
      <c r="L131" s="64"/>
      <c r="M131" s="294" t="s">
        <v>1</v>
      </c>
      <c r="N131" s="295" t="s">
        <v>37</v>
      </c>
      <c r="P131" s="296">
        <f t="shared" si="1"/>
        <v>0</v>
      </c>
      <c r="Q131" s="296">
        <v>0</v>
      </c>
      <c r="R131" s="296">
        <f t="shared" si="2"/>
        <v>0</v>
      </c>
      <c r="S131" s="296">
        <v>0.32500000000000001</v>
      </c>
      <c r="T131" s="297">
        <f t="shared" si="3"/>
        <v>1.625</v>
      </c>
      <c r="AR131" s="218" t="s">
        <v>217</v>
      </c>
      <c r="AT131" s="218" t="s">
        <v>213</v>
      </c>
      <c r="AU131" s="218"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218" t="s">
        <v>4546</v>
      </c>
    </row>
    <row r="132" spans="2:65" s="1" customFormat="1" ht="24.2" customHeight="1">
      <c r="B132" s="64"/>
      <c r="C132" s="979" t="s">
        <v>217</v>
      </c>
      <c r="D132" s="979" t="s">
        <v>213</v>
      </c>
      <c r="E132" s="980" t="s">
        <v>4547</v>
      </c>
      <c r="F132" s="981" t="s">
        <v>4548</v>
      </c>
      <c r="G132" s="982" t="s">
        <v>238</v>
      </c>
      <c r="H132" s="983">
        <v>5</v>
      </c>
      <c r="I132" s="293"/>
      <c r="J132" s="983">
        <f t="shared" si="0"/>
        <v>0</v>
      </c>
      <c r="K132" s="984"/>
      <c r="L132" s="64"/>
      <c r="M132" s="294" t="s">
        <v>1</v>
      </c>
      <c r="N132" s="295" t="s">
        <v>37</v>
      </c>
      <c r="P132" s="296">
        <f t="shared" si="1"/>
        <v>0</v>
      </c>
      <c r="Q132" s="296">
        <v>0</v>
      </c>
      <c r="R132" s="296">
        <f t="shared" si="2"/>
        <v>0</v>
      </c>
      <c r="S132" s="296">
        <v>0.11</v>
      </c>
      <c r="T132" s="297">
        <f t="shared" si="3"/>
        <v>0.55000000000000004</v>
      </c>
      <c r="AR132" s="218" t="s">
        <v>217</v>
      </c>
      <c r="AT132" s="218" t="s">
        <v>213</v>
      </c>
      <c r="AU132" s="218"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218" t="s">
        <v>4549</v>
      </c>
    </row>
    <row r="133" spans="2:65" s="1" customFormat="1" ht="33" customHeight="1">
      <c r="B133" s="64"/>
      <c r="C133" s="979" t="s">
        <v>225</v>
      </c>
      <c r="D133" s="979" t="s">
        <v>213</v>
      </c>
      <c r="E133" s="980" t="s">
        <v>4550</v>
      </c>
      <c r="F133" s="981" t="s">
        <v>4551</v>
      </c>
      <c r="G133" s="982" t="s">
        <v>238</v>
      </c>
      <c r="H133" s="983">
        <v>5</v>
      </c>
      <c r="I133" s="293"/>
      <c r="J133" s="983">
        <f t="shared" si="0"/>
        <v>0</v>
      </c>
      <c r="K133" s="984"/>
      <c r="L133" s="64"/>
      <c r="M133" s="294" t="s">
        <v>1</v>
      </c>
      <c r="N133" s="295" t="s">
        <v>37</v>
      </c>
      <c r="P133" s="296">
        <f t="shared" si="1"/>
        <v>0</v>
      </c>
      <c r="Q133" s="296">
        <v>0</v>
      </c>
      <c r="R133" s="296">
        <f t="shared" si="2"/>
        <v>0</v>
      </c>
      <c r="S133" s="296">
        <v>0.44</v>
      </c>
      <c r="T133" s="297">
        <f t="shared" si="3"/>
        <v>2.2000000000000002</v>
      </c>
      <c r="AR133" s="218" t="s">
        <v>217</v>
      </c>
      <c r="AT133" s="218" t="s">
        <v>213</v>
      </c>
      <c r="AU133" s="218"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218" t="s">
        <v>4552</v>
      </c>
    </row>
    <row r="134" spans="2:65" s="1" customFormat="1" ht="24.2" customHeight="1">
      <c r="B134" s="64"/>
      <c r="C134" s="979" t="s">
        <v>228</v>
      </c>
      <c r="D134" s="979" t="s">
        <v>213</v>
      </c>
      <c r="E134" s="980" t="s">
        <v>4553</v>
      </c>
      <c r="F134" s="981" t="s">
        <v>4554</v>
      </c>
      <c r="G134" s="982" t="s">
        <v>389</v>
      </c>
      <c r="H134" s="983">
        <v>2</v>
      </c>
      <c r="I134" s="293"/>
      <c r="J134" s="983">
        <f t="shared" si="0"/>
        <v>0</v>
      </c>
      <c r="K134" s="984"/>
      <c r="L134" s="64"/>
      <c r="M134" s="294" t="s">
        <v>1</v>
      </c>
      <c r="N134" s="295" t="s">
        <v>37</v>
      </c>
      <c r="P134" s="296">
        <f t="shared" si="1"/>
        <v>0</v>
      </c>
      <c r="Q134" s="296">
        <v>0</v>
      </c>
      <c r="R134" s="296">
        <f t="shared" si="2"/>
        <v>0</v>
      </c>
      <c r="S134" s="296">
        <v>6.5000000000000002E-2</v>
      </c>
      <c r="T134" s="297">
        <f t="shared" si="3"/>
        <v>0.13</v>
      </c>
      <c r="AR134" s="218" t="s">
        <v>217</v>
      </c>
      <c r="AT134" s="218" t="s">
        <v>213</v>
      </c>
      <c r="AU134" s="218"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218" t="s">
        <v>4555</v>
      </c>
    </row>
    <row r="135" spans="2:65" s="1" customFormat="1" ht="16.5" customHeight="1">
      <c r="B135" s="64"/>
      <c r="C135" s="979" t="s">
        <v>231</v>
      </c>
      <c r="D135" s="979" t="s">
        <v>213</v>
      </c>
      <c r="E135" s="980" t="s">
        <v>4236</v>
      </c>
      <c r="F135" s="981" t="s">
        <v>4237</v>
      </c>
      <c r="G135" s="982" t="s">
        <v>216</v>
      </c>
      <c r="H135" s="983">
        <v>13.2</v>
      </c>
      <c r="I135" s="293"/>
      <c r="J135" s="983">
        <f t="shared" si="0"/>
        <v>0</v>
      </c>
      <c r="K135" s="984"/>
      <c r="L135" s="64"/>
      <c r="M135" s="294" t="s">
        <v>1</v>
      </c>
      <c r="N135" s="295" t="s">
        <v>37</v>
      </c>
      <c r="P135" s="296">
        <f t="shared" si="1"/>
        <v>0</v>
      </c>
      <c r="Q135" s="296">
        <v>0</v>
      </c>
      <c r="R135" s="296">
        <f t="shared" si="2"/>
        <v>0</v>
      </c>
      <c r="S135" s="296">
        <v>0</v>
      </c>
      <c r="T135" s="297">
        <f t="shared" si="3"/>
        <v>0</v>
      </c>
      <c r="AR135" s="218" t="s">
        <v>217</v>
      </c>
      <c r="AT135" s="218" t="s">
        <v>213</v>
      </c>
      <c r="AU135" s="218"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218" t="s">
        <v>4556</v>
      </c>
    </row>
    <row r="136" spans="2:65" s="1" customFormat="1" ht="37.9" customHeight="1">
      <c r="B136" s="64"/>
      <c r="C136" s="979" t="s">
        <v>235</v>
      </c>
      <c r="D136" s="979" t="s">
        <v>213</v>
      </c>
      <c r="E136" s="980" t="s">
        <v>4238</v>
      </c>
      <c r="F136" s="981" t="s">
        <v>4239</v>
      </c>
      <c r="G136" s="982" t="s">
        <v>216</v>
      </c>
      <c r="H136" s="983">
        <v>13.2</v>
      </c>
      <c r="I136" s="293"/>
      <c r="J136" s="983">
        <f t="shared" si="0"/>
        <v>0</v>
      </c>
      <c r="K136" s="984"/>
      <c r="L136" s="64"/>
      <c r="M136" s="294" t="s">
        <v>1</v>
      </c>
      <c r="N136" s="295" t="s">
        <v>37</v>
      </c>
      <c r="P136" s="296">
        <f t="shared" si="1"/>
        <v>0</v>
      </c>
      <c r="Q136" s="296">
        <v>0</v>
      </c>
      <c r="R136" s="296">
        <f t="shared" si="2"/>
        <v>0</v>
      </c>
      <c r="S136" s="296">
        <v>0</v>
      </c>
      <c r="T136" s="297">
        <f t="shared" si="3"/>
        <v>0</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4557</v>
      </c>
    </row>
    <row r="137" spans="2:65" s="1" customFormat="1" ht="21.75" customHeight="1">
      <c r="B137" s="64"/>
      <c r="C137" s="979" t="s">
        <v>239</v>
      </c>
      <c r="D137" s="979" t="s">
        <v>213</v>
      </c>
      <c r="E137" s="980" t="s">
        <v>4406</v>
      </c>
      <c r="F137" s="981" t="s">
        <v>4407</v>
      </c>
      <c r="G137" s="982" t="s">
        <v>216</v>
      </c>
      <c r="H137" s="983">
        <v>3</v>
      </c>
      <c r="I137" s="293"/>
      <c r="J137" s="983">
        <f t="shared" si="0"/>
        <v>0</v>
      </c>
      <c r="K137" s="984"/>
      <c r="L137" s="64"/>
      <c r="M137" s="294" t="s">
        <v>1</v>
      </c>
      <c r="N137" s="295" t="s">
        <v>37</v>
      </c>
      <c r="P137" s="296">
        <f t="shared" si="1"/>
        <v>0</v>
      </c>
      <c r="Q137" s="296">
        <v>0</v>
      </c>
      <c r="R137" s="296">
        <f t="shared" si="2"/>
        <v>0</v>
      </c>
      <c r="S137" s="296">
        <v>0</v>
      </c>
      <c r="T137" s="297">
        <f t="shared" si="3"/>
        <v>0</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4558</v>
      </c>
    </row>
    <row r="138" spans="2:65" s="1" customFormat="1" ht="16.5" customHeight="1">
      <c r="B138" s="64"/>
      <c r="C138" s="979" t="s">
        <v>244</v>
      </c>
      <c r="D138" s="979" t="s">
        <v>213</v>
      </c>
      <c r="E138" s="980" t="s">
        <v>4408</v>
      </c>
      <c r="F138" s="981" t="s">
        <v>4409</v>
      </c>
      <c r="G138" s="982" t="s">
        <v>216</v>
      </c>
      <c r="H138" s="983">
        <v>3</v>
      </c>
      <c r="I138" s="293"/>
      <c r="J138" s="983">
        <f t="shared" si="0"/>
        <v>0</v>
      </c>
      <c r="K138" s="984"/>
      <c r="L138" s="64"/>
      <c r="M138" s="294" t="s">
        <v>1</v>
      </c>
      <c r="N138" s="295" t="s">
        <v>37</v>
      </c>
      <c r="P138" s="296">
        <f t="shared" si="1"/>
        <v>0</v>
      </c>
      <c r="Q138" s="296">
        <v>0</v>
      </c>
      <c r="R138" s="296">
        <f t="shared" si="2"/>
        <v>0</v>
      </c>
      <c r="S138" s="296">
        <v>0</v>
      </c>
      <c r="T138" s="297">
        <f t="shared" si="3"/>
        <v>0</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4559</v>
      </c>
    </row>
    <row r="139" spans="2:65" s="1" customFormat="1" ht="24.2" customHeight="1">
      <c r="B139" s="64"/>
      <c r="C139" s="979" t="s">
        <v>247</v>
      </c>
      <c r="D139" s="979" t="s">
        <v>213</v>
      </c>
      <c r="E139" s="980" t="s">
        <v>4240</v>
      </c>
      <c r="F139" s="981" t="s">
        <v>4241</v>
      </c>
      <c r="G139" s="982" t="s">
        <v>238</v>
      </c>
      <c r="H139" s="983">
        <v>13</v>
      </c>
      <c r="I139" s="293"/>
      <c r="J139" s="983">
        <f t="shared" si="0"/>
        <v>0</v>
      </c>
      <c r="K139" s="984"/>
      <c r="L139" s="64"/>
      <c r="M139" s="294" t="s">
        <v>1</v>
      </c>
      <c r="N139" s="295" t="s">
        <v>37</v>
      </c>
      <c r="P139" s="296">
        <f t="shared" si="1"/>
        <v>0</v>
      </c>
      <c r="Q139" s="296">
        <v>9.0585000000000004E-4</v>
      </c>
      <c r="R139" s="296">
        <f t="shared" si="2"/>
        <v>1.177605E-2</v>
      </c>
      <c r="S139" s="296">
        <v>0</v>
      </c>
      <c r="T139" s="297">
        <f t="shared" si="3"/>
        <v>0</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4560</v>
      </c>
    </row>
    <row r="140" spans="2:65" s="1" customFormat="1" ht="24.2" customHeight="1">
      <c r="B140" s="64"/>
      <c r="C140" s="979" t="s">
        <v>251</v>
      </c>
      <c r="D140" s="979" t="s">
        <v>213</v>
      </c>
      <c r="E140" s="980" t="s">
        <v>4242</v>
      </c>
      <c r="F140" s="981" t="s">
        <v>4243</v>
      </c>
      <c r="G140" s="982" t="s">
        <v>238</v>
      </c>
      <c r="H140" s="983">
        <v>13</v>
      </c>
      <c r="I140" s="293"/>
      <c r="J140" s="983">
        <f t="shared" si="0"/>
        <v>0</v>
      </c>
      <c r="K140" s="984"/>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4561</v>
      </c>
    </row>
    <row r="141" spans="2:65" s="1" customFormat="1" ht="24.2" customHeight="1">
      <c r="B141" s="64"/>
      <c r="C141" s="979" t="s">
        <v>254</v>
      </c>
      <c r="D141" s="979" t="s">
        <v>213</v>
      </c>
      <c r="E141" s="980" t="s">
        <v>4244</v>
      </c>
      <c r="F141" s="981" t="s">
        <v>4245</v>
      </c>
      <c r="G141" s="982" t="s">
        <v>216</v>
      </c>
      <c r="H141" s="983">
        <v>16.2</v>
      </c>
      <c r="I141" s="293"/>
      <c r="J141" s="983">
        <f t="shared" si="0"/>
        <v>0</v>
      </c>
      <c r="K141" s="984"/>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4562</v>
      </c>
    </row>
    <row r="142" spans="2:65" s="1" customFormat="1" ht="33" customHeight="1">
      <c r="B142" s="64"/>
      <c r="C142" s="979" t="s">
        <v>257</v>
      </c>
      <c r="D142" s="979" t="s">
        <v>213</v>
      </c>
      <c r="E142" s="980" t="s">
        <v>4563</v>
      </c>
      <c r="F142" s="981" t="s">
        <v>4564</v>
      </c>
      <c r="G142" s="982" t="s">
        <v>216</v>
      </c>
      <c r="H142" s="983">
        <v>6.2</v>
      </c>
      <c r="I142" s="293"/>
      <c r="J142" s="983">
        <f t="shared" si="0"/>
        <v>0</v>
      </c>
      <c r="K142" s="984"/>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4565</v>
      </c>
    </row>
    <row r="143" spans="2:65" s="1" customFormat="1" ht="37.9" customHeight="1">
      <c r="B143" s="64"/>
      <c r="C143" s="979" t="s">
        <v>260</v>
      </c>
      <c r="D143" s="979" t="s">
        <v>213</v>
      </c>
      <c r="E143" s="980" t="s">
        <v>4566</v>
      </c>
      <c r="F143" s="981" t="s">
        <v>4567</v>
      </c>
      <c r="G143" s="982" t="s">
        <v>216</v>
      </c>
      <c r="H143" s="983">
        <v>186</v>
      </c>
      <c r="I143" s="293"/>
      <c r="J143" s="983">
        <f t="shared" si="0"/>
        <v>0</v>
      </c>
      <c r="K143" s="984"/>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4568</v>
      </c>
    </row>
    <row r="144" spans="2:65" s="1" customFormat="1" ht="24.2" customHeight="1">
      <c r="B144" s="64"/>
      <c r="C144" s="979" t="s">
        <v>263</v>
      </c>
      <c r="D144" s="979" t="s">
        <v>213</v>
      </c>
      <c r="E144" s="980" t="s">
        <v>4250</v>
      </c>
      <c r="F144" s="981" t="s">
        <v>4251</v>
      </c>
      <c r="G144" s="982" t="s">
        <v>216</v>
      </c>
      <c r="H144" s="983">
        <v>6.2</v>
      </c>
      <c r="I144" s="293"/>
      <c r="J144" s="983">
        <f t="shared" si="0"/>
        <v>0</v>
      </c>
      <c r="K144" s="984"/>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4569</v>
      </c>
    </row>
    <row r="145" spans="2:65" s="1" customFormat="1" ht="16.5" customHeight="1">
      <c r="B145" s="64"/>
      <c r="C145" s="979" t="s">
        <v>267</v>
      </c>
      <c r="D145" s="979" t="s">
        <v>213</v>
      </c>
      <c r="E145" s="980" t="s">
        <v>4252</v>
      </c>
      <c r="F145" s="981" t="s">
        <v>4253</v>
      </c>
      <c r="G145" s="982" t="s">
        <v>216</v>
      </c>
      <c r="H145" s="983">
        <v>6.2</v>
      </c>
      <c r="I145" s="293"/>
      <c r="J145" s="983">
        <f t="shared" si="0"/>
        <v>0</v>
      </c>
      <c r="K145" s="984"/>
      <c r="L145" s="64"/>
      <c r="M145" s="294" t="s">
        <v>1</v>
      </c>
      <c r="N145" s="295" t="s">
        <v>37</v>
      </c>
      <c r="P145" s="296">
        <f t="shared" si="1"/>
        <v>0</v>
      </c>
      <c r="Q145" s="296">
        <v>0</v>
      </c>
      <c r="R145" s="296">
        <f t="shared" si="2"/>
        <v>0</v>
      </c>
      <c r="S145" s="296">
        <v>0</v>
      </c>
      <c r="T145" s="297">
        <f t="shared" si="3"/>
        <v>0</v>
      </c>
      <c r="AR145" s="218" t="s">
        <v>217</v>
      </c>
      <c r="AT145" s="218" t="s">
        <v>213</v>
      </c>
      <c r="AU145" s="218"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218" t="s">
        <v>4570</v>
      </c>
    </row>
    <row r="146" spans="2:65" s="1" customFormat="1" ht="24.2" customHeight="1">
      <c r="B146" s="64"/>
      <c r="C146" s="979" t="s">
        <v>270</v>
      </c>
      <c r="D146" s="979" t="s">
        <v>213</v>
      </c>
      <c r="E146" s="980" t="s">
        <v>4254</v>
      </c>
      <c r="F146" s="981" t="s">
        <v>4255</v>
      </c>
      <c r="G146" s="982" t="s">
        <v>234</v>
      </c>
      <c r="H146" s="983">
        <v>11.47</v>
      </c>
      <c r="I146" s="293"/>
      <c r="J146" s="983">
        <f t="shared" si="0"/>
        <v>0</v>
      </c>
      <c r="K146" s="984"/>
      <c r="L146" s="64"/>
      <c r="M146" s="294" t="s">
        <v>1</v>
      </c>
      <c r="N146" s="295" t="s">
        <v>37</v>
      </c>
      <c r="P146" s="296">
        <f t="shared" si="1"/>
        <v>0</v>
      </c>
      <c r="Q146" s="296">
        <v>0</v>
      </c>
      <c r="R146" s="296">
        <f t="shared" si="2"/>
        <v>0</v>
      </c>
      <c r="S146" s="296">
        <v>0</v>
      </c>
      <c r="T146" s="297">
        <f t="shared" si="3"/>
        <v>0</v>
      </c>
      <c r="AR146" s="218" t="s">
        <v>217</v>
      </c>
      <c r="AT146" s="218" t="s">
        <v>213</v>
      </c>
      <c r="AU146" s="218"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218" t="s">
        <v>4571</v>
      </c>
    </row>
    <row r="147" spans="2:65" s="1" customFormat="1" ht="33" customHeight="1">
      <c r="B147" s="64"/>
      <c r="C147" s="979" t="s">
        <v>274</v>
      </c>
      <c r="D147" s="979" t="s">
        <v>213</v>
      </c>
      <c r="E147" s="980" t="s">
        <v>3659</v>
      </c>
      <c r="F147" s="981" t="s">
        <v>3660</v>
      </c>
      <c r="G147" s="982" t="s">
        <v>216</v>
      </c>
      <c r="H147" s="983">
        <v>10</v>
      </c>
      <c r="I147" s="293"/>
      <c r="J147" s="983">
        <f t="shared" si="0"/>
        <v>0</v>
      </c>
      <c r="K147" s="984"/>
      <c r="L147" s="64"/>
      <c r="M147" s="294" t="s">
        <v>1</v>
      </c>
      <c r="N147" s="295" t="s">
        <v>37</v>
      </c>
      <c r="P147" s="296">
        <f t="shared" si="1"/>
        <v>0</v>
      </c>
      <c r="Q147" s="296">
        <v>0</v>
      </c>
      <c r="R147" s="296">
        <f t="shared" si="2"/>
        <v>0</v>
      </c>
      <c r="S147" s="296">
        <v>0</v>
      </c>
      <c r="T147" s="297">
        <f t="shared" si="3"/>
        <v>0</v>
      </c>
      <c r="AR147" s="218" t="s">
        <v>217</v>
      </c>
      <c r="AT147" s="218" t="s">
        <v>213</v>
      </c>
      <c r="AU147" s="218"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218" t="s">
        <v>4572</v>
      </c>
    </row>
    <row r="148" spans="2:65" s="1" customFormat="1" ht="24.2" customHeight="1">
      <c r="B148" s="64"/>
      <c r="C148" s="979" t="s">
        <v>277</v>
      </c>
      <c r="D148" s="979" t="s">
        <v>213</v>
      </c>
      <c r="E148" s="980" t="s">
        <v>4256</v>
      </c>
      <c r="F148" s="981" t="s">
        <v>4257</v>
      </c>
      <c r="G148" s="982" t="s">
        <v>216</v>
      </c>
      <c r="H148" s="983">
        <v>4</v>
      </c>
      <c r="I148" s="293"/>
      <c r="J148" s="983">
        <f t="shared" si="0"/>
        <v>0</v>
      </c>
      <c r="K148" s="984"/>
      <c r="L148" s="64"/>
      <c r="M148" s="294" t="s">
        <v>1</v>
      </c>
      <c r="N148" s="295" t="s">
        <v>37</v>
      </c>
      <c r="P148" s="296">
        <f t="shared" si="1"/>
        <v>0</v>
      </c>
      <c r="Q148" s="296">
        <v>0</v>
      </c>
      <c r="R148" s="296">
        <f t="shared" si="2"/>
        <v>0</v>
      </c>
      <c r="S148" s="296">
        <v>0</v>
      </c>
      <c r="T148" s="297">
        <f t="shared" si="3"/>
        <v>0</v>
      </c>
      <c r="AR148" s="218" t="s">
        <v>217</v>
      </c>
      <c r="AT148" s="218" t="s">
        <v>213</v>
      </c>
      <c r="AU148" s="218"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218" t="s">
        <v>4573</v>
      </c>
    </row>
    <row r="149" spans="2:65" s="1" customFormat="1" ht="16.5" customHeight="1">
      <c r="B149" s="64"/>
      <c r="C149" s="985" t="s">
        <v>280</v>
      </c>
      <c r="D149" s="985" t="s">
        <v>240</v>
      </c>
      <c r="E149" s="986" t="s">
        <v>4258</v>
      </c>
      <c r="F149" s="987" t="s">
        <v>4259</v>
      </c>
      <c r="G149" s="988" t="s">
        <v>234</v>
      </c>
      <c r="H149" s="989">
        <v>7.4</v>
      </c>
      <c r="I149" s="303"/>
      <c r="J149" s="989">
        <f t="shared" si="0"/>
        <v>0</v>
      </c>
      <c r="K149" s="990"/>
      <c r="L149" s="305"/>
      <c r="M149" s="306" t="s">
        <v>1</v>
      </c>
      <c r="N149" s="307" t="s">
        <v>37</v>
      </c>
      <c r="P149" s="296">
        <f t="shared" si="1"/>
        <v>0</v>
      </c>
      <c r="Q149" s="296">
        <v>1</v>
      </c>
      <c r="R149" s="296">
        <f t="shared" si="2"/>
        <v>7.4</v>
      </c>
      <c r="S149" s="296">
        <v>0</v>
      </c>
      <c r="T149" s="297">
        <f t="shared" si="3"/>
        <v>0</v>
      </c>
      <c r="AR149" s="218" t="s">
        <v>235</v>
      </c>
      <c r="AT149" s="218" t="s">
        <v>240</v>
      </c>
      <c r="AU149" s="218"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218" t="s">
        <v>4574</v>
      </c>
    </row>
    <row r="150" spans="2:65" s="1" customFormat="1" ht="37.9" customHeight="1">
      <c r="B150" s="64"/>
      <c r="C150" s="979" t="s">
        <v>283</v>
      </c>
      <c r="D150" s="979" t="s">
        <v>213</v>
      </c>
      <c r="E150" s="980" t="s">
        <v>4260</v>
      </c>
      <c r="F150" s="981" t="s">
        <v>4261</v>
      </c>
      <c r="G150" s="982" t="s">
        <v>2066</v>
      </c>
      <c r="H150" s="983">
        <v>4</v>
      </c>
      <c r="I150" s="293"/>
      <c r="J150" s="983">
        <f t="shared" si="0"/>
        <v>0</v>
      </c>
      <c r="K150" s="984"/>
      <c r="L150" s="64"/>
      <c r="M150" s="294" t="s">
        <v>1</v>
      </c>
      <c r="N150" s="295" t="s">
        <v>37</v>
      </c>
      <c r="P150" s="296">
        <f t="shared" si="1"/>
        <v>0</v>
      </c>
      <c r="Q150" s="296">
        <v>0</v>
      </c>
      <c r="R150" s="296">
        <f t="shared" si="2"/>
        <v>0</v>
      </c>
      <c r="S150" s="296">
        <v>0</v>
      </c>
      <c r="T150" s="297">
        <f t="shared" si="3"/>
        <v>0</v>
      </c>
      <c r="AR150" s="218" t="s">
        <v>217</v>
      </c>
      <c r="AT150" s="218" t="s">
        <v>213</v>
      </c>
      <c r="AU150" s="218"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218" t="s">
        <v>4575</v>
      </c>
    </row>
    <row r="151" spans="2:65" s="1" customFormat="1" ht="33" customHeight="1">
      <c r="B151" s="64"/>
      <c r="C151" s="979" t="s">
        <v>6</v>
      </c>
      <c r="D151" s="979" t="s">
        <v>213</v>
      </c>
      <c r="E151" s="980" t="s">
        <v>4262</v>
      </c>
      <c r="F151" s="981" t="s">
        <v>4263</v>
      </c>
      <c r="G151" s="982" t="s">
        <v>4264</v>
      </c>
      <c r="H151" s="983">
        <v>1</v>
      </c>
      <c r="I151" s="293"/>
      <c r="J151" s="983">
        <f t="shared" si="0"/>
        <v>0</v>
      </c>
      <c r="K151" s="984"/>
      <c r="L151" s="64"/>
      <c r="M151" s="294" t="s">
        <v>1</v>
      </c>
      <c r="N151" s="295" t="s">
        <v>37</v>
      </c>
      <c r="P151" s="296">
        <f t="shared" si="1"/>
        <v>0</v>
      </c>
      <c r="Q151" s="296">
        <v>0</v>
      </c>
      <c r="R151" s="296">
        <f t="shared" si="2"/>
        <v>0</v>
      </c>
      <c r="S151" s="296">
        <v>0</v>
      </c>
      <c r="T151" s="297">
        <f t="shared" si="3"/>
        <v>0</v>
      </c>
      <c r="AR151" s="218" t="s">
        <v>217</v>
      </c>
      <c r="AT151" s="218" t="s">
        <v>213</v>
      </c>
      <c r="AU151" s="218"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218" t="s">
        <v>4576</v>
      </c>
    </row>
    <row r="152" spans="2:65" s="1" customFormat="1" ht="24.2" customHeight="1">
      <c r="B152" s="64"/>
      <c r="C152" s="979" t="s">
        <v>288</v>
      </c>
      <c r="D152" s="979" t="s">
        <v>213</v>
      </c>
      <c r="E152" s="980" t="s">
        <v>4267</v>
      </c>
      <c r="F152" s="981" t="s">
        <v>4268</v>
      </c>
      <c r="G152" s="982" t="s">
        <v>389</v>
      </c>
      <c r="H152" s="983">
        <v>20</v>
      </c>
      <c r="I152" s="293"/>
      <c r="J152" s="983">
        <f t="shared" si="0"/>
        <v>0</v>
      </c>
      <c r="K152" s="984"/>
      <c r="L152" s="64"/>
      <c r="M152" s="294" t="s">
        <v>1</v>
      </c>
      <c r="N152" s="295" t="s">
        <v>37</v>
      </c>
      <c r="P152" s="296">
        <f t="shared" si="1"/>
        <v>0</v>
      </c>
      <c r="Q152" s="296">
        <v>3.5950000000000001E-3</v>
      </c>
      <c r="R152" s="296">
        <f t="shared" si="2"/>
        <v>7.1900000000000006E-2</v>
      </c>
      <c r="S152" s="296">
        <v>0</v>
      </c>
      <c r="T152" s="297">
        <f t="shared" si="3"/>
        <v>0</v>
      </c>
      <c r="AR152" s="218" t="s">
        <v>217</v>
      </c>
      <c r="AT152" s="218" t="s">
        <v>213</v>
      </c>
      <c r="AU152" s="218"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218" t="s">
        <v>4577</v>
      </c>
    </row>
    <row r="153" spans="2:65" s="15" customFormat="1" ht="22.9" customHeight="1">
      <c r="B153" s="281"/>
      <c r="D153" s="282" t="s">
        <v>69</v>
      </c>
      <c r="E153" s="291" t="s">
        <v>507</v>
      </c>
      <c r="F153" s="291" t="s">
        <v>1366</v>
      </c>
      <c r="I153" s="284"/>
      <c r="J153" s="292">
        <f>BK153</f>
        <v>0</v>
      </c>
      <c r="L153" s="281"/>
      <c r="M153" s="286"/>
      <c r="P153" s="287">
        <f>SUM(P154:P155)</f>
        <v>0</v>
      </c>
      <c r="R153" s="287">
        <f>SUM(R154:R155)</f>
        <v>0</v>
      </c>
      <c r="T153" s="288">
        <f>SUM(T154:T155)</f>
        <v>0</v>
      </c>
      <c r="AR153" s="282" t="s">
        <v>77</v>
      </c>
      <c r="AT153" s="289" t="s">
        <v>69</v>
      </c>
      <c r="AU153" s="289" t="s">
        <v>77</v>
      </c>
      <c r="AY153" s="282" t="s">
        <v>211</v>
      </c>
      <c r="BK153" s="290">
        <f>SUM(BK154:BK155)</f>
        <v>0</v>
      </c>
    </row>
    <row r="154" spans="2:65" s="1" customFormat="1" ht="33" customHeight="1">
      <c r="B154" s="64"/>
      <c r="C154" s="979" t="s">
        <v>291</v>
      </c>
      <c r="D154" s="979" t="s">
        <v>213</v>
      </c>
      <c r="E154" s="980" t="s">
        <v>4578</v>
      </c>
      <c r="F154" s="981" t="s">
        <v>4579</v>
      </c>
      <c r="G154" s="982" t="s">
        <v>234</v>
      </c>
      <c r="H154" s="983">
        <v>8.4600000000000009</v>
      </c>
      <c r="I154" s="293"/>
      <c r="J154" s="983">
        <f>ROUND(I154*H154,2)</f>
        <v>0</v>
      </c>
      <c r="K154" s="984"/>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4580</v>
      </c>
    </row>
    <row r="155" spans="2:65" s="1" customFormat="1" ht="33" customHeight="1">
      <c r="B155" s="64"/>
      <c r="C155" s="979" t="s">
        <v>294</v>
      </c>
      <c r="D155" s="979" t="s">
        <v>213</v>
      </c>
      <c r="E155" s="980" t="s">
        <v>4581</v>
      </c>
      <c r="F155" s="981" t="s">
        <v>4582</v>
      </c>
      <c r="G155" s="982" t="s">
        <v>234</v>
      </c>
      <c r="H155" s="983">
        <v>23.84</v>
      </c>
      <c r="I155" s="293"/>
      <c r="J155" s="983">
        <f>ROUND(I155*H155,2)</f>
        <v>0</v>
      </c>
      <c r="K155" s="984"/>
      <c r="L155" s="64"/>
      <c r="M155" s="294" t="s">
        <v>1</v>
      </c>
      <c r="N155" s="295" t="s">
        <v>37</v>
      </c>
      <c r="P155" s="296">
        <f>O155*H155</f>
        <v>0</v>
      </c>
      <c r="Q155" s="296">
        <v>0</v>
      </c>
      <c r="R155" s="296">
        <f>Q155*H155</f>
        <v>0</v>
      </c>
      <c r="S155" s="296">
        <v>0</v>
      </c>
      <c r="T155" s="297">
        <f>S155*H155</f>
        <v>0</v>
      </c>
      <c r="AR155" s="218" t="s">
        <v>217</v>
      </c>
      <c r="AT155" s="218" t="s">
        <v>213</v>
      </c>
      <c r="AU155" s="218"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218" t="s">
        <v>4583</v>
      </c>
    </row>
    <row r="156" spans="2:65" s="15" customFormat="1" ht="25.9" customHeight="1">
      <c r="B156" s="281"/>
      <c r="D156" s="282" t="s">
        <v>69</v>
      </c>
      <c r="E156" s="283" t="s">
        <v>209</v>
      </c>
      <c r="F156" s="283" t="s">
        <v>210</v>
      </c>
      <c r="I156" s="284"/>
      <c r="J156" s="285">
        <f>BK156</f>
        <v>0</v>
      </c>
      <c r="L156" s="281"/>
      <c r="M156" s="286"/>
      <c r="P156" s="287">
        <f>P157+P163+P172+P188+P200</f>
        <v>0</v>
      </c>
      <c r="R156" s="287">
        <f>R157+R163+R172+R188+R200</f>
        <v>16.351696450999999</v>
      </c>
      <c r="T156" s="288">
        <f>T157+T163+T172+T188+T200</f>
        <v>0</v>
      </c>
      <c r="AR156" s="282" t="s">
        <v>77</v>
      </c>
      <c r="AT156" s="289" t="s">
        <v>69</v>
      </c>
      <c r="AU156" s="289" t="s">
        <v>70</v>
      </c>
      <c r="AY156" s="282" t="s">
        <v>211</v>
      </c>
      <c r="BK156" s="290">
        <f>BK157+BK163+BK172+BK188+BK200</f>
        <v>0</v>
      </c>
    </row>
    <row r="157" spans="2:65" s="15" customFormat="1" ht="22.9" customHeight="1">
      <c r="B157" s="281"/>
      <c r="D157" s="282" t="s">
        <v>69</v>
      </c>
      <c r="E157" s="291" t="s">
        <v>217</v>
      </c>
      <c r="F157" s="291" t="s">
        <v>4271</v>
      </c>
      <c r="I157" s="284"/>
      <c r="J157" s="292">
        <f>BK157</f>
        <v>0</v>
      </c>
      <c r="L157" s="281"/>
      <c r="M157" s="286"/>
      <c r="P157" s="287">
        <f>SUM(P158:P162)</f>
        <v>0</v>
      </c>
      <c r="R157" s="287">
        <f>SUM(R158:R162)</f>
        <v>2.5537336550000003</v>
      </c>
      <c r="T157" s="288">
        <f>SUM(T158:T162)</f>
        <v>0</v>
      </c>
      <c r="AR157" s="282" t="s">
        <v>77</v>
      </c>
      <c r="AT157" s="289" t="s">
        <v>69</v>
      </c>
      <c r="AU157" s="289" t="s">
        <v>77</v>
      </c>
      <c r="AY157" s="282" t="s">
        <v>211</v>
      </c>
      <c r="BK157" s="290">
        <f>SUM(BK158:BK162)</f>
        <v>0</v>
      </c>
    </row>
    <row r="158" spans="2:65" s="1" customFormat="1" ht="37.9" customHeight="1">
      <c r="B158" s="64"/>
      <c r="C158" s="979" t="s">
        <v>297</v>
      </c>
      <c r="D158" s="979" t="s">
        <v>213</v>
      </c>
      <c r="E158" s="980" t="s">
        <v>4272</v>
      </c>
      <c r="F158" s="981" t="s">
        <v>4273</v>
      </c>
      <c r="G158" s="982" t="s">
        <v>216</v>
      </c>
      <c r="H158" s="983">
        <v>1</v>
      </c>
      <c r="I158" s="293"/>
      <c r="J158" s="983">
        <f>ROUND(I158*H158,2)</f>
        <v>0</v>
      </c>
      <c r="K158" s="984"/>
      <c r="L158" s="64"/>
      <c r="M158" s="294" t="s">
        <v>1</v>
      </c>
      <c r="N158" s="295" t="s">
        <v>37</v>
      </c>
      <c r="P158" s="296">
        <f>O158*H158</f>
        <v>0</v>
      </c>
      <c r="Q158" s="296">
        <v>1.8907700000000001</v>
      </c>
      <c r="R158" s="296">
        <f>Q158*H158</f>
        <v>1.8907700000000001</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4584</v>
      </c>
    </row>
    <row r="159" spans="2:65" s="1" customFormat="1" ht="24.2" customHeight="1">
      <c r="B159" s="64"/>
      <c r="C159" s="979" t="s">
        <v>300</v>
      </c>
      <c r="D159" s="979" t="s">
        <v>213</v>
      </c>
      <c r="E159" s="980" t="s">
        <v>4274</v>
      </c>
      <c r="F159" s="981" t="s">
        <v>4275</v>
      </c>
      <c r="G159" s="982" t="s">
        <v>216</v>
      </c>
      <c r="H159" s="983">
        <v>0.3</v>
      </c>
      <c r="I159" s="293"/>
      <c r="J159" s="983">
        <f>ROUND(I159*H159,2)</f>
        <v>0</v>
      </c>
      <c r="K159" s="984"/>
      <c r="L159" s="64"/>
      <c r="M159" s="294" t="s">
        <v>1</v>
      </c>
      <c r="N159" s="295" t="s">
        <v>37</v>
      </c>
      <c r="P159" s="296">
        <f>O159*H159</f>
        <v>0</v>
      </c>
      <c r="Q159" s="296">
        <v>2.2031399999999999</v>
      </c>
      <c r="R159" s="296">
        <f>Q159*H159</f>
        <v>0.66094199999999992</v>
      </c>
      <c r="S159" s="296">
        <v>0</v>
      </c>
      <c r="T159" s="297">
        <f>S159*H159</f>
        <v>0</v>
      </c>
      <c r="AR159" s="218" t="s">
        <v>217</v>
      </c>
      <c r="AT159" s="218" t="s">
        <v>213</v>
      </c>
      <c r="AU159" s="218"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217</v>
      </c>
      <c r="BM159" s="218" t="s">
        <v>4585</v>
      </c>
    </row>
    <row r="160" spans="2:65" s="1" customFormat="1" ht="24.2" customHeight="1">
      <c r="B160" s="64"/>
      <c r="C160" s="979" t="s">
        <v>303</v>
      </c>
      <c r="D160" s="979" t="s">
        <v>213</v>
      </c>
      <c r="E160" s="980" t="s">
        <v>4276</v>
      </c>
      <c r="F160" s="981" t="s">
        <v>4277</v>
      </c>
      <c r="G160" s="982" t="s">
        <v>216</v>
      </c>
      <c r="H160" s="983">
        <v>0.3</v>
      </c>
      <c r="I160" s="293"/>
      <c r="J160" s="983">
        <f>ROUND(I160*H160,2)</f>
        <v>0</v>
      </c>
      <c r="K160" s="984"/>
      <c r="L160" s="64"/>
      <c r="M160" s="294" t="s">
        <v>1</v>
      </c>
      <c r="N160" s="295" t="s">
        <v>37</v>
      </c>
      <c r="P160" s="296">
        <f>O160*H160</f>
        <v>0</v>
      </c>
      <c r="Q160" s="296">
        <v>0</v>
      </c>
      <c r="R160" s="296">
        <f>Q160*H160</f>
        <v>0</v>
      </c>
      <c r="S160" s="296">
        <v>0</v>
      </c>
      <c r="T160" s="297">
        <f>S160*H160</f>
        <v>0</v>
      </c>
      <c r="AR160" s="218" t="s">
        <v>217</v>
      </c>
      <c r="AT160" s="218" t="s">
        <v>213</v>
      </c>
      <c r="AU160" s="218" t="s">
        <v>83</v>
      </c>
      <c r="AY160" s="51" t="s">
        <v>211</v>
      </c>
      <c r="BE160" s="195">
        <f>IF(N160="základná",J160,0)</f>
        <v>0</v>
      </c>
      <c r="BF160" s="195">
        <f>IF(N160="znížená",J160,0)</f>
        <v>0</v>
      </c>
      <c r="BG160" s="195">
        <f>IF(N160="zákl. prenesená",J160,0)</f>
        <v>0</v>
      </c>
      <c r="BH160" s="195">
        <f>IF(N160="zníž. prenesená",J160,0)</f>
        <v>0</v>
      </c>
      <c r="BI160" s="195">
        <f>IF(N160="nulová",J160,0)</f>
        <v>0</v>
      </c>
      <c r="BJ160" s="51" t="s">
        <v>83</v>
      </c>
      <c r="BK160" s="195">
        <f>ROUND(I160*H160,2)</f>
        <v>0</v>
      </c>
      <c r="BL160" s="51" t="s">
        <v>217</v>
      </c>
      <c r="BM160" s="218" t="s">
        <v>4586</v>
      </c>
    </row>
    <row r="161" spans="2:65" s="1" customFormat="1" ht="33" customHeight="1">
      <c r="B161" s="64"/>
      <c r="C161" s="979" t="s">
        <v>306</v>
      </c>
      <c r="D161" s="979" t="s">
        <v>213</v>
      </c>
      <c r="E161" s="980" t="s">
        <v>4278</v>
      </c>
      <c r="F161" s="981" t="s">
        <v>4279</v>
      </c>
      <c r="G161" s="982" t="s">
        <v>238</v>
      </c>
      <c r="H161" s="983">
        <v>0.5</v>
      </c>
      <c r="I161" s="293"/>
      <c r="J161" s="983">
        <f>ROUND(I161*H161,2)</f>
        <v>0</v>
      </c>
      <c r="K161" s="984"/>
      <c r="L161" s="64"/>
      <c r="M161" s="294" t="s">
        <v>1</v>
      </c>
      <c r="N161" s="295" t="s">
        <v>37</v>
      </c>
      <c r="P161" s="296">
        <f>O161*H161</f>
        <v>0</v>
      </c>
      <c r="Q161" s="296">
        <v>4.0433099999999996E-3</v>
      </c>
      <c r="R161" s="296">
        <f>Q161*H161</f>
        <v>2.0216549999999998E-3</v>
      </c>
      <c r="S161" s="296">
        <v>0</v>
      </c>
      <c r="T161" s="297">
        <f>S161*H161</f>
        <v>0</v>
      </c>
      <c r="AR161" s="218" t="s">
        <v>217</v>
      </c>
      <c r="AT161" s="218" t="s">
        <v>213</v>
      </c>
      <c r="AU161" s="218"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217</v>
      </c>
      <c r="BM161" s="218" t="s">
        <v>4587</v>
      </c>
    </row>
    <row r="162" spans="2:65" s="1" customFormat="1" ht="24.2" customHeight="1">
      <c r="B162" s="64"/>
      <c r="C162" s="979" t="s">
        <v>309</v>
      </c>
      <c r="D162" s="979" t="s">
        <v>213</v>
      </c>
      <c r="E162" s="980" t="s">
        <v>4280</v>
      </c>
      <c r="F162" s="981" t="s">
        <v>4281</v>
      </c>
      <c r="G162" s="982" t="s">
        <v>238</v>
      </c>
      <c r="H162" s="983">
        <v>0.5</v>
      </c>
      <c r="I162" s="293"/>
      <c r="J162" s="983">
        <f>ROUND(I162*H162,2)</f>
        <v>0</v>
      </c>
      <c r="K162" s="984"/>
      <c r="L162" s="64"/>
      <c r="M162" s="294" t="s">
        <v>1</v>
      </c>
      <c r="N162" s="295" t="s">
        <v>37</v>
      </c>
      <c r="P162" s="296">
        <f>O162*H162</f>
        <v>0</v>
      </c>
      <c r="Q162" s="296">
        <v>0</v>
      </c>
      <c r="R162" s="296">
        <f>Q162*H162</f>
        <v>0</v>
      </c>
      <c r="S162" s="296">
        <v>0</v>
      </c>
      <c r="T162" s="297">
        <f>S162*H162</f>
        <v>0</v>
      </c>
      <c r="AR162" s="218" t="s">
        <v>217</v>
      </c>
      <c r="AT162" s="218" t="s">
        <v>213</v>
      </c>
      <c r="AU162" s="218"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217</v>
      </c>
      <c r="BM162" s="218" t="s">
        <v>4588</v>
      </c>
    </row>
    <row r="163" spans="2:65" s="15" customFormat="1" ht="22.9" customHeight="1">
      <c r="B163" s="281"/>
      <c r="D163" s="282" t="s">
        <v>69</v>
      </c>
      <c r="E163" s="291" t="s">
        <v>225</v>
      </c>
      <c r="F163" s="291" t="s">
        <v>266</v>
      </c>
      <c r="I163" s="284"/>
      <c r="J163" s="292">
        <f>BK163</f>
        <v>0</v>
      </c>
      <c r="L163" s="281"/>
      <c r="M163" s="286"/>
      <c r="P163" s="287">
        <f>SUM(P164:P171)</f>
        <v>0</v>
      </c>
      <c r="R163" s="287">
        <f>SUM(R164:R171)</f>
        <v>7.878745649999999</v>
      </c>
      <c r="T163" s="288">
        <f>SUM(T164:T171)</f>
        <v>0</v>
      </c>
      <c r="AR163" s="282" t="s">
        <v>77</v>
      </c>
      <c r="AT163" s="289" t="s">
        <v>69</v>
      </c>
      <c r="AU163" s="289" t="s">
        <v>77</v>
      </c>
      <c r="AY163" s="282" t="s">
        <v>211</v>
      </c>
      <c r="BK163" s="290">
        <f>SUM(BK164:BK171)</f>
        <v>0</v>
      </c>
    </row>
    <row r="164" spans="2:65" s="1" customFormat="1" ht="24.2" customHeight="1">
      <c r="B164" s="64"/>
      <c r="C164" s="979" t="s">
        <v>311</v>
      </c>
      <c r="D164" s="979" t="s">
        <v>213</v>
      </c>
      <c r="E164" s="980" t="s">
        <v>4589</v>
      </c>
      <c r="F164" s="981" t="s">
        <v>4590</v>
      </c>
      <c r="G164" s="982" t="s">
        <v>238</v>
      </c>
      <c r="H164" s="983">
        <v>5</v>
      </c>
      <c r="I164" s="293"/>
      <c r="J164" s="983">
        <f t="shared" ref="J164:J171" si="10">ROUND(I164*H164,2)</f>
        <v>0</v>
      </c>
      <c r="K164" s="984"/>
      <c r="L164" s="64"/>
      <c r="M164" s="294" t="s">
        <v>1</v>
      </c>
      <c r="N164" s="295" t="s">
        <v>37</v>
      </c>
      <c r="P164" s="296">
        <f t="shared" ref="P164:P171" si="11">O164*H164</f>
        <v>0</v>
      </c>
      <c r="Q164" s="296">
        <v>0.23</v>
      </c>
      <c r="R164" s="296">
        <f t="shared" ref="R164:R171" si="12">Q164*H164</f>
        <v>1.1500000000000001</v>
      </c>
      <c r="S164" s="296">
        <v>0</v>
      </c>
      <c r="T164" s="297">
        <f t="shared" ref="T164:T171" si="13">S164*H164</f>
        <v>0</v>
      </c>
      <c r="AR164" s="218" t="s">
        <v>217</v>
      </c>
      <c r="AT164" s="218" t="s">
        <v>213</v>
      </c>
      <c r="AU164" s="218" t="s">
        <v>83</v>
      </c>
      <c r="AY164" s="51" t="s">
        <v>211</v>
      </c>
      <c r="BE164" s="195">
        <f t="shared" ref="BE164:BE171" si="14">IF(N164="základná",J164,0)</f>
        <v>0</v>
      </c>
      <c r="BF164" s="195">
        <f t="shared" ref="BF164:BF171" si="15">IF(N164="znížená",J164,0)</f>
        <v>0</v>
      </c>
      <c r="BG164" s="195">
        <f t="shared" ref="BG164:BG171" si="16">IF(N164="zákl. prenesená",J164,0)</f>
        <v>0</v>
      </c>
      <c r="BH164" s="195">
        <f t="shared" ref="BH164:BH171" si="17">IF(N164="zníž. prenesená",J164,0)</f>
        <v>0</v>
      </c>
      <c r="BI164" s="195">
        <f t="shared" ref="BI164:BI171" si="18">IF(N164="nulová",J164,0)</f>
        <v>0</v>
      </c>
      <c r="BJ164" s="51" t="s">
        <v>83</v>
      </c>
      <c r="BK164" s="195">
        <f t="shared" ref="BK164:BK171" si="19">ROUND(I164*H164,2)</f>
        <v>0</v>
      </c>
      <c r="BL164" s="51" t="s">
        <v>217</v>
      </c>
      <c r="BM164" s="218" t="s">
        <v>4591</v>
      </c>
    </row>
    <row r="165" spans="2:65" s="1" customFormat="1" ht="24.2" customHeight="1">
      <c r="B165" s="64"/>
      <c r="C165" s="979" t="s">
        <v>314</v>
      </c>
      <c r="D165" s="979" t="s">
        <v>213</v>
      </c>
      <c r="E165" s="980" t="s">
        <v>4592</v>
      </c>
      <c r="F165" s="981" t="s">
        <v>4593</v>
      </c>
      <c r="G165" s="982" t="s">
        <v>238</v>
      </c>
      <c r="H165" s="983">
        <v>5</v>
      </c>
      <c r="I165" s="293"/>
      <c r="J165" s="983">
        <f t="shared" si="10"/>
        <v>0</v>
      </c>
      <c r="K165" s="984"/>
      <c r="L165" s="64"/>
      <c r="M165" s="294" t="s">
        <v>1</v>
      </c>
      <c r="N165" s="295" t="s">
        <v>37</v>
      </c>
      <c r="P165" s="296">
        <f t="shared" si="11"/>
        <v>0</v>
      </c>
      <c r="Q165" s="296">
        <v>0.57499999999999996</v>
      </c>
      <c r="R165" s="296">
        <f t="shared" si="12"/>
        <v>2.875</v>
      </c>
      <c r="S165" s="296">
        <v>0</v>
      </c>
      <c r="T165" s="297">
        <f t="shared" si="13"/>
        <v>0</v>
      </c>
      <c r="AR165" s="218" t="s">
        <v>217</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218" t="s">
        <v>4594</v>
      </c>
    </row>
    <row r="166" spans="2:65" s="1" customFormat="1" ht="24.2" customHeight="1">
      <c r="B166" s="64"/>
      <c r="C166" s="979" t="s">
        <v>317</v>
      </c>
      <c r="D166" s="979" t="s">
        <v>213</v>
      </c>
      <c r="E166" s="980" t="s">
        <v>4595</v>
      </c>
      <c r="F166" s="981" t="s">
        <v>4596</v>
      </c>
      <c r="G166" s="982" t="s">
        <v>238</v>
      </c>
      <c r="H166" s="983">
        <v>5</v>
      </c>
      <c r="I166" s="293"/>
      <c r="J166" s="983">
        <f t="shared" si="10"/>
        <v>0</v>
      </c>
      <c r="K166" s="984"/>
      <c r="L166" s="64"/>
      <c r="M166" s="294" t="s">
        <v>1</v>
      </c>
      <c r="N166" s="295" t="s">
        <v>37</v>
      </c>
      <c r="P166" s="296">
        <f t="shared" si="11"/>
        <v>0</v>
      </c>
      <c r="Q166" s="296">
        <v>0.34282912999999998</v>
      </c>
      <c r="R166" s="296">
        <f t="shared" si="12"/>
        <v>1.7141456499999999</v>
      </c>
      <c r="S166" s="296">
        <v>0</v>
      </c>
      <c r="T166" s="297">
        <f t="shared" si="13"/>
        <v>0</v>
      </c>
      <c r="AR166" s="218" t="s">
        <v>217</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218" t="s">
        <v>4597</v>
      </c>
    </row>
    <row r="167" spans="2:65" s="1" customFormat="1" ht="33" customHeight="1">
      <c r="B167" s="64"/>
      <c r="C167" s="979" t="s">
        <v>320</v>
      </c>
      <c r="D167" s="979" t="s">
        <v>213</v>
      </c>
      <c r="E167" s="980" t="s">
        <v>4598</v>
      </c>
      <c r="F167" s="981" t="s">
        <v>4599</v>
      </c>
      <c r="G167" s="982" t="s">
        <v>238</v>
      </c>
      <c r="H167" s="983">
        <v>5</v>
      </c>
      <c r="I167" s="293"/>
      <c r="J167" s="983">
        <f t="shared" si="10"/>
        <v>0</v>
      </c>
      <c r="K167" s="984"/>
      <c r="L167" s="64"/>
      <c r="M167" s="294" t="s">
        <v>1</v>
      </c>
      <c r="N167" s="295" t="s">
        <v>37</v>
      </c>
      <c r="P167" s="296">
        <f t="shared" si="11"/>
        <v>0</v>
      </c>
      <c r="Q167" s="296">
        <v>5.8100000000000001E-3</v>
      </c>
      <c r="R167" s="296">
        <f t="shared" si="12"/>
        <v>2.9049999999999999E-2</v>
      </c>
      <c r="S167" s="296">
        <v>0</v>
      </c>
      <c r="T167" s="297">
        <f t="shared" si="13"/>
        <v>0</v>
      </c>
      <c r="AR167" s="218" t="s">
        <v>217</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218" t="s">
        <v>4600</v>
      </c>
    </row>
    <row r="168" spans="2:65" s="1" customFormat="1" ht="33" customHeight="1">
      <c r="B168" s="64"/>
      <c r="C168" s="979" t="s">
        <v>323</v>
      </c>
      <c r="D168" s="979" t="s">
        <v>213</v>
      </c>
      <c r="E168" s="980" t="s">
        <v>4601</v>
      </c>
      <c r="F168" s="981" t="s">
        <v>4602</v>
      </c>
      <c r="G168" s="982" t="s">
        <v>238</v>
      </c>
      <c r="H168" s="983">
        <v>5</v>
      </c>
      <c r="I168" s="293"/>
      <c r="J168" s="983">
        <f t="shared" si="10"/>
        <v>0</v>
      </c>
      <c r="K168" s="984"/>
      <c r="L168" s="64"/>
      <c r="M168" s="294" t="s">
        <v>1</v>
      </c>
      <c r="N168" s="295" t="s">
        <v>37</v>
      </c>
      <c r="P168" s="296">
        <f t="shared" si="11"/>
        <v>0</v>
      </c>
      <c r="Q168" s="296">
        <v>7.1000000000000002E-4</v>
      </c>
      <c r="R168" s="296">
        <f t="shared" si="12"/>
        <v>3.5500000000000002E-3</v>
      </c>
      <c r="S168" s="296">
        <v>0</v>
      </c>
      <c r="T168" s="297">
        <f t="shared" si="13"/>
        <v>0</v>
      </c>
      <c r="AR168" s="218" t="s">
        <v>217</v>
      </c>
      <c r="AT168" s="218" t="s">
        <v>213</v>
      </c>
      <c r="AU168" s="218"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218" t="s">
        <v>4603</v>
      </c>
    </row>
    <row r="169" spans="2:65" s="1" customFormat="1" ht="33" customHeight="1">
      <c r="B169" s="64"/>
      <c r="C169" s="979" t="s">
        <v>326</v>
      </c>
      <c r="D169" s="979" t="s">
        <v>213</v>
      </c>
      <c r="E169" s="980" t="s">
        <v>4604</v>
      </c>
      <c r="F169" s="981" t="s">
        <v>4605</v>
      </c>
      <c r="G169" s="982" t="s">
        <v>238</v>
      </c>
      <c r="H169" s="983">
        <v>5</v>
      </c>
      <c r="I169" s="293"/>
      <c r="J169" s="983">
        <f t="shared" si="10"/>
        <v>0</v>
      </c>
      <c r="K169" s="984"/>
      <c r="L169" s="64"/>
      <c r="M169" s="294" t="s">
        <v>1</v>
      </c>
      <c r="N169" s="295" t="s">
        <v>37</v>
      </c>
      <c r="P169" s="296">
        <f t="shared" si="11"/>
        <v>0</v>
      </c>
      <c r="Q169" s="296">
        <v>0.12966</v>
      </c>
      <c r="R169" s="296">
        <f t="shared" si="12"/>
        <v>0.64829999999999999</v>
      </c>
      <c r="S169" s="296">
        <v>0</v>
      </c>
      <c r="T169" s="297">
        <f t="shared" si="13"/>
        <v>0</v>
      </c>
      <c r="AR169" s="218" t="s">
        <v>217</v>
      </c>
      <c r="AT169" s="218" t="s">
        <v>213</v>
      </c>
      <c r="AU169" s="218"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218" t="s">
        <v>4606</v>
      </c>
    </row>
    <row r="170" spans="2:65" s="1" customFormat="1" ht="33" customHeight="1">
      <c r="B170" s="64"/>
      <c r="C170" s="979" t="s">
        <v>329</v>
      </c>
      <c r="D170" s="979" t="s">
        <v>213</v>
      </c>
      <c r="E170" s="980" t="s">
        <v>4607</v>
      </c>
      <c r="F170" s="981" t="s">
        <v>4608</v>
      </c>
      <c r="G170" s="982" t="s">
        <v>238</v>
      </c>
      <c r="H170" s="983">
        <v>5</v>
      </c>
      <c r="I170" s="293"/>
      <c r="J170" s="983">
        <f t="shared" si="10"/>
        <v>0</v>
      </c>
      <c r="K170" s="984"/>
      <c r="L170" s="64"/>
      <c r="M170" s="294" t="s">
        <v>1</v>
      </c>
      <c r="N170" s="295" t="s">
        <v>37</v>
      </c>
      <c r="P170" s="296">
        <f t="shared" si="11"/>
        <v>0</v>
      </c>
      <c r="Q170" s="296">
        <v>0.18151999999999999</v>
      </c>
      <c r="R170" s="296">
        <f t="shared" si="12"/>
        <v>0.90759999999999996</v>
      </c>
      <c r="S170" s="296">
        <v>0</v>
      </c>
      <c r="T170" s="297">
        <f t="shared" si="13"/>
        <v>0</v>
      </c>
      <c r="AR170" s="218" t="s">
        <v>217</v>
      </c>
      <c r="AT170" s="218" t="s">
        <v>213</v>
      </c>
      <c r="AU170" s="218"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218" t="s">
        <v>4609</v>
      </c>
    </row>
    <row r="171" spans="2:65" s="1" customFormat="1" ht="24.2" customHeight="1">
      <c r="B171" s="64"/>
      <c r="C171" s="979" t="s">
        <v>332</v>
      </c>
      <c r="D171" s="979" t="s">
        <v>213</v>
      </c>
      <c r="E171" s="980" t="s">
        <v>4610</v>
      </c>
      <c r="F171" s="981" t="s">
        <v>4611</v>
      </c>
      <c r="G171" s="982" t="s">
        <v>238</v>
      </c>
      <c r="H171" s="983">
        <v>5</v>
      </c>
      <c r="I171" s="293"/>
      <c r="J171" s="983">
        <f t="shared" si="10"/>
        <v>0</v>
      </c>
      <c r="K171" s="984"/>
      <c r="L171" s="64"/>
      <c r="M171" s="294" t="s">
        <v>1</v>
      </c>
      <c r="N171" s="295" t="s">
        <v>37</v>
      </c>
      <c r="P171" s="296">
        <f t="shared" si="11"/>
        <v>0</v>
      </c>
      <c r="Q171" s="296">
        <v>0.11022</v>
      </c>
      <c r="R171" s="296">
        <f t="shared" si="12"/>
        <v>0.55110000000000003</v>
      </c>
      <c r="S171" s="296">
        <v>0</v>
      </c>
      <c r="T171" s="297">
        <f t="shared" si="13"/>
        <v>0</v>
      </c>
      <c r="AR171" s="218" t="s">
        <v>217</v>
      </c>
      <c r="AT171" s="218" t="s">
        <v>213</v>
      </c>
      <c r="AU171" s="218"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218" t="s">
        <v>4612</v>
      </c>
    </row>
    <row r="172" spans="2:65" s="15" customFormat="1" ht="22.9" customHeight="1">
      <c r="B172" s="281"/>
      <c r="D172" s="282" t="s">
        <v>69</v>
      </c>
      <c r="E172" s="291" t="s">
        <v>235</v>
      </c>
      <c r="F172" s="291" t="s">
        <v>1392</v>
      </c>
      <c r="I172" s="284"/>
      <c r="J172" s="292">
        <f>BK172</f>
        <v>0</v>
      </c>
      <c r="L172" s="281"/>
      <c r="M172" s="286"/>
      <c r="P172" s="287">
        <f>SUM(P173:P187)</f>
        <v>0</v>
      </c>
      <c r="R172" s="287">
        <f>SUM(R173:R187)</f>
        <v>5.3443256860000004</v>
      </c>
      <c r="T172" s="288">
        <f>SUM(T173:T187)</f>
        <v>0</v>
      </c>
      <c r="AR172" s="282" t="s">
        <v>77</v>
      </c>
      <c r="AT172" s="289" t="s">
        <v>69</v>
      </c>
      <c r="AU172" s="289" t="s">
        <v>77</v>
      </c>
      <c r="AY172" s="282" t="s">
        <v>211</v>
      </c>
      <c r="BK172" s="290">
        <f>SUM(BK173:BK187)</f>
        <v>0</v>
      </c>
    </row>
    <row r="173" spans="2:65" s="1" customFormat="1" ht="24.2" customHeight="1">
      <c r="B173" s="64"/>
      <c r="C173" s="979" t="s">
        <v>335</v>
      </c>
      <c r="D173" s="979" t="s">
        <v>213</v>
      </c>
      <c r="E173" s="980" t="s">
        <v>4430</v>
      </c>
      <c r="F173" s="981" t="s">
        <v>4431</v>
      </c>
      <c r="G173" s="982" t="s">
        <v>389</v>
      </c>
      <c r="H173" s="983">
        <v>6.6</v>
      </c>
      <c r="I173" s="293"/>
      <c r="J173" s="983">
        <f t="shared" ref="J173:J187" si="20">ROUND(I173*H173,2)</f>
        <v>0</v>
      </c>
      <c r="K173" s="984"/>
      <c r="L173" s="64"/>
      <c r="M173" s="294" t="s">
        <v>1</v>
      </c>
      <c r="N173" s="295" t="s">
        <v>37</v>
      </c>
      <c r="P173" s="296">
        <f t="shared" ref="P173:P187" si="21">O173*H173</f>
        <v>0</v>
      </c>
      <c r="Q173" s="296">
        <v>2.1810960000000001E-2</v>
      </c>
      <c r="R173" s="296">
        <f t="shared" ref="R173:R187" si="22">Q173*H173</f>
        <v>0.14395233599999999</v>
      </c>
      <c r="S173" s="296">
        <v>0</v>
      </c>
      <c r="T173" s="297">
        <f t="shared" ref="T173:T187" si="23">S173*H173</f>
        <v>0</v>
      </c>
      <c r="AR173" s="218" t="s">
        <v>217</v>
      </c>
      <c r="AT173" s="218" t="s">
        <v>213</v>
      </c>
      <c r="AU173" s="218" t="s">
        <v>83</v>
      </c>
      <c r="AY173" s="51" t="s">
        <v>211</v>
      </c>
      <c r="BE173" s="195">
        <f t="shared" ref="BE173:BE187" si="24">IF(N173="základná",J173,0)</f>
        <v>0</v>
      </c>
      <c r="BF173" s="195">
        <f t="shared" ref="BF173:BF187" si="25">IF(N173="znížená",J173,0)</f>
        <v>0</v>
      </c>
      <c r="BG173" s="195">
        <f t="shared" ref="BG173:BG187" si="26">IF(N173="zákl. prenesená",J173,0)</f>
        <v>0</v>
      </c>
      <c r="BH173" s="195">
        <f t="shared" ref="BH173:BH187" si="27">IF(N173="zníž. prenesená",J173,0)</f>
        <v>0</v>
      </c>
      <c r="BI173" s="195">
        <f t="shared" ref="BI173:BI187" si="28">IF(N173="nulová",J173,0)</f>
        <v>0</v>
      </c>
      <c r="BJ173" s="51" t="s">
        <v>83</v>
      </c>
      <c r="BK173" s="195">
        <f t="shared" ref="BK173:BK187" si="29">ROUND(I173*H173,2)</f>
        <v>0</v>
      </c>
      <c r="BL173" s="51" t="s">
        <v>217</v>
      </c>
      <c r="BM173" s="218" t="s">
        <v>4613</v>
      </c>
    </row>
    <row r="174" spans="2:65" s="1" customFormat="1" ht="16.5" customHeight="1">
      <c r="B174" s="64"/>
      <c r="C174" s="979" t="s">
        <v>338</v>
      </c>
      <c r="D174" s="979" t="s">
        <v>213</v>
      </c>
      <c r="E174" s="980" t="s">
        <v>4464</v>
      </c>
      <c r="F174" s="981" t="s">
        <v>4465</v>
      </c>
      <c r="G174" s="982" t="s">
        <v>250</v>
      </c>
      <c r="H174" s="983">
        <v>1</v>
      </c>
      <c r="I174" s="293"/>
      <c r="J174" s="983">
        <f t="shared" si="20"/>
        <v>0</v>
      </c>
      <c r="K174" s="984"/>
      <c r="L174" s="64"/>
      <c r="M174" s="294" t="s">
        <v>1</v>
      </c>
      <c r="N174" s="295" t="s">
        <v>37</v>
      </c>
      <c r="P174" s="296">
        <f t="shared" si="21"/>
        <v>0</v>
      </c>
      <c r="Q174" s="296">
        <v>1.3200000000000001E-4</v>
      </c>
      <c r="R174" s="296">
        <f t="shared" si="22"/>
        <v>1.3200000000000001E-4</v>
      </c>
      <c r="S174" s="296">
        <v>0</v>
      </c>
      <c r="T174" s="297">
        <f t="shared" si="23"/>
        <v>0</v>
      </c>
      <c r="AR174" s="218" t="s">
        <v>217</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218" t="s">
        <v>4614</v>
      </c>
    </row>
    <row r="175" spans="2:65" s="1" customFormat="1" ht="24.2" customHeight="1">
      <c r="B175" s="64"/>
      <c r="C175" s="985" t="s">
        <v>341</v>
      </c>
      <c r="D175" s="985" t="s">
        <v>240</v>
      </c>
      <c r="E175" s="986" t="s">
        <v>4466</v>
      </c>
      <c r="F175" s="987" t="s">
        <v>4467</v>
      </c>
      <c r="G175" s="988" t="s">
        <v>250</v>
      </c>
      <c r="H175" s="989">
        <v>1</v>
      </c>
      <c r="I175" s="303"/>
      <c r="J175" s="989">
        <f t="shared" si="20"/>
        <v>0</v>
      </c>
      <c r="K175" s="990"/>
      <c r="L175" s="305"/>
      <c r="M175" s="306" t="s">
        <v>1</v>
      </c>
      <c r="N175" s="307" t="s">
        <v>37</v>
      </c>
      <c r="P175" s="296">
        <f t="shared" si="21"/>
        <v>0</v>
      </c>
      <c r="Q175" s="296">
        <v>8.8599999999999998E-3</v>
      </c>
      <c r="R175" s="296">
        <f t="shared" si="22"/>
        <v>8.8599999999999998E-3</v>
      </c>
      <c r="S175" s="296">
        <v>0</v>
      </c>
      <c r="T175" s="297">
        <f t="shared" si="23"/>
        <v>0</v>
      </c>
      <c r="AR175" s="218" t="s">
        <v>235</v>
      </c>
      <c r="AT175" s="218" t="s">
        <v>240</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218" t="s">
        <v>4615</v>
      </c>
    </row>
    <row r="176" spans="2:65" s="1" customFormat="1" ht="16.5" customHeight="1">
      <c r="B176" s="64"/>
      <c r="C176" s="979" t="s">
        <v>344</v>
      </c>
      <c r="D176" s="979" t="s">
        <v>213</v>
      </c>
      <c r="E176" s="980" t="s">
        <v>4476</v>
      </c>
      <c r="F176" s="981" t="s">
        <v>4477</v>
      </c>
      <c r="G176" s="982" t="s">
        <v>389</v>
      </c>
      <c r="H176" s="983">
        <v>6.6</v>
      </c>
      <c r="I176" s="293"/>
      <c r="J176" s="983">
        <f t="shared" si="20"/>
        <v>0</v>
      </c>
      <c r="K176" s="984"/>
      <c r="L176" s="64"/>
      <c r="M176" s="294" t="s">
        <v>1</v>
      </c>
      <c r="N176" s="295" t="s">
        <v>37</v>
      </c>
      <c r="P176" s="296">
        <f t="shared" si="21"/>
        <v>0</v>
      </c>
      <c r="Q176" s="296">
        <v>0</v>
      </c>
      <c r="R176" s="296">
        <f t="shared" si="22"/>
        <v>0</v>
      </c>
      <c r="S176" s="296">
        <v>0</v>
      </c>
      <c r="T176" s="297">
        <f t="shared" si="23"/>
        <v>0</v>
      </c>
      <c r="AR176" s="218" t="s">
        <v>217</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218" t="s">
        <v>4616</v>
      </c>
    </row>
    <row r="177" spans="2:65" s="1" customFormat="1" ht="21.75" customHeight="1">
      <c r="B177" s="64"/>
      <c r="C177" s="979" t="s">
        <v>347</v>
      </c>
      <c r="D177" s="979" t="s">
        <v>213</v>
      </c>
      <c r="E177" s="980" t="s">
        <v>4478</v>
      </c>
      <c r="F177" s="981" t="s">
        <v>4479</v>
      </c>
      <c r="G177" s="982" t="s">
        <v>389</v>
      </c>
      <c r="H177" s="983">
        <v>6.6</v>
      </c>
      <c r="I177" s="293"/>
      <c r="J177" s="983">
        <f t="shared" si="20"/>
        <v>0</v>
      </c>
      <c r="K177" s="984"/>
      <c r="L177" s="64"/>
      <c r="M177" s="294" t="s">
        <v>1</v>
      </c>
      <c r="N177" s="295" t="s">
        <v>37</v>
      </c>
      <c r="P177" s="296">
        <f t="shared" si="21"/>
        <v>0</v>
      </c>
      <c r="Q177" s="296">
        <v>0</v>
      </c>
      <c r="R177" s="296">
        <f t="shared" si="22"/>
        <v>0</v>
      </c>
      <c r="S177" s="296">
        <v>0</v>
      </c>
      <c r="T177" s="297">
        <f t="shared" si="23"/>
        <v>0</v>
      </c>
      <c r="AR177" s="218" t="s">
        <v>217</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218" t="s">
        <v>4617</v>
      </c>
    </row>
    <row r="178" spans="2:65" s="1" customFormat="1" ht="24.2" customHeight="1">
      <c r="B178" s="64"/>
      <c r="C178" s="979" t="s">
        <v>350</v>
      </c>
      <c r="D178" s="979" t="s">
        <v>213</v>
      </c>
      <c r="E178" s="980" t="s">
        <v>4480</v>
      </c>
      <c r="F178" s="981" t="s">
        <v>4481</v>
      </c>
      <c r="G178" s="982" t="s">
        <v>389</v>
      </c>
      <c r="H178" s="983">
        <v>2</v>
      </c>
      <c r="I178" s="293"/>
      <c r="J178" s="983">
        <f t="shared" si="20"/>
        <v>0</v>
      </c>
      <c r="K178" s="984"/>
      <c r="L178" s="64"/>
      <c r="M178" s="294" t="s">
        <v>1</v>
      </c>
      <c r="N178" s="295" t="s">
        <v>37</v>
      </c>
      <c r="P178" s="296">
        <f t="shared" si="21"/>
        <v>0</v>
      </c>
      <c r="Q178" s="296">
        <v>0</v>
      </c>
      <c r="R178" s="296">
        <f t="shared" si="22"/>
        <v>0</v>
      </c>
      <c r="S178" s="296">
        <v>0</v>
      </c>
      <c r="T178" s="297">
        <f t="shared" si="23"/>
        <v>0</v>
      </c>
      <c r="AR178" s="218" t="s">
        <v>217</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218" t="s">
        <v>4618</v>
      </c>
    </row>
    <row r="179" spans="2:65" s="1" customFormat="1" ht="24.2" customHeight="1">
      <c r="B179" s="64"/>
      <c r="C179" s="979" t="s">
        <v>352</v>
      </c>
      <c r="D179" s="979" t="s">
        <v>213</v>
      </c>
      <c r="E179" s="980" t="s">
        <v>4482</v>
      </c>
      <c r="F179" s="981" t="s">
        <v>4483</v>
      </c>
      <c r="G179" s="982" t="s">
        <v>250</v>
      </c>
      <c r="H179" s="983">
        <v>1</v>
      </c>
      <c r="I179" s="293"/>
      <c r="J179" s="983">
        <f t="shared" si="20"/>
        <v>0</v>
      </c>
      <c r="K179" s="984"/>
      <c r="L179" s="64"/>
      <c r="M179" s="294" t="s">
        <v>1</v>
      </c>
      <c r="N179" s="295" t="s">
        <v>37</v>
      </c>
      <c r="P179" s="296">
        <f t="shared" si="21"/>
        <v>0</v>
      </c>
      <c r="Q179" s="296">
        <v>2.2944213499999999</v>
      </c>
      <c r="R179" s="296">
        <f t="shared" si="22"/>
        <v>2.2944213499999999</v>
      </c>
      <c r="S179" s="296">
        <v>0</v>
      </c>
      <c r="T179" s="297">
        <f t="shared" si="23"/>
        <v>0</v>
      </c>
      <c r="AR179" s="218" t="s">
        <v>217</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218" t="s">
        <v>4619</v>
      </c>
    </row>
    <row r="180" spans="2:65" s="1" customFormat="1" ht="37.9" customHeight="1">
      <c r="B180" s="64"/>
      <c r="C180" s="985" t="s">
        <v>355</v>
      </c>
      <c r="D180" s="985" t="s">
        <v>240</v>
      </c>
      <c r="E180" s="986" t="s">
        <v>4484</v>
      </c>
      <c r="F180" s="987" t="s">
        <v>4485</v>
      </c>
      <c r="G180" s="988" t="s">
        <v>250</v>
      </c>
      <c r="H180" s="989">
        <v>1</v>
      </c>
      <c r="I180" s="303"/>
      <c r="J180" s="989">
        <f t="shared" si="20"/>
        <v>0</v>
      </c>
      <c r="K180" s="990"/>
      <c r="L180" s="305"/>
      <c r="M180" s="306" t="s">
        <v>1</v>
      </c>
      <c r="N180" s="307" t="s">
        <v>37</v>
      </c>
      <c r="P180" s="296">
        <f t="shared" si="21"/>
        <v>0</v>
      </c>
      <c r="Q180" s="296">
        <v>0.505</v>
      </c>
      <c r="R180" s="296">
        <f t="shared" si="22"/>
        <v>0.505</v>
      </c>
      <c r="S180" s="296">
        <v>0</v>
      </c>
      <c r="T180" s="297">
        <f t="shared" si="23"/>
        <v>0</v>
      </c>
      <c r="AR180" s="218" t="s">
        <v>235</v>
      </c>
      <c r="AT180" s="218" t="s">
        <v>240</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218" t="s">
        <v>4620</v>
      </c>
    </row>
    <row r="181" spans="2:65" s="1" customFormat="1" ht="37.9" customHeight="1">
      <c r="B181" s="64"/>
      <c r="C181" s="985" t="s">
        <v>358</v>
      </c>
      <c r="D181" s="985" t="s">
        <v>240</v>
      </c>
      <c r="E181" s="986" t="s">
        <v>4486</v>
      </c>
      <c r="F181" s="987" t="s">
        <v>4487</v>
      </c>
      <c r="G181" s="988" t="s">
        <v>250</v>
      </c>
      <c r="H181" s="989">
        <v>1</v>
      </c>
      <c r="I181" s="303"/>
      <c r="J181" s="989">
        <f t="shared" si="20"/>
        <v>0</v>
      </c>
      <c r="K181" s="990"/>
      <c r="L181" s="305"/>
      <c r="M181" s="306" t="s">
        <v>1</v>
      </c>
      <c r="N181" s="307" t="s">
        <v>37</v>
      </c>
      <c r="P181" s="296">
        <f t="shared" si="21"/>
        <v>0</v>
      </c>
      <c r="Q181" s="296">
        <v>0.215</v>
      </c>
      <c r="R181" s="296">
        <f t="shared" si="22"/>
        <v>0.215</v>
      </c>
      <c r="S181" s="296">
        <v>0</v>
      </c>
      <c r="T181" s="297">
        <f t="shared" si="23"/>
        <v>0</v>
      </c>
      <c r="AR181" s="218" t="s">
        <v>235</v>
      </c>
      <c r="AT181" s="218" t="s">
        <v>240</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218" t="s">
        <v>4621</v>
      </c>
    </row>
    <row r="182" spans="2:65" s="1" customFormat="1" ht="37.9" customHeight="1">
      <c r="B182" s="64"/>
      <c r="C182" s="985" t="s">
        <v>361</v>
      </c>
      <c r="D182" s="985" t="s">
        <v>240</v>
      </c>
      <c r="E182" s="986" t="s">
        <v>4488</v>
      </c>
      <c r="F182" s="987" t="s">
        <v>4489</v>
      </c>
      <c r="G182" s="988" t="s">
        <v>250</v>
      </c>
      <c r="H182" s="989">
        <v>1</v>
      </c>
      <c r="I182" s="303"/>
      <c r="J182" s="989">
        <f t="shared" si="20"/>
        <v>0</v>
      </c>
      <c r="K182" s="990"/>
      <c r="L182" s="305"/>
      <c r="M182" s="306" t="s">
        <v>1</v>
      </c>
      <c r="N182" s="307" t="s">
        <v>37</v>
      </c>
      <c r="P182" s="296">
        <f t="shared" si="21"/>
        <v>0</v>
      </c>
      <c r="Q182" s="296">
        <v>0.43</v>
      </c>
      <c r="R182" s="296">
        <f t="shared" si="22"/>
        <v>0.43</v>
      </c>
      <c r="S182" s="296">
        <v>0</v>
      </c>
      <c r="T182" s="297">
        <f t="shared" si="23"/>
        <v>0</v>
      </c>
      <c r="AR182" s="218" t="s">
        <v>235</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218" t="s">
        <v>4622</v>
      </c>
    </row>
    <row r="183" spans="2:65" s="1" customFormat="1" ht="37.9" customHeight="1">
      <c r="B183" s="64"/>
      <c r="C183" s="985" t="s">
        <v>364</v>
      </c>
      <c r="D183" s="985" t="s">
        <v>240</v>
      </c>
      <c r="E183" s="986" t="s">
        <v>4623</v>
      </c>
      <c r="F183" s="987" t="s">
        <v>4624</v>
      </c>
      <c r="G183" s="988" t="s">
        <v>250</v>
      </c>
      <c r="H183" s="989">
        <v>1</v>
      </c>
      <c r="I183" s="303"/>
      <c r="J183" s="989">
        <f t="shared" si="20"/>
        <v>0</v>
      </c>
      <c r="K183" s="990"/>
      <c r="L183" s="305"/>
      <c r="M183" s="306" t="s">
        <v>1</v>
      </c>
      <c r="N183" s="307" t="s">
        <v>37</v>
      </c>
      <c r="P183" s="296">
        <f t="shared" si="21"/>
        <v>0</v>
      </c>
      <c r="Q183" s="296">
        <v>1.58</v>
      </c>
      <c r="R183" s="296">
        <f t="shared" si="22"/>
        <v>1.58</v>
      </c>
      <c r="S183" s="296">
        <v>0</v>
      </c>
      <c r="T183" s="297">
        <f t="shared" si="23"/>
        <v>0</v>
      </c>
      <c r="AR183" s="218" t="s">
        <v>235</v>
      </c>
      <c r="AT183" s="218" t="s">
        <v>240</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218" t="s">
        <v>4625</v>
      </c>
    </row>
    <row r="184" spans="2:65" s="1" customFormat="1" ht="33" customHeight="1">
      <c r="B184" s="64"/>
      <c r="C184" s="985" t="s">
        <v>367</v>
      </c>
      <c r="D184" s="985" t="s">
        <v>240</v>
      </c>
      <c r="E184" s="986" t="s">
        <v>4494</v>
      </c>
      <c r="F184" s="987" t="s">
        <v>4495</v>
      </c>
      <c r="G184" s="988" t="s">
        <v>250</v>
      </c>
      <c r="H184" s="989">
        <v>3</v>
      </c>
      <c r="I184" s="303"/>
      <c r="J184" s="989">
        <f t="shared" si="20"/>
        <v>0</v>
      </c>
      <c r="K184" s="990"/>
      <c r="L184" s="305"/>
      <c r="M184" s="306" t="s">
        <v>1</v>
      </c>
      <c r="N184" s="307" t="s">
        <v>37</v>
      </c>
      <c r="P184" s="296">
        <f t="shared" si="21"/>
        <v>0</v>
      </c>
      <c r="Q184" s="296">
        <v>2E-3</v>
      </c>
      <c r="R184" s="296">
        <f t="shared" si="22"/>
        <v>6.0000000000000001E-3</v>
      </c>
      <c r="S184" s="296">
        <v>0</v>
      </c>
      <c r="T184" s="297">
        <f t="shared" si="23"/>
        <v>0</v>
      </c>
      <c r="AR184" s="218" t="s">
        <v>235</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218" t="s">
        <v>4626</v>
      </c>
    </row>
    <row r="185" spans="2:65" s="1" customFormat="1" ht="24.2" customHeight="1">
      <c r="B185" s="64"/>
      <c r="C185" s="979" t="s">
        <v>370</v>
      </c>
      <c r="D185" s="979" t="s">
        <v>213</v>
      </c>
      <c r="E185" s="980" t="s">
        <v>4496</v>
      </c>
      <c r="F185" s="981" t="s">
        <v>4497</v>
      </c>
      <c r="G185" s="982" t="s">
        <v>250</v>
      </c>
      <c r="H185" s="983">
        <v>1</v>
      </c>
      <c r="I185" s="293"/>
      <c r="J185" s="983">
        <f t="shared" si="20"/>
        <v>0</v>
      </c>
      <c r="K185" s="984"/>
      <c r="L185" s="64"/>
      <c r="M185" s="294" t="s">
        <v>1</v>
      </c>
      <c r="N185" s="295" t="s">
        <v>37</v>
      </c>
      <c r="P185" s="296">
        <f t="shared" si="21"/>
        <v>0</v>
      </c>
      <c r="Q185" s="296">
        <v>6.3E-3</v>
      </c>
      <c r="R185" s="296">
        <f t="shared" si="22"/>
        <v>6.3E-3</v>
      </c>
      <c r="S185" s="296">
        <v>0</v>
      </c>
      <c r="T185" s="297">
        <f t="shared" si="23"/>
        <v>0</v>
      </c>
      <c r="AR185" s="218" t="s">
        <v>217</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218" t="s">
        <v>4627</v>
      </c>
    </row>
    <row r="186" spans="2:65" s="1" customFormat="1" ht="37.9" customHeight="1">
      <c r="B186" s="64"/>
      <c r="C186" s="985" t="s">
        <v>373</v>
      </c>
      <c r="D186" s="985" t="s">
        <v>240</v>
      </c>
      <c r="E186" s="986" t="s">
        <v>4498</v>
      </c>
      <c r="F186" s="987" t="s">
        <v>4499</v>
      </c>
      <c r="G186" s="988" t="s">
        <v>250</v>
      </c>
      <c r="H186" s="989">
        <v>1</v>
      </c>
      <c r="I186" s="303"/>
      <c r="J186" s="989">
        <f t="shared" si="20"/>
        <v>0</v>
      </c>
      <c r="K186" s="990"/>
      <c r="L186" s="305"/>
      <c r="M186" s="306" t="s">
        <v>1</v>
      </c>
      <c r="N186" s="307" t="s">
        <v>37</v>
      </c>
      <c r="P186" s="296">
        <f t="shared" si="21"/>
        <v>0</v>
      </c>
      <c r="Q186" s="296">
        <v>0.154</v>
      </c>
      <c r="R186" s="296">
        <f t="shared" si="22"/>
        <v>0.154</v>
      </c>
      <c r="S186" s="296">
        <v>0</v>
      </c>
      <c r="T186" s="297">
        <f t="shared" si="23"/>
        <v>0</v>
      </c>
      <c r="AR186" s="218" t="s">
        <v>235</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218" t="s">
        <v>4628</v>
      </c>
    </row>
    <row r="187" spans="2:65" s="1" customFormat="1" ht="24.2" customHeight="1">
      <c r="B187" s="64"/>
      <c r="C187" s="979" t="s">
        <v>376</v>
      </c>
      <c r="D187" s="979" t="s">
        <v>213</v>
      </c>
      <c r="E187" s="980" t="s">
        <v>4530</v>
      </c>
      <c r="F187" s="981" t="s">
        <v>4531</v>
      </c>
      <c r="G187" s="982" t="s">
        <v>389</v>
      </c>
      <c r="H187" s="983">
        <v>6.6</v>
      </c>
      <c r="I187" s="293"/>
      <c r="J187" s="983">
        <f t="shared" si="20"/>
        <v>0</v>
      </c>
      <c r="K187" s="984"/>
      <c r="L187" s="64"/>
      <c r="M187" s="294" t="s">
        <v>1</v>
      </c>
      <c r="N187" s="295" t="s">
        <v>37</v>
      </c>
      <c r="P187" s="296">
        <f t="shared" si="21"/>
        <v>0</v>
      </c>
      <c r="Q187" s="296">
        <v>1E-4</v>
      </c>
      <c r="R187" s="296">
        <f t="shared" si="22"/>
        <v>6.6E-4</v>
      </c>
      <c r="S187" s="296">
        <v>0</v>
      </c>
      <c r="T187" s="297">
        <f t="shared" si="23"/>
        <v>0</v>
      </c>
      <c r="AR187" s="218" t="s">
        <v>217</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218" t="s">
        <v>4629</v>
      </c>
    </row>
    <row r="188" spans="2:65" s="15" customFormat="1" ht="22.9" customHeight="1">
      <c r="B188" s="281"/>
      <c r="D188" s="282" t="s">
        <v>69</v>
      </c>
      <c r="E188" s="291" t="s">
        <v>239</v>
      </c>
      <c r="F188" s="291" t="s">
        <v>385</v>
      </c>
      <c r="I188" s="284"/>
      <c r="J188" s="292">
        <f>BK188</f>
        <v>0</v>
      </c>
      <c r="L188" s="281"/>
      <c r="M188" s="286"/>
      <c r="P188" s="287">
        <f>SUM(P189:P199)</f>
        <v>0</v>
      </c>
      <c r="R188" s="287">
        <f>SUM(R189:R199)</f>
        <v>0.57489146000000002</v>
      </c>
      <c r="T188" s="288">
        <f>SUM(T189:T199)</f>
        <v>0</v>
      </c>
      <c r="AR188" s="282" t="s">
        <v>77</v>
      </c>
      <c r="AT188" s="289" t="s">
        <v>69</v>
      </c>
      <c r="AU188" s="289" t="s">
        <v>77</v>
      </c>
      <c r="AY188" s="282" t="s">
        <v>211</v>
      </c>
      <c r="BK188" s="290">
        <f>SUM(BK189:BK199)</f>
        <v>0</v>
      </c>
    </row>
    <row r="189" spans="2:65" s="1" customFormat="1" ht="33" customHeight="1">
      <c r="B189" s="64"/>
      <c r="C189" s="979" t="s">
        <v>379</v>
      </c>
      <c r="D189" s="979" t="s">
        <v>213</v>
      </c>
      <c r="E189" s="980" t="s">
        <v>4630</v>
      </c>
      <c r="F189" s="981" t="s">
        <v>4631</v>
      </c>
      <c r="G189" s="982" t="s">
        <v>389</v>
      </c>
      <c r="H189" s="983">
        <v>2</v>
      </c>
      <c r="I189" s="293"/>
      <c r="J189" s="983">
        <f t="shared" ref="J189:J199" si="30">ROUND(I189*H189,2)</f>
        <v>0</v>
      </c>
      <c r="K189" s="984"/>
      <c r="L189" s="64"/>
      <c r="M189" s="294" t="s">
        <v>1</v>
      </c>
      <c r="N189" s="295" t="s">
        <v>37</v>
      </c>
      <c r="P189" s="296">
        <f t="shared" ref="P189:P199" si="31">O189*H189</f>
        <v>0</v>
      </c>
      <c r="Q189" s="296">
        <v>0.19697572999999999</v>
      </c>
      <c r="R189" s="296">
        <f t="shared" ref="R189:R199" si="32">Q189*H189</f>
        <v>0.39395145999999998</v>
      </c>
      <c r="S189" s="296">
        <v>0</v>
      </c>
      <c r="T189" s="297">
        <f t="shared" ref="T189:T199" si="33">S189*H189</f>
        <v>0</v>
      </c>
      <c r="AR189" s="218" t="s">
        <v>217</v>
      </c>
      <c r="AT189" s="218" t="s">
        <v>213</v>
      </c>
      <c r="AU189" s="218" t="s">
        <v>83</v>
      </c>
      <c r="AY189" s="51" t="s">
        <v>211</v>
      </c>
      <c r="BE189" s="195">
        <f t="shared" ref="BE189:BE199" si="34">IF(N189="základná",J189,0)</f>
        <v>0</v>
      </c>
      <c r="BF189" s="195">
        <f t="shared" ref="BF189:BF199" si="35">IF(N189="znížená",J189,0)</f>
        <v>0</v>
      </c>
      <c r="BG189" s="195">
        <f t="shared" ref="BG189:BG199" si="36">IF(N189="zákl. prenesená",J189,0)</f>
        <v>0</v>
      </c>
      <c r="BH189" s="195">
        <f t="shared" ref="BH189:BH199" si="37">IF(N189="zníž. prenesená",J189,0)</f>
        <v>0</v>
      </c>
      <c r="BI189" s="195">
        <f t="shared" ref="BI189:BI199" si="38">IF(N189="nulová",J189,0)</f>
        <v>0</v>
      </c>
      <c r="BJ189" s="51" t="s">
        <v>83</v>
      </c>
      <c r="BK189" s="195">
        <f t="shared" ref="BK189:BK199" si="39">ROUND(I189*H189,2)</f>
        <v>0</v>
      </c>
      <c r="BL189" s="51" t="s">
        <v>217</v>
      </c>
      <c r="BM189" s="218" t="s">
        <v>4632</v>
      </c>
    </row>
    <row r="190" spans="2:65" s="1" customFormat="1" ht="16.5" customHeight="1">
      <c r="B190" s="64"/>
      <c r="C190" s="985" t="s">
        <v>382</v>
      </c>
      <c r="D190" s="985" t="s">
        <v>240</v>
      </c>
      <c r="E190" s="986" t="s">
        <v>4633</v>
      </c>
      <c r="F190" s="987" t="s">
        <v>4634</v>
      </c>
      <c r="G190" s="988" t="s">
        <v>250</v>
      </c>
      <c r="H190" s="989">
        <v>2.02</v>
      </c>
      <c r="I190" s="303"/>
      <c r="J190" s="989">
        <f t="shared" si="30"/>
        <v>0</v>
      </c>
      <c r="K190" s="990"/>
      <c r="L190" s="305"/>
      <c r="M190" s="306" t="s">
        <v>1</v>
      </c>
      <c r="N190" s="307" t="s">
        <v>37</v>
      </c>
      <c r="P190" s="296">
        <f t="shared" si="31"/>
        <v>0</v>
      </c>
      <c r="Q190" s="296">
        <v>8.5000000000000006E-2</v>
      </c>
      <c r="R190" s="296">
        <f t="shared" si="32"/>
        <v>0.17170000000000002</v>
      </c>
      <c r="S190" s="296">
        <v>0</v>
      </c>
      <c r="T190" s="297">
        <f t="shared" si="33"/>
        <v>0</v>
      </c>
      <c r="AR190" s="218" t="s">
        <v>235</v>
      </c>
      <c r="AT190" s="218" t="s">
        <v>240</v>
      </c>
      <c r="AU190" s="218" t="s">
        <v>83</v>
      </c>
      <c r="AY190" s="51" t="s">
        <v>211</v>
      </c>
      <c r="BE190" s="195">
        <f t="shared" si="34"/>
        <v>0</v>
      </c>
      <c r="BF190" s="195">
        <f t="shared" si="35"/>
        <v>0</v>
      </c>
      <c r="BG190" s="195">
        <f t="shared" si="36"/>
        <v>0</v>
      </c>
      <c r="BH190" s="195">
        <f t="shared" si="37"/>
        <v>0</v>
      </c>
      <c r="BI190" s="195">
        <f t="shared" si="38"/>
        <v>0</v>
      </c>
      <c r="BJ190" s="51" t="s">
        <v>83</v>
      </c>
      <c r="BK190" s="195">
        <f t="shared" si="39"/>
        <v>0</v>
      </c>
      <c r="BL190" s="51" t="s">
        <v>217</v>
      </c>
      <c r="BM190" s="218" t="s">
        <v>4635</v>
      </c>
    </row>
    <row r="191" spans="2:65" s="1" customFormat="1" ht="37.9" customHeight="1">
      <c r="B191" s="64"/>
      <c r="C191" s="979" t="s">
        <v>386</v>
      </c>
      <c r="D191" s="979" t="s">
        <v>213</v>
      </c>
      <c r="E191" s="980" t="s">
        <v>4636</v>
      </c>
      <c r="F191" s="981" t="s">
        <v>4637</v>
      </c>
      <c r="G191" s="982" t="s">
        <v>238</v>
      </c>
      <c r="H191" s="983">
        <v>5</v>
      </c>
      <c r="I191" s="293"/>
      <c r="J191" s="983">
        <f t="shared" si="30"/>
        <v>0</v>
      </c>
      <c r="K191" s="984"/>
      <c r="L191" s="64"/>
      <c r="M191" s="294" t="s">
        <v>1</v>
      </c>
      <c r="N191" s="295" t="s">
        <v>37</v>
      </c>
      <c r="P191" s="296">
        <f t="shared" si="31"/>
        <v>0</v>
      </c>
      <c r="Q191" s="296">
        <v>1.82E-3</v>
      </c>
      <c r="R191" s="296">
        <f t="shared" si="32"/>
        <v>9.1000000000000004E-3</v>
      </c>
      <c r="S191" s="296">
        <v>0</v>
      </c>
      <c r="T191" s="297">
        <f t="shared" si="33"/>
        <v>0</v>
      </c>
      <c r="AR191" s="218" t="s">
        <v>217</v>
      </c>
      <c r="AT191" s="218" t="s">
        <v>213</v>
      </c>
      <c r="AU191" s="218" t="s">
        <v>83</v>
      </c>
      <c r="AY191" s="51" t="s">
        <v>211</v>
      </c>
      <c r="BE191" s="195">
        <f t="shared" si="34"/>
        <v>0</v>
      </c>
      <c r="BF191" s="195">
        <f t="shared" si="35"/>
        <v>0</v>
      </c>
      <c r="BG191" s="195">
        <f t="shared" si="36"/>
        <v>0</v>
      </c>
      <c r="BH191" s="195">
        <f t="shared" si="37"/>
        <v>0</v>
      </c>
      <c r="BI191" s="195">
        <f t="shared" si="38"/>
        <v>0</v>
      </c>
      <c r="BJ191" s="51" t="s">
        <v>83</v>
      </c>
      <c r="BK191" s="195">
        <f t="shared" si="39"/>
        <v>0</v>
      </c>
      <c r="BL191" s="51" t="s">
        <v>217</v>
      </c>
      <c r="BM191" s="218" t="s">
        <v>4638</v>
      </c>
    </row>
    <row r="192" spans="2:65" s="1" customFormat="1" ht="24.2" customHeight="1">
      <c r="B192" s="64"/>
      <c r="C192" s="979" t="s">
        <v>393</v>
      </c>
      <c r="D192" s="979" t="s">
        <v>213</v>
      </c>
      <c r="E192" s="980" t="s">
        <v>4639</v>
      </c>
      <c r="F192" s="981" t="s">
        <v>4640</v>
      </c>
      <c r="G192" s="982" t="s">
        <v>389</v>
      </c>
      <c r="H192" s="983">
        <v>14</v>
      </c>
      <c r="I192" s="293"/>
      <c r="J192" s="983">
        <f t="shared" si="30"/>
        <v>0</v>
      </c>
      <c r="K192" s="984"/>
      <c r="L192" s="64"/>
      <c r="M192" s="294" t="s">
        <v>1</v>
      </c>
      <c r="N192" s="295" t="s">
        <v>37</v>
      </c>
      <c r="P192" s="296">
        <f t="shared" si="31"/>
        <v>0</v>
      </c>
      <c r="Q192" s="296">
        <v>0</v>
      </c>
      <c r="R192" s="296">
        <f t="shared" si="32"/>
        <v>0</v>
      </c>
      <c r="S192" s="296">
        <v>0</v>
      </c>
      <c r="T192" s="297">
        <f t="shared" si="33"/>
        <v>0</v>
      </c>
      <c r="AR192" s="218" t="s">
        <v>217</v>
      </c>
      <c r="AT192" s="218" t="s">
        <v>213</v>
      </c>
      <c r="AU192" s="218" t="s">
        <v>83</v>
      </c>
      <c r="AY192" s="51" t="s">
        <v>211</v>
      </c>
      <c r="BE192" s="195">
        <f t="shared" si="34"/>
        <v>0</v>
      </c>
      <c r="BF192" s="195">
        <f t="shared" si="35"/>
        <v>0</v>
      </c>
      <c r="BG192" s="195">
        <f t="shared" si="36"/>
        <v>0</v>
      </c>
      <c r="BH192" s="195">
        <f t="shared" si="37"/>
        <v>0</v>
      </c>
      <c r="BI192" s="195">
        <f t="shared" si="38"/>
        <v>0</v>
      </c>
      <c r="BJ192" s="51" t="s">
        <v>83</v>
      </c>
      <c r="BK192" s="195">
        <f t="shared" si="39"/>
        <v>0</v>
      </c>
      <c r="BL192" s="51" t="s">
        <v>217</v>
      </c>
      <c r="BM192" s="218" t="s">
        <v>4641</v>
      </c>
    </row>
    <row r="193" spans="2:65" s="1" customFormat="1" ht="24.2" customHeight="1">
      <c r="B193" s="64"/>
      <c r="C193" s="979" t="s">
        <v>396</v>
      </c>
      <c r="D193" s="979" t="s">
        <v>213</v>
      </c>
      <c r="E193" s="980" t="s">
        <v>4642</v>
      </c>
      <c r="F193" s="981" t="s">
        <v>4643</v>
      </c>
      <c r="G193" s="982" t="s">
        <v>389</v>
      </c>
      <c r="H193" s="983">
        <v>14</v>
      </c>
      <c r="I193" s="293"/>
      <c r="J193" s="983">
        <f t="shared" si="30"/>
        <v>0</v>
      </c>
      <c r="K193" s="984"/>
      <c r="L193" s="64"/>
      <c r="M193" s="294" t="s">
        <v>1</v>
      </c>
      <c r="N193" s="295" t="s">
        <v>37</v>
      </c>
      <c r="P193" s="296">
        <f t="shared" si="31"/>
        <v>0</v>
      </c>
      <c r="Q193" s="296">
        <v>0</v>
      </c>
      <c r="R193" s="296">
        <f t="shared" si="32"/>
        <v>0</v>
      </c>
      <c r="S193" s="296">
        <v>0</v>
      </c>
      <c r="T193" s="297">
        <f t="shared" si="33"/>
        <v>0</v>
      </c>
      <c r="AR193" s="218" t="s">
        <v>217</v>
      </c>
      <c r="AT193" s="218" t="s">
        <v>213</v>
      </c>
      <c r="AU193" s="218" t="s">
        <v>83</v>
      </c>
      <c r="AY193" s="51" t="s">
        <v>211</v>
      </c>
      <c r="BE193" s="195">
        <f t="shared" si="34"/>
        <v>0</v>
      </c>
      <c r="BF193" s="195">
        <f t="shared" si="35"/>
        <v>0</v>
      </c>
      <c r="BG193" s="195">
        <f t="shared" si="36"/>
        <v>0</v>
      </c>
      <c r="BH193" s="195">
        <f t="shared" si="37"/>
        <v>0</v>
      </c>
      <c r="BI193" s="195">
        <f t="shared" si="38"/>
        <v>0</v>
      </c>
      <c r="BJ193" s="51" t="s">
        <v>83</v>
      </c>
      <c r="BK193" s="195">
        <f t="shared" si="39"/>
        <v>0</v>
      </c>
      <c r="BL193" s="51" t="s">
        <v>217</v>
      </c>
      <c r="BM193" s="218" t="s">
        <v>4644</v>
      </c>
    </row>
    <row r="194" spans="2:65" s="1" customFormat="1" ht="24.2" customHeight="1">
      <c r="B194" s="64"/>
      <c r="C194" s="979" t="s">
        <v>399</v>
      </c>
      <c r="D194" s="979" t="s">
        <v>213</v>
      </c>
      <c r="E194" s="980" t="s">
        <v>4645</v>
      </c>
      <c r="F194" s="981" t="s">
        <v>4646</v>
      </c>
      <c r="G194" s="982" t="s">
        <v>389</v>
      </c>
      <c r="H194" s="983">
        <v>14</v>
      </c>
      <c r="I194" s="293"/>
      <c r="J194" s="983">
        <f t="shared" si="30"/>
        <v>0</v>
      </c>
      <c r="K194" s="984"/>
      <c r="L194" s="64"/>
      <c r="M194" s="294" t="s">
        <v>1</v>
      </c>
      <c r="N194" s="295" t="s">
        <v>37</v>
      </c>
      <c r="P194" s="296">
        <f t="shared" si="31"/>
        <v>0</v>
      </c>
      <c r="Q194" s="296">
        <v>1.0000000000000001E-5</v>
      </c>
      <c r="R194" s="296">
        <f t="shared" si="32"/>
        <v>1.4000000000000001E-4</v>
      </c>
      <c r="S194" s="296">
        <v>0</v>
      </c>
      <c r="T194" s="297">
        <f t="shared" si="33"/>
        <v>0</v>
      </c>
      <c r="AR194" s="218" t="s">
        <v>217</v>
      </c>
      <c r="AT194" s="218" t="s">
        <v>213</v>
      </c>
      <c r="AU194" s="218" t="s">
        <v>83</v>
      </c>
      <c r="AY194" s="51" t="s">
        <v>211</v>
      </c>
      <c r="BE194" s="195">
        <f t="shared" si="34"/>
        <v>0</v>
      </c>
      <c r="BF194" s="195">
        <f t="shared" si="35"/>
        <v>0</v>
      </c>
      <c r="BG194" s="195">
        <f t="shared" si="36"/>
        <v>0</v>
      </c>
      <c r="BH194" s="195">
        <f t="shared" si="37"/>
        <v>0</v>
      </c>
      <c r="BI194" s="195">
        <f t="shared" si="38"/>
        <v>0</v>
      </c>
      <c r="BJ194" s="51" t="s">
        <v>83</v>
      </c>
      <c r="BK194" s="195">
        <f t="shared" si="39"/>
        <v>0</v>
      </c>
      <c r="BL194" s="51" t="s">
        <v>217</v>
      </c>
      <c r="BM194" s="218" t="s">
        <v>4647</v>
      </c>
    </row>
    <row r="195" spans="2:65" s="1" customFormat="1" ht="33" customHeight="1">
      <c r="B195" s="64"/>
      <c r="C195" s="979" t="s">
        <v>402</v>
      </c>
      <c r="D195" s="979" t="s">
        <v>213</v>
      </c>
      <c r="E195" s="980" t="s">
        <v>4648</v>
      </c>
      <c r="F195" s="981" t="s">
        <v>4649</v>
      </c>
      <c r="G195" s="982" t="s">
        <v>234</v>
      </c>
      <c r="H195" s="983">
        <v>7.68</v>
      </c>
      <c r="I195" s="293"/>
      <c r="J195" s="983">
        <f t="shared" si="30"/>
        <v>0</v>
      </c>
      <c r="K195" s="984"/>
      <c r="L195" s="64"/>
      <c r="M195" s="294" t="s">
        <v>1</v>
      </c>
      <c r="N195" s="295" t="s">
        <v>37</v>
      </c>
      <c r="P195" s="296">
        <f t="shared" si="31"/>
        <v>0</v>
      </c>
      <c r="Q195" s="296">
        <v>0</v>
      </c>
      <c r="R195" s="296">
        <f t="shared" si="32"/>
        <v>0</v>
      </c>
      <c r="S195" s="296">
        <v>0</v>
      </c>
      <c r="T195" s="297">
        <f t="shared" si="33"/>
        <v>0</v>
      </c>
      <c r="AR195" s="218" t="s">
        <v>217</v>
      </c>
      <c r="AT195" s="218" t="s">
        <v>213</v>
      </c>
      <c r="AU195" s="218" t="s">
        <v>83</v>
      </c>
      <c r="AY195" s="51" t="s">
        <v>211</v>
      </c>
      <c r="BE195" s="195">
        <f t="shared" si="34"/>
        <v>0</v>
      </c>
      <c r="BF195" s="195">
        <f t="shared" si="35"/>
        <v>0</v>
      </c>
      <c r="BG195" s="195">
        <f t="shared" si="36"/>
        <v>0</v>
      </c>
      <c r="BH195" s="195">
        <f t="shared" si="37"/>
        <v>0</v>
      </c>
      <c r="BI195" s="195">
        <f t="shared" si="38"/>
        <v>0</v>
      </c>
      <c r="BJ195" s="51" t="s">
        <v>83</v>
      </c>
      <c r="BK195" s="195">
        <f t="shared" si="39"/>
        <v>0</v>
      </c>
      <c r="BL195" s="51" t="s">
        <v>217</v>
      </c>
      <c r="BM195" s="218" t="s">
        <v>4650</v>
      </c>
    </row>
    <row r="196" spans="2:65" s="1" customFormat="1" ht="24.2" customHeight="1">
      <c r="B196" s="64"/>
      <c r="C196" s="979" t="s">
        <v>409</v>
      </c>
      <c r="D196" s="979" t="s">
        <v>213</v>
      </c>
      <c r="E196" s="980" t="s">
        <v>4651</v>
      </c>
      <c r="F196" s="981" t="s">
        <v>4652</v>
      </c>
      <c r="G196" s="982" t="s">
        <v>234</v>
      </c>
      <c r="H196" s="983">
        <v>23.04</v>
      </c>
      <c r="I196" s="293"/>
      <c r="J196" s="983">
        <f t="shared" si="30"/>
        <v>0</v>
      </c>
      <c r="K196" s="984"/>
      <c r="L196" s="64"/>
      <c r="M196" s="294" t="s">
        <v>1</v>
      </c>
      <c r="N196" s="295" t="s">
        <v>37</v>
      </c>
      <c r="P196" s="296">
        <f t="shared" si="31"/>
        <v>0</v>
      </c>
      <c r="Q196" s="296">
        <v>0</v>
      </c>
      <c r="R196" s="296">
        <f t="shared" si="32"/>
        <v>0</v>
      </c>
      <c r="S196" s="296">
        <v>0</v>
      </c>
      <c r="T196" s="297">
        <f t="shared" si="33"/>
        <v>0</v>
      </c>
      <c r="AR196" s="218" t="s">
        <v>217</v>
      </c>
      <c r="AT196" s="218" t="s">
        <v>213</v>
      </c>
      <c r="AU196" s="218" t="s">
        <v>83</v>
      </c>
      <c r="AY196" s="51" t="s">
        <v>211</v>
      </c>
      <c r="BE196" s="195">
        <f t="shared" si="34"/>
        <v>0</v>
      </c>
      <c r="BF196" s="195">
        <f t="shared" si="35"/>
        <v>0</v>
      </c>
      <c r="BG196" s="195">
        <f t="shared" si="36"/>
        <v>0</v>
      </c>
      <c r="BH196" s="195">
        <f t="shared" si="37"/>
        <v>0</v>
      </c>
      <c r="BI196" s="195">
        <f t="shared" si="38"/>
        <v>0</v>
      </c>
      <c r="BJ196" s="51" t="s">
        <v>83</v>
      </c>
      <c r="BK196" s="195">
        <f t="shared" si="39"/>
        <v>0</v>
      </c>
      <c r="BL196" s="51" t="s">
        <v>217</v>
      </c>
      <c r="BM196" s="218" t="s">
        <v>4653</v>
      </c>
    </row>
    <row r="197" spans="2:65" s="1" customFormat="1" ht="24.2" customHeight="1">
      <c r="B197" s="64"/>
      <c r="C197" s="979" t="s">
        <v>412</v>
      </c>
      <c r="D197" s="979" t="s">
        <v>213</v>
      </c>
      <c r="E197" s="980" t="s">
        <v>4654</v>
      </c>
      <c r="F197" s="981" t="s">
        <v>4655</v>
      </c>
      <c r="G197" s="982" t="s">
        <v>234</v>
      </c>
      <c r="H197" s="983">
        <v>7.68</v>
      </c>
      <c r="I197" s="293"/>
      <c r="J197" s="983">
        <f t="shared" si="30"/>
        <v>0</v>
      </c>
      <c r="K197" s="984"/>
      <c r="L197" s="64"/>
      <c r="M197" s="294" t="s">
        <v>1</v>
      </c>
      <c r="N197" s="295" t="s">
        <v>37</v>
      </c>
      <c r="P197" s="296">
        <f t="shared" si="31"/>
        <v>0</v>
      </c>
      <c r="Q197" s="296">
        <v>0</v>
      </c>
      <c r="R197" s="296">
        <f t="shared" si="32"/>
        <v>0</v>
      </c>
      <c r="S197" s="296">
        <v>0</v>
      </c>
      <c r="T197" s="297">
        <f t="shared" si="33"/>
        <v>0</v>
      </c>
      <c r="AR197" s="218" t="s">
        <v>217</v>
      </c>
      <c r="AT197" s="218" t="s">
        <v>213</v>
      </c>
      <c r="AU197" s="218" t="s">
        <v>83</v>
      </c>
      <c r="AY197" s="51" t="s">
        <v>211</v>
      </c>
      <c r="BE197" s="195">
        <f t="shared" si="34"/>
        <v>0</v>
      </c>
      <c r="BF197" s="195">
        <f t="shared" si="35"/>
        <v>0</v>
      </c>
      <c r="BG197" s="195">
        <f t="shared" si="36"/>
        <v>0</v>
      </c>
      <c r="BH197" s="195">
        <f t="shared" si="37"/>
        <v>0</v>
      </c>
      <c r="BI197" s="195">
        <f t="shared" si="38"/>
        <v>0</v>
      </c>
      <c r="BJ197" s="51" t="s">
        <v>83</v>
      </c>
      <c r="BK197" s="195">
        <f t="shared" si="39"/>
        <v>0</v>
      </c>
      <c r="BL197" s="51" t="s">
        <v>217</v>
      </c>
      <c r="BM197" s="218" t="s">
        <v>4656</v>
      </c>
    </row>
    <row r="198" spans="2:65" s="1" customFormat="1" ht="24.2" customHeight="1">
      <c r="B198" s="64"/>
      <c r="C198" s="979" t="s">
        <v>415</v>
      </c>
      <c r="D198" s="979" t="s">
        <v>213</v>
      </c>
      <c r="E198" s="980" t="s">
        <v>1427</v>
      </c>
      <c r="F198" s="981" t="s">
        <v>4657</v>
      </c>
      <c r="G198" s="982" t="s">
        <v>234</v>
      </c>
      <c r="H198" s="983">
        <v>4.9400000000000004</v>
      </c>
      <c r="I198" s="293"/>
      <c r="J198" s="983">
        <f t="shared" si="30"/>
        <v>0</v>
      </c>
      <c r="K198" s="984"/>
      <c r="L198" s="64"/>
      <c r="M198" s="294" t="s">
        <v>1</v>
      </c>
      <c r="N198" s="295" t="s">
        <v>37</v>
      </c>
      <c r="P198" s="296">
        <f t="shared" si="31"/>
        <v>0</v>
      </c>
      <c r="Q198" s="296">
        <v>0</v>
      </c>
      <c r="R198" s="296">
        <f t="shared" si="32"/>
        <v>0</v>
      </c>
      <c r="S198" s="296">
        <v>0</v>
      </c>
      <c r="T198" s="297">
        <f t="shared" si="33"/>
        <v>0</v>
      </c>
      <c r="AR198" s="218" t="s">
        <v>217</v>
      </c>
      <c r="AT198" s="218" t="s">
        <v>213</v>
      </c>
      <c r="AU198" s="218" t="s">
        <v>83</v>
      </c>
      <c r="AY198" s="51" t="s">
        <v>211</v>
      </c>
      <c r="BE198" s="195">
        <f t="shared" si="34"/>
        <v>0</v>
      </c>
      <c r="BF198" s="195">
        <f t="shared" si="35"/>
        <v>0</v>
      </c>
      <c r="BG198" s="195">
        <f t="shared" si="36"/>
        <v>0</v>
      </c>
      <c r="BH198" s="195">
        <f t="shared" si="37"/>
        <v>0</v>
      </c>
      <c r="BI198" s="195">
        <f t="shared" si="38"/>
        <v>0</v>
      </c>
      <c r="BJ198" s="51" t="s">
        <v>83</v>
      </c>
      <c r="BK198" s="195">
        <f t="shared" si="39"/>
        <v>0</v>
      </c>
      <c r="BL198" s="51" t="s">
        <v>217</v>
      </c>
      <c r="BM198" s="218" t="s">
        <v>4658</v>
      </c>
    </row>
    <row r="199" spans="2:65" s="1" customFormat="1" ht="24.2" customHeight="1">
      <c r="B199" s="64"/>
      <c r="C199" s="979" t="s">
        <v>418</v>
      </c>
      <c r="D199" s="979" t="s">
        <v>213</v>
      </c>
      <c r="E199" s="980" t="s">
        <v>4659</v>
      </c>
      <c r="F199" s="981" t="s">
        <v>4660</v>
      </c>
      <c r="G199" s="982" t="s">
        <v>234</v>
      </c>
      <c r="H199" s="983">
        <v>2.76</v>
      </c>
      <c r="I199" s="293"/>
      <c r="J199" s="983">
        <f t="shared" si="30"/>
        <v>0</v>
      </c>
      <c r="K199" s="984"/>
      <c r="L199" s="64"/>
      <c r="M199" s="294" t="s">
        <v>1</v>
      </c>
      <c r="N199" s="295" t="s">
        <v>37</v>
      </c>
      <c r="P199" s="296">
        <f t="shared" si="31"/>
        <v>0</v>
      </c>
      <c r="Q199" s="296">
        <v>0</v>
      </c>
      <c r="R199" s="296">
        <f t="shared" si="32"/>
        <v>0</v>
      </c>
      <c r="S199" s="296">
        <v>0</v>
      </c>
      <c r="T199" s="297">
        <f t="shared" si="33"/>
        <v>0</v>
      </c>
      <c r="AR199" s="218" t="s">
        <v>217</v>
      </c>
      <c r="AT199" s="218" t="s">
        <v>213</v>
      </c>
      <c r="AU199" s="218" t="s">
        <v>83</v>
      </c>
      <c r="AY199" s="51" t="s">
        <v>211</v>
      </c>
      <c r="BE199" s="195">
        <f t="shared" si="34"/>
        <v>0</v>
      </c>
      <c r="BF199" s="195">
        <f t="shared" si="35"/>
        <v>0</v>
      </c>
      <c r="BG199" s="195">
        <f t="shared" si="36"/>
        <v>0</v>
      </c>
      <c r="BH199" s="195">
        <f t="shared" si="37"/>
        <v>0</v>
      </c>
      <c r="BI199" s="195">
        <f t="shared" si="38"/>
        <v>0</v>
      </c>
      <c r="BJ199" s="51" t="s">
        <v>83</v>
      </c>
      <c r="BK199" s="195">
        <f t="shared" si="39"/>
        <v>0</v>
      </c>
      <c r="BL199" s="51" t="s">
        <v>217</v>
      </c>
      <c r="BM199" s="218" t="s">
        <v>4661</v>
      </c>
    </row>
    <row r="200" spans="2:65" s="15" customFormat="1" ht="22.9" customHeight="1">
      <c r="B200" s="281"/>
      <c r="D200" s="282" t="s">
        <v>69</v>
      </c>
      <c r="E200" s="291" t="s">
        <v>4662</v>
      </c>
      <c r="F200" s="291" t="s">
        <v>4663</v>
      </c>
      <c r="I200" s="284"/>
      <c r="J200" s="292">
        <f>BK200</f>
        <v>0</v>
      </c>
      <c r="L200" s="281"/>
      <c r="M200" s="286"/>
      <c r="P200" s="287">
        <f>SUM(P201:P202)</f>
        <v>0</v>
      </c>
      <c r="R200" s="287">
        <f>SUM(R201:R202)</f>
        <v>0</v>
      </c>
      <c r="T200" s="288">
        <f>SUM(T201:T202)</f>
        <v>0</v>
      </c>
      <c r="AR200" s="282" t="s">
        <v>225</v>
      </c>
      <c r="AT200" s="289" t="s">
        <v>69</v>
      </c>
      <c r="AU200" s="289" t="s">
        <v>77</v>
      </c>
      <c r="AY200" s="282" t="s">
        <v>211</v>
      </c>
      <c r="BK200" s="290">
        <f>SUM(BK201:BK202)</f>
        <v>0</v>
      </c>
    </row>
    <row r="201" spans="2:65" s="1" customFormat="1" ht="37.9" customHeight="1">
      <c r="B201" s="64"/>
      <c r="C201" s="979" t="s">
        <v>421</v>
      </c>
      <c r="D201" s="979" t="s">
        <v>213</v>
      </c>
      <c r="E201" s="980" t="s">
        <v>4664</v>
      </c>
      <c r="F201" s="981" t="s">
        <v>4665</v>
      </c>
      <c r="G201" s="982" t="s">
        <v>389</v>
      </c>
      <c r="H201" s="983">
        <v>6.6</v>
      </c>
      <c r="I201" s="293"/>
      <c r="J201" s="983">
        <f>ROUND(I201*H201,2)</f>
        <v>0</v>
      </c>
      <c r="K201" s="984"/>
      <c r="L201" s="64"/>
      <c r="M201" s="294" t="s">
        <v>1</v>
      </c>
      <c r="N201" s="295" t="s">
        <v>37</v>
      </c>
      <c r="P201" s="296">
        <f>O201*H201</f>
        <v>0</v>
      </c>
      <c r="Q201" s="296">
        <v>0</v>
      </c>
      <c r="R201" s="296">
        <f>Q201*H201</f>
        <v>0</v>
      </c>
      <c r="S201" s="296">
        <v>0</v>
      </c>
      <c r="T201" s="297">
        <f>S201*H201</f>
        <v>0</v>
      </c>
      <c r="AR201" s="218" t="s">
        <v>217</v>
      </c>
      <c r="AT201" s="218" t="s">
        <v>213</v>
      </c>
      <c r="AU201" s="218" t="s">
        <v>83</v>
      </c>
      <c r="AY201" s="51" t="s">
        <v>211</v>
      </c>
      <c r="BE201" s="195">
        <f>IF(N201="základná",J201,0)</f>
        <v>0</v>
      </c>
      <c r="BF201" s="195">
        <f>IF(N201="znížená",J201,0)</f>
        <v>0</v>
      </c>
      <c r="BG201" s="195">
        <f>IF(N201="zákl. prenesená",J201,0)</f>
        <v>0</v>
      </c>
      <c r="BH201" s="195">
        <f>IF(N201="zníž. prenesená",J201,0)</f>
        <v>0</v>
      </c>
      <c r="BI201" s="195">
        <f>IF(N201="nulová",J201,0)</f>
        <v>0</v>
      </c>
      <c r="BJ201" s="51" t="s">
        <v>83</v>
      </c>
      <c r="BK201" s="195">
        <f>ROUND(I201*H201,2)</f>
        <v>0</v>
      </c>
      <c r="BL201" s="51" t="s">
        <v>217</v>
      </c>
      <c r="BM201" s="218" t="s">
        <v>4666</v>
      </c>
    </row>
    <row r="202" spans="2:65" s="1" customFormat="1" ht="33" customHeight="1">
      <c r="B202" s="64"/>
      <c r="C202" s="979" t="s">
        <v>424</v>
      </c>
      <c r="D202" s="979" t="s">
        <v>213</v>
      </c>
      <c r="E202" s="980" t="s">
        <v>4667</v>
      </c>
      <c r="F202" s="981" t="s">
        <v>4668</v>
      </c>
      <c r="G202" s="982" t="s">
        <v>389</v>
      </c>
      <c r="H202" s="983">
        <v>6.6</v>
      </c>
      <c r="I202" s="293"/>
      <c r="J202" s="983">
        <f>ROUND(I202*H202,2)</f>
        <v>0</v>
      </c>
      <c r="K202" s="984"/>
      <c r="L202" s="64"/>
      <c r="M202" s="294" t="s">
        <v>1</v>
      </c>
      <c r="N202" s="295" t="s">
        <v>37</v>
      </c>
      <c r="P202" s="296">
        <f>O202*H202</f>
        <v>0</v>
      </c>
      <c r="Q202" s="296">
        <v>0</v>
      </c>
      <c r="R202" s="296">
        <f>Q202*H202</f>
        <v>0</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4669</v>
      </c>
    </row>
    <row r="203" spans="2:65" s="1" customFormat="1" ht="49.9" customHeight="1">
      <c r="B203" s="64"/>
      <c r="E203" s="283" t="s">
        <v>4670</v>
      </c>
      <c r="F203" s="283" t="s">
        <v>4671</v>
      </c>
      <c r="J203" s="285">
        <f t="shared" ref="J203:J213" si="40">BK203</f>
        <v>0</v>
      </c>
      <c r="L203" s="64"/>
      <c r="M203" s="991"/>
      <c r="T203" s="95"/>
      <c r="AT203" s="51" t="s">
        <v>69</v>
      </c>
      <c r="AU203" s="51" t="s">
        <v>70</v>
      </c>
      <c r="AY203" s="51" t="s">
        <v>4672</v>
      </c>
      <c r="BK203" s="195">
        <f>SUM(BK204:BK213)</f>
        <v>0</v>
      </c>
    </row>
    <row r="204" spans="2:65" s="1" customFormat="1" ht="16.350000000000001" customHeight="1">
      <c r="B204" s="64"/>
      <c r="C204" s="992" t="s">
        <v>1</v>
      </c>
      <c r="D204" s="992" t="s">
        <v>213</v>
      </c>
      <c r="E204" s="993" t="s">
        <v>1</v>
      </c>
      <c r="F204" s="994" t="s">
        <v>1</v>
      </c>
      <c r="G204" s="995" t="s">
        <v>1</v>
      </c>
      <c r="H204" s="996"/>
      <c r="I204" s="996"/>
      <c r="J204" s="997">
        <f t="shared" si="40"/>
        <v>0</v>
      </c>
      <c r="K204" s="984"/>
      <c r="L204" s="64"/>
      <c r="M204" s="998" t="s">
        <v>1</v>
      </c>
      <c r="N204" s="999" t="s">
        <v>37</v>
      </c>
      <c r="T204" s="95"/>
      <c r="AT204" s="51" t="s">
        <v>4672</v>
      </c>
      <c r="AU204" s="51" t="s">
        <v>77</v>
      </c>
      <c r="AY204" s="51" t="s">
        <v>4672</v>
      </c>
      <c r="BE204" s="195">
        <f t="shared" ref="BE204:BE213" si="41">IF(N204="základná",J204,0)</f>
        <v>0</v>
      </c>
      <c r="BF204" s="195">
        <f t="shared" ref="BF204:BF213" si="42">IF(N204="znížená",J204,0)</f>
        <v>0</v>
      </c>
      <c r="BG204" s="195">
        <f t="shared" ref="BG204:BG213" si="43">IF(N204="zákl. prenesená",J204,0)</f>
        <v>0</v>
      </c>
      <c r="BH204" s="195">
        <f t="shared" ref="BH204:BH213" si="44">IF(N204="zníž. prenesená",J204,0)</f>
        <v>0</v>
      </c>
      <c r="BI204" s="195">
        <f t="shared" ref="BI204:BI213" si="45">IF(N204="nulová",J204,0)</f>
        <v>0</v>
      </c>
      <c r="BJ204" s="51" t="s">
        <v>83</v>
      </c>
      <c r="BK204" s="195">
        <f t="shared" ref="BK204:BK213" si="46">I204*H204</f>
        <v>0</v>
      </c>
    </row>
    <row r="205" spans="2:65" s="1" customFormat="1" ht="16.350000000000001" customHeight="1">
      <c r="B205" s="64"/>
      <c r="C205" s="992" t="s">
        <v>1</v>
      </c>
      <c r="D205" s="992" t="s">
        <v>213</v>
      </c>
      <c r="E205" s="993" t="s">
        <v>1</v>
      </c>
      <c r="F205" s="994" t="s">
        <v>1</v>
      </c>
      <c r="G205" s="995" t="s">
        <v>1</v>
      </c>
      <c r="H205" s="996"/>
      <c r="I205" s="996"/>
      <c r="J205" s="997">
        <f t="shared" si="40"/>
        <v>0</v>
      </c>
      <c r="K205" s="984"/>
      <c r="L205" s="64"/>
      <c r="M205" s="998" t="s">
        <v>1</v>
      </c>
      <c r="N205" s="999" t="s">
        <v>37</v>
      </c>
      <c r="T205" s="95"/>
      <c r="AT205" s="51" t="s">
        <v>4672</v>
      </c>
      <c r="AU205" s="51" t="s">
        <v>77</v>
      </c>
      <c r="AY205" s="51" t="s">
        <v>4672</v>
      </c>
      <c r="BE205" s="195">
        <f t="shared" si="41"/>
        <v>0</v>
      </c>
      <c r="BF205" s="195">
        <f t="shared" si="42"/>
        <v>0</v>
      </c>
      <c r="BG205" s="195">
        <f t="shared" si="43"/>
        <v>0</v>
      </c>
      <c r="BH205" s="195">
        <f t="shared" si="44"/>
        <v>0</v>
      </c>
      <c r="BI205" s="195">
        <f t="shared" si="45"/>
        <v>0</v>
      </c>
      <c r="BJ205" s="51" t="s">
        <v>83</v>
      </c>
      <c r="BK205" s="195">
        <f t="shared" si="46"/>
        <v>0</v>
      </c>
    </row>
    <row r="206" spans="2:65" s="1" customFormat="1" ht="16.350000000000001" customHeight="1">
      <c r="B206" s="64"/>
      <c r="C206" s="992" t="s">
        <v>1</v>
      </c>
      <c r="D206" s="992" t="s">
        <v>213</v>
      </c>
      <c r="E206" s="993" t="s">
        <v>1</v>
      </c>
      <c r="F206" s="994" t="s">
        <v>1</v>
      </c>
      <c r="G206" s="995" t="s">
        <v>1</v>
      </c>
      <c r="H206" s="996"/>
      <c r="I206" s="996"/>
      <c r="J206" s="997">
        <f t="shared" si="40"/>
        <v>0</v>
      </c>
      <c r="K206" s="984"/>
      <c r="L206" s="64"/>
      <c r="M206" s="998" t="s">
        <v>1</v>
      </c>
      <c r="N206" s="999" t="s">
        <v>37</v>
      </c>
      <c r="T206" s="95"/>
      <c r="AT206" s="51" t="s">
        <v>4672</v>
      </c>
      <c r="AU206" s="51" t="s">
        <v>77</v>
      </c>
      <c r="AY206" s="51" t="s">
        <v>4672</v>
      </c>
      <c r="BE206" s="195">
        <f t="shared" si="41"/>
        <v>0</v>
      </c>
      <c r="BF206" s="195">
        <f t="shared" si="42"/>
        <v>0</v>
      </c>
      <c r="BG206" s="195">
        <f t="shared" si="43"/>
        <v>0</v>
      </c>
      <c r="BH206" s="195">
        <f t="shared" si="44"/>
        <v>0</v>
      </c>
      <c r="BI206" s="195">
        <f t="shared" si="45"/>
        <v>0</v>
      </c>
      <c r="BJ206" s="51" t="s">
        <v>83</v>
      </c>
      <c r="BK206" s="195">
        <f t="shared" si="46"/>
        <v>0</v>
      </c>
    </row>
    <row r="207" spans="2:65" s="1" customFormat="1" ht="16.350000000000001" customHeight="1">
      <c r="B207" s="64"/>
      <c r="C207" s="992" t="s">
        <v>1</v>
      </c>
      <c r="D207" s="992" t="s">
        <v>213</v>
      </c>
      <c r="E207" s="993" t="s">
        <v>1</v>
      </c>
      <c r="F207" s="994" t="s">
        <v>1</v>
      </c>
      <c r="G207" s="995" t="s">
        <v>1</v>
      </c>
      <c r="H207" s="996"/>
      <c r="I207" s="996"/>
      <c r="J207" s="997">
        <f t="shared" si="40"/>
        <v>0</v>
      </c>
      <c r="K207" s="984"/>
      <c r="L207" s="64"/>
      <c r="M207" s="998" t="s">
        <v>1</v>
      </c>
      <c r="N207" s="999" t="s">
        <v>37</v>
      </c>
      <c r="T207" s="95"/>
      <c r="AT207" s="51" t="s">
        <v>4672</v>
      </c>
      <c r="AU207" s="51" t="s">
        <v>77</v>
      </c>
      <c r="AY207" s="51" t="s">
        <v>4672</v>
      </c>
      <c r="BE207" s="195">
        <f t="shared" si="41"/>
        <v>0</v>
      </c>
      <c r="BF207" s="195">
        <f t="shared" si="42"/>
        <v>0</v>
      </c>
      <c r="BG207" s="195">
        <f t="shared" si="43"/>
        <v>0</v>
      </c>
      <c r="BH207" s="195">
        <f t="shared" si="44"/>
        <v>0</v>
      </c>
      <c r="BI207" s="195">
        <f t="shared" si="45"/>
        <v>0</v>
      </c>
      <c r="BJ207" s="51" t="s">
        <v>83</v>
      </c>
      <c r="BK207" s="195">
        <f t="shared" si="46"/>
        <v>0</v>
      </c>
    </row>
    <row r="208" spans="2:65" s="1" customFormat="1" ht="16.350000000000001" customHeight="1">
      <c r="B208" s="64"/>
      <c r="C208" s="992" t="s">
        <v>1</v>
      </c>
      <c r="D208" s="992" t="s">
        <v>213</v>
      </c>
      <c r="E208" s="993" t="s">
        <v>1</v>
      </c>
      <c r="F208" s="994" t="s">
        <v>1</v>
      </c>
      <c r="G208" s="995" t="s">
        <v>1</v>
      </c>
      <c r="H208" s="996"/>
      <c r="I208" s="996"/>
      <c r="J208" s="997">
        <f t="shared" si="40"/>
        <v>0</v>
      </c>
      <c r="K208" s="984"/>
      <c r="L208" s="64"/>
      <c r="M208" s="998" t="s">
        <v>1</v>
      </c>
      <c r="N208" s="999" t="s">
        <v>37</v>
      </c>
      <c r="T208" s="95"/>
      <c r="AT208" s="51" t="s">
        <v>4672</v>
      </c>
      <c r="AU208" s="51" t="s">
        <v>77</v>
      </c>
      <c r="AY208" s="51" t="s">
        <v>4672</v>
      </c>
      <c r="BE208" s="195">
        <f t="shared" si="41"/>
        <v>0</v>
      </c>
      <c r="BF208" s="195">
        <f t="shared" si="42"/>
        <v>0</v>
      </c>
      <c r="BG208" s="195">
        <f t="shared" si="43"/>
        <v>0</v>
      </c>
      <c r="BH208" s="195">
        <f t="shared" si="44"/>
        <v>0</v>
      </c>
      <c r="BI208" s="195">
        <f t="shared" si="45"/>
        <v>0</v>
      </c>
      <c r="BJ208" s="51" t="s">
        <v>83</v>
      </c>
      <c r="BK208" s="195">
        <f t="shared" si="46"/>
        <v>0</v>
      </c>
    </row>
    <row r="209" spans="2:63" s="1" customFormat="1" ht="16.350000000000001" customHeight="1">
      <c r="B209" s="64"/>
      <c r="C209" s="992" t="s">
        <v>1</v>
      </c>
      <c r="D209" s="992" t="s">
        <v>213</v>
      </c>
      <c r="E209" s="993" t="s">
        <v>1</v>
      </c>
      <c r="F209" s="994" t="s">
        <v>1</v>
      </c>
      <c r="G209" s="995" t="s">
        <v>1</v>
      </c>
      <c r="H209" s="996"/>
      <c r="I209" s="996"/>
      <c r="J209" s="997">
        <f t="shared" si="40"/>
        <v>0</v>
      </c>
      <c r="K209" s="984"/>
      <c r="L209" s="64"/>
      <c r="M209" s="998" t="s">
        <v>1</v>
      </c>
      <c r="N209" s="999" t="s">
        <v>37</v>
      </c>
      <c r="T209" s="95"/>
      <c r="AT209" s="51" t="s">
        <v>4672</v>
      </c>
      <c r="AU209" s="51" t="s">
        <v>77</v>
      </c>
      <c r="AY209" s="51" t="s">
        <v>4672</v>
      </c>
      <c r="BE209" s="195">
        <f t="shared" si="41"/>
        <v>0</v>
      </c>
      <c r="BF209" s="195">
        <f t="shared" si="42"/>
        <v>0</v>
      </c>
      <c r="BG209" s="195">
        <f t="shared" si="43"/>
        <v>0</v>
      </c>
      <c r="BH209" s="195">
        <f t="shared" si="44"/>
        <v>0</v>
      </c>
      <c r="BI209" s="195">
        <f t="shared" si="45"/>
        <v>0</v>
      </c>
      <c r="BJ209" s="51" t="s">
        <v>83</v>
      </c>
      <c r="BK209" s="195">
        <f t="shared" si="46"/>
        <v>0</v>
      </c>
    </row>
    <row r="210" spans="2:63" s="1" customFormat="1" ht="16.350000000000001" customHeight="1">
      <c r="B210" s="64"/>
      <c r="C210" s="992" t="s">
        <v>1</v>
      </c>
      <c r="D210" s="992" t="s">
        <v>213</v>
      </c>
      <c r="E210" s="993" t="s">
        <v>1</v>
      </c>
      <c r="F210" s="994" t="s">
        <v>1</v>
      </c>
      <c r="G210" s="995" t="s">
        <v>1</v>
      </c>
      <c r="H210" s="996"/>
      <c r="I210" s="996"/>
      <c r="J210" s="997">
        <f t="shared" si="40"/>
        <v>0</v>
      </c>
      <c r="K210" s="984"/>
      <c r="L210" s="64"/>
      <c r="M210" s="998" t="s">
        <v>1</v>
      </c>
      <c r="N210" s="999" t="s">
        <v>37</v>
      </c>
      <c r="T210" s="95"/>
      <c r="AT210" s="51" t="s">
        <v>4672</v>
      </c>
      <c r="AU210" s="51" t="s">
        <v>77</v>
      </c>
      <c r="AY210" s="51" t="s">
        <v>4672</v>
      </c>
      <c r="BE210" s="195">
        <f t="shared" si="41"/>
        <v>0</v>
      </c>
      <c r="BF210" s="195">
        <f t="shared" si="42"/>
        <v>0</v>
      </c>
      <c r="BG210" s="195">
        <f t="shared" si="43"/>
        <v>0</v>
      </c>
      <c r="BH210" s="195">
        <f t="shared" si="44"/>
        <v>0</v>
      </c>
      <c r="BI210" s="195">
        <f t="shared" si="45"/>
        <v>0</v>
      </c>
      <c r="BJ210" s="51" t="s">
        <v>83</v>
      </c>
      <c r="BK210" s="195">
        <f t="shared" si="46"/>
        <v>0</v>
      </c>
    </row>
    <row r="211" spans="2:63" s="1" customFormat="1" ht="16.350000000000001" customHeight="1">
      <c r="B211" s="64"/>
      <c r="C211" s="992" t="s">
        <v>1</v>
      </c>
      <c r="D211" s="992" t="s">
        <v>213</v>
      </c>
      <c r="E211" s="993" t="s">
        <v>1</v>
      </c>
      <c r="F211" s="994" t="s">
        <v>1</v>
      </c>
      <c r="G211" s="995" t="s">
        <v>1</v>
      </c>
      <c r="H211" s="996"/>
      <c r="I211" s="996"/>
      <c r="J211" s="997">
        <f t="shared" si="40"/>
        <v>0</v>
      </c>
      <c r="K211" s="984"/>
      <c r="L211" s="64"/>
      <c r="M211" s="998" t="s">
        <v>1</v>
      </c>
      <c r="N211" s="999" t="s">
        <v>37</v>
      </c>
      <c r="T211" s="95"/>
      <c r="AT211" s="51" t="s">
        <v>4672</v>
      </c>
      <c r="AU211" s="51" t="s">
        <v>77</v>
      </c>
      <c r="AY211" s="51" t="s">
        <v>4672</v>
      </c>
      <c r="BE211" s="195">
        <f t="shared" si="41"/>
        <v>0</v>
      </c>
      <c r="BF211" s="195">
        <f t="shared" si="42"/>
        <v>0</v>
      </c>
      <c r="BG211" s="195">
        <f t="shared" si="43"/>
        <v>0</v>
      </c>
      <c r="BH211" s="195">
        <f t="shared" si="44"/>
        <v>0</v>
      </c>
      <c r="BI211" s="195">
        <f t="shared" si="45"/>
        <v>0</v>
      </c>
      <c r="BJ211" s="51" t="s">
        <v>83</v>
      </c>
      <c r="BK211" s="195">
        <f t="shared" si="46"/>
        <v>0</v>
      </c>
    </row>
    <row r="212" spans="2:63" s="1" customFormat="1" ht="16.350000000000001" customHeight="1">
      <c r="B212" s="64"/>
      <c r="C212" s="992" t="s">
        <v>1</v>
      </c>
      <c r="D212" s="992" t="s">
        <v>213</v>
      </c>
      <c r="E212" s="993" t="s">
        <v>1</v>
      </c>
      <c r="F212" s="994" t="s">
        <v>1</v>
      </c>
      <c r="G212" s="995" t="s">
        <v>1</v>
      </c>
      <c r="H212" s="996"/>
      <c r="I212" s="996"/>
      <c r="J212" s="997">
        <f t="shared" si="40"/>
        <v>0</v>
      </c>
      <c r="K212" s="984"/>
      <c r="L212" s="64"/>
      <c r="M212" s="998" t="s">
        <v>1</v>
      </c>
      <c r="N212" s="999" t="s">
        <v>37</v>
      </c>
      <c r="T212" s="95"/>
      <c r="AT212" s="51" t="s">
        <v>4672</v>
      </c>
      <c r="AU212" s="51" t="s">
        <v>77</v>
      </c>
      <c r="AY212" s="51" t="s">
        <v>4672</v>
      </c>
      <c r="BE212" s="195">
        <f t="shared" si="41"/>
        <v>0</v>
      </c>
      <c r="BF212" s="195">
        <f t="shared" si="42"/>
        <v>0</v>
      </c>
      <c r="BG212" s="195">
        <f t="shared" si="43"/>
        <v>0</v>
      </c>
      <c r="BH212" s="195">
        <f t="shared" si="44"/>
        <v>0</v>
      </c>
      <c r="BI212" s="195">
        <f t="shared" si="45"/>
        <v>0</v>
      </c>
      <c r="BJ212" s="51" t="s">
        <v>83</v>
      </c>
      <c r="BK212" s="195">
        <f t="shared" si="46"/>
        <v>0</v>
      </c>
    </row>
    <row r="213" spans="2:63" s="1" customFormat="1" ht="16.350000000000001" customHeight="1">
      <c r="B213" s="64"/>
      <c r="C213" s="992" t="s">
        <v>1</v>
      </c>
      <c r="D213" s="992" t="s">
        <v>213</v>
      </c>
      <c r="E213" s="993" t="s">
        <v>1</v>
      </c>
      <c r="F213" s="994" t="s">
        <v>1</v>
      </c>
      <c r="G213" s="995" t="s">
        <v>1</v>
      </c>
      <c r="H213" s="996"/>
      <c r="I213" s="996"/>
      <c r="J213" s="997">
        <f t="shared" si="40"/>
        <v>0</v>
      </c>
      <c r="K213" s="984"/>
      <c r="L213" s="64"/>
      <c r="M213" s="998" t="s">
        <v>1</v>
      </c>
      <c r="N213" s="999" t="s">
        <v>37</v>
      </c>
      <c r="O213" s="310"/>
      <c r="P213" s="310"/>
      <c r="Q213" s="310"/>
      <c r="R213" s="310"/>
      <c r="S213" s="310"/>
      <c r="T213" s="1000"/>
      <c r="AT213" s="51" t="s">
        <v>4672</v>
      </c>
      <c r="AU213" s="51" t="s">
        <v>77</v>
      </c>
      <c r="AY213" s="51" t="s">
        <v>4672</v>
      </c>
      <c r="BE213" s="195">
        <f t="shared" si="41"/>
        <v>0</v>
      </c>
      <c r="BF213" s="195">
        <f t="shared" si="42"/>
        <v>0</v>
      </c>
      <c r="BG213" s="195">
        <f t="shared" si="43"/>
        <v>0</v>
      </c>
      <c r="BH213" s="195">
        <f t="shared" si="44"/>
        <v>0</v>
      </c>
      <c r="BI213" s="195">
        <f t="shared" si="45"/>
        <v>0</v>
      </c>
      <c r="BJ213" s="51" t="s">
        <v>83</v>
      </c>
      <c r="BK213" s="195">
        <f t="shared" si="46"/>
        <v>0</v>
      </c>
    </row>
    <row r="214" spans="2:63" s="1" customFormat="1" ht="6.95" customHeight="1">
      <c r="B214" s="81"/>
      <c r="C214" s="82"/>
      <c r="D214" s="82"/>
      <c r="E214" s="82"/>
      <c r="F214" s="82"/>
      <c r="G214" s="82"/>
      <c r="H214" s="82"/>
      <c r="I214" s="82"/>
      <c r="J214" s="82"/>
      <c r="K214" s="82"/>
      <c r="L214" s="64"/>
    </row>
  </sheetData>
  <sheetProtection algorithmName="SHA-512" hashValue="iZ3Az1mVDAWdT+pAoZl6cGqa6vinq8TAH3E6YUldK7GJe5qsjZ16Ehnot0DstT8EVFUlu1TU8GQ4hgGarHeu6w==" saltValue="lPGt7n4jSzVbukt3FGs5TNn/YrR0wvMP2q0xJMTkJVy9bbU5PR3xwfqRtdTn46smqObeKhC841JA00OH6Vb94w==" spinCount="100000" sheet="1" objects="1" scenarios="1" formatColumns="0" formatRows="0" autoFilter="0"/>
  <autoFilter ref="C125:K213" xr:uid="{00000000-0009-0000-0000-00001C000000}"/>
  <mergeCells count="9">
    <mergeCell ref="E87:H87"/>
    <mergeCell ref="E116:H116"/>
    <mergeCell ref="E118:H118"/>
    <mergeCell ref="L2:V2"/>
    <mergeCell ref="E7:H7"/>
    <mergeCell ref="E9:H9"/>
    <mergeCell ref="E18:H18"/>
    <mergeCell ref="E27:H27"/>
    <mergeCell ref="E85:H85"/>
  </mergeCells>
  <dataValidations count="2">
    <dataValidation type="list" allowBlank="1" showInputMessage="1" showErrorMessage="1" error="Povolené sú hodnoty základná, znížená, nulová." sqref="N204:N214" xr:uid="{00000000-0002-0000-1C00-000000000000}">
      <formula1>"základná, znížená, nulová"</formula1>
    </dataValidation>
    <dataValidation type="list" allowBlank="1" showInputMessage="1" showErrorMessage="1" error="Povolené sú hodnoty K, M." sqref="D204:D214" xr:uid="{00000000-0002-0000-1C00-000001000000}">
      <formula1>"K, M"</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E5D7-F082-46E9-8D21-20E6792EA4B5}">
  <sheetPr>
    <tabColor rgb="FFFF0000"/>
    <pageSetUpPr fitToPage="1"/>
  </sheetPr>
  <dimension ref="B2:BM523"/>
  <sheetViews>
    <sheetView showGridLines="0" topLeftCell="A257" workbookViewId="0">
      <selection activeCell="F304" sqref="F304"/>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customWidth="1"/>
    <col min="24" max="24" width="13.83203125" style="1142" customWidth="1"/>
    <col min="25" max="25" width="16.83203125" style="1142" customWidth="1"/>
    <col min="26" max="26" width="12.33203125" style="1142" customWidth="1"/>
    <col min="27" max="27" width="16.83203125" style="1142" customWidth="1"/>
    <col min="28" max="28" width="18.33203125" style="1142" customWidth="1"/>
    <col min="29" max="29" width="12.33203125" style="1142" customWidth="1"/>
    <col min="30" max="30" width="16.83203125" style="1142" customWidth="1"/>
    <col min="31" max="31" width="18.33203125" style="1142" customWidth="1"/>
    <col min="32" max="16384" width="9" style="1142"/>
  </cols>
  <sheetData>
    <row r="2" spans="2:46" ht="36.950000000000003" customHeight="1">
      <c r="L2" s="1376" t="s">
        <v>160</v>
      </c>
      <c r="M2" s="1377"/>
      <c r="N2" s="1377"/>
      <c r="O2" s="1377"/>
      <c r="P2" s="1377"/>
      <c r="Q2" s="1377"/>
      <c r="R2" s="1377"/>
      <c r="S2" s="1377"/>
      <c r="T2" s="1377"/>
      <c r="U2" s="1377"/>
      <c r="V2" s="1377"/>
      <c r="AT2" s="1143" t="s">
        <v>5356</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78" t="str">
        <f>'[1]Rekapitulácia stavby'!K6</f>
        <v>Dobudovanie univerzitného campusu TnUAD</v>
      </c>
      <c r="F7" s="1379"/>
      <c r="G7" s="1379"/>
      <c r="H7" s="1379"/>
      <c r="L7" s="1146"/>
    </row>
    <row r="8" spans="2:46" ht="12" customHeight="1">
      <c r="B8" s="1146"/>
      <c r="D8" s="1149" t="s">
        <v>162</v>
      </c>
      <c r="L8" s="1146"/>
    </row>
    <row r="9" spans="2:46" s="1150" customFormat="1" ht="16.5" customHeight="1">
      <c r="B9" s="1151"/>
      <c r="E9" s="1378" t="s">
        <v>163</v>
      </c>
      <c r="F9" s="1375"/>
      <c r="G9" s="1375"/>
      <c r="H9" s="1375"/>
      <c r="L9" s="1151"/>
    </row>
    <row r="10" spans="2:46" s="1150" customFormat="1" ht="12" customHeight="1">
      <c r="B10" s="1151"/>
      <c r="D10" s="1149" t="s">
        <v>164</v>
      </c>
      <c r="L10" s="1151"/>
    </row>
    <row r="11" spans="2:46" s="1150" customFormat="1" ht="16.5" customHeight="1">
      <c r="B11" s="1151"/>
      <c r="E11" s="1358" t="s">
        <v>165</v>
      </c>
      <c r="F11" s="1326"/>
      <c r="G11" s="1326"/>
      <c r="H11" s="1326"/>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
        <v>1</v>
      </c>
      <c r="L16" s="1151"/>
    </row>
    <row r="17" spans="2:52" s="1150" customFormat="1" ht="18" customHeight="1">
      <c r="B17" s="1151"/>
      <c r="E17" s="1152" t="s">
        <v>20</v>
      </c>
      <c r="I17" s="1149" t="s">
        <v>21</v>
      </c>
      <c r="J17" s="1152" t="s">
        <v>1</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80" t="str">
        <f>'[1]Rekapitulácia stavby'!E14</f>
        <v xml:space="preserve"> </v>
      </c>
      <c r="F20" s="1380"/>
      <c r="G20" s="1380"/>
      <c r="H20" s="1380"/>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68" t="s">
        <v>30</v>
      </c>
      <c r="E29" s="1368"/>
      <c r="F29" s="1368"/>
      <c r="G29" s="1368"/>
      <c r="H29" s="1368"/>
      <c r="I29" s="1368"/>
      <c r="J29" s="1368"/>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ROUND(J146, 2)</f>
        <v>0</v>
      </c>
      <c r="L32" s="1151"/>
    </row>
    <row r="33" spans="2:52" s="1150" customFormat="1" ht="6.95" customHeight="1">
      <c r="B33" s="1151"/>
      <c r="D33" s="1154"/>
      <c r="E33" s="1154"/>
      <c r="F33" s="1154"/>
      <c r="G33" s="1154"/>
      <c r="H33" s="1154"/>
      <c r="I33" s="1154"/>
      <c r="J33" s="1154"/>
      <c r="K33" s="1154"/>
      <c r="L33" s="1157"/>
      <c r="M33" s="1158"/>
      <c r="N33" s="1158"/>
      <c r="O33" s="1158"/>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8"/>
      <c r="AK33" s="1158"/>
      <c r="AL33" s="1158"/>
      <c r="AM33" s="1158"/>
      <c r="AN33" s="1158"/>
      <c r="AO33" s="1158"/>
      <c r="AP33" s="1158"/>
      <c r="AQ33" s="1158"/>
      <c r="AR33" s="1158"/>
      <c r="AS33" s="1158"/>
      <c r="AT33" s="1158"/>
      <c r="AU33" s="1158"/>
      <c r="AV33" s="1158"/>
      <c r="AW33" s="1158"/>
      <c r="AX33" s="1158"/>
      <c r="AY33" s="1158"/>
      <c r="AZ33" s="1158"/>
    </row>
    <row r="34" spans="2:52" s="1150" customFormat="1" ht="14.45" customHeight="1">
      <c r="B34" s="1151"/>
      <c r="F34" s="1159" t="s">
        <v>33</v>
      </c>
      <c r="I34" s="1159" t="s">
        <v>32</v>
      </c>
      <c r="J34" s="1159" t="s">
        <v>34</v>
      </c>
      <c r="L34" s="1151"/>
    </row>
    <row r="35" spans="2:52" s="1150" customFormat="1" ht="14.45" customHeight="1">
      <c r="B35" s="1151"/>
      <c r="D35" s="1160" t="s">
        <v>35</v>
      </c>
      <c r="E35" s="1161" t="s">
        <v>36</v>
      </c>
      <c r="F35" s="1162">
        <f>ROUND((SUM(BE146:BE522)),  2)</f>
        <v>0</v>
      </c>
      <c r="G35" s="1158"/>
      <c r="H35" s="1158"/>
      <c r="I35" s="1163">
        <v>0.23</v>
      </c>
      <c r="J35" s="1162">
        <f>ROUND(((SUM(BE146:BE522))*I35),  2)</f>
        <v>0</v>
      </c>
      <c r="L35" s="1151"/>
    </row>
    <row r="36" spans="2:52" s="1150" customFormat="1" ht="14.45" customHeight="1">
      <c r="B36" s="1151"/>
      <c r="E36" s="1161" t="s">
        <v>37</v>
      </c>
      <c r="F36" s="1164">
        <f>ROUND((SUM(BF146:BF522)),  2)</f>
        <v>0</v>
      </c>
      <c r="I36" s="1165">
        <v>0.23</v>
      </c>
      <c r="J36" s="1164">
        <f>ROUND(((SUM(BF146:BF522))*I36),  2)</f>
        <v>0</v>
      </c>
      <c r="L36" s="1151"/>
    </row>
    <row r="37" spans="2:52" s="1150" customFormat="1" ht="14.45" hidden="1" customHeight="1">
      <c r="B37" s="1151"/>
      <c r="E37" s="1149" t="s">
        <v>38</v>
      </c>
      <c r="F37" s="1164">
        <f>ROUND((SUM(BG146:BG522)),  2)</f>
        <v>0</v>
      </c>
      <c r="I37" s="1165">
        <v>0.23</v>
      </c>
      <c r="J37" s="1164">
        <f>0</f>
        <v>0</v>
      </c>
      <c r="L37" s="1151"/>
    </row>
    <row r="38" spans="2:52" s="1150" customFormat="1" ht="14.45" hidden="1" customHeight="1">
      <c r="B38" s="1151"/>
      <c r="E38" s="1149" t="s">
        <v>39</v>
      </c>
      <c r="F38" s="1164">
        <f>ROUND((SUM(BH146:BH522)),  2)</f>
        <v>0</v>
      </c>
      <c r="I38" s="1165">
        <v>0.23</v>
      </c>
      <c r="J38" s="1164">
        <f>0</f>
        <v>0</v>
      </c>
      <c r="L38" s="1151"/>
    </row>
    <row r="39" spans="2:52" s="1150" customFormat="1" ht="14.45" hidden="1" customHeight="1">
      <c r="B39" s="1151"/>
      <c r="E39" s="1161" t="s">
        <v>40</v>
      </c>
      <c r="F39" s="1162">
        <f>ROUND((SUM(BI146:BI522)),  2)</f>
        <v>0</v>
      </c>
      <c r="G39" s="1158"/>
      <c r="H39" s="1158"/>
      <c r="I39" s="1163">
        <v>0</v>
      </c>
      <c r="J39" s="1162">
        <f>0</f>
        <v>0</v>
      </c>
      <c r="L39" s="1151"/>
    </row>
    <row r="40" spans="2:52" s="1150" customFormat="1" ht="6.95" customHeight="1">
      <c r="B40" s="1151"/>
      <c r="L40" s="1151"/>
    </row>
    <row r="41" spans="2:52" s="1150" customFormat="1" ht="25.35" customHeight="1">
      <c r="B41" s="1151"/>
      <c r="C41" s="1166"/>
      <c r="D41" s="1167" t="s">
        <v>41</v>
      </c>
      <c r="E41" s="1168"/>
      <c r="F41" s="1168"/>
      <c r="G41" s="1169" t="s">
        <v>42</v>
      </c>
      <c r="H41" s="1170" t="s">
        <v>43</v>
      </c>
      <c r="I41" s="1168"/>
      <c r="J41" s="1171">
        <f>SUM(J32:J39)</f>
        <v>0</v>
      </c>
      <c r="K41" s="1172"/>
      <c r="L41" s="1151"/>
    </row>
    <row r="42" spans="2:52" s="1150" customFormat="1" ht="14.45" customHeight="1">
      <c r="B42" s="1151"/>
      <c r="L42" s="1151"/>
    </row>
    <row r="43" spans="2:52" ht="14.45" customHeight="1">
      <c r="B43" s="1146"/>
      <c r="L43" s="1146"/>
    </row>
    <row r="44" spans="2:52" ht="14.45" customHeight="1">
      <c r="B44" s="1146"/>
      <c r="L44" s="1146"/>
    </row>
    <row r="45" spans="2:52" ht="14.45" customHeight="1">
      <c r="B45" s="1146"/>
      <c r="L45" s="1146"/>
    </row>
    <row r="46" spans="2:52" ht="14.45" customHeight="1">
      <c r="B46" s="1146"/>
      <c r="L46" s="1146"/>
    </row>
    <row r="47" spans="2:52" ht="14.45" customHeight="1">
      <c r="B47" s="1146"/>
      <c r="L47" s="1146"/>
    </row>
    <row r="48" spans="2:5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78" t="str">
        <f>E7</f>
        <v>Dobudovanie univerzitného campusu TnUAD</v>
      </c>
      <c r="F85" s="1379"/>
      <c r="G85" s="1379"/>
      <c r="H85" s="1379"/>
      <c r="L85" s="1151"/>
    </row>
    <row r="86" spans="2:12" ht="12" customHeight="1">
      <c r="B86" s="1146"/>
      <c r="C86" s="1149" t="s">
        <v>162</v>
      </c>
      <c r="L86" s="1146"/>
    </row>
    <row r="87" spans="2:12" s="1150" customFormat="1" ht="16.5" customHeight="1">
      <c r="B87" s="1151"/>
      <c r="E87" s="1378" t="s">
        <v>163</v>
      </c>
      <c r="F87" s="1375"/>
      <c r="G87" s="1375"/>
      <c r="H87" s="1375"/>
      <c r="L87" s="1151"/>
    </row>
    <row r="88" spans="2:12" s="1150" customFormat="1" ht="12" customHeight="1">
      <c r="B88" s="1151"/>
      <c r="C88" s="1149" t="s">
        <v>164</v>
      </c>
      <c r="L88" s="1151"/>
    </row>
    <row r="89" spans="2:12" s="1150" customFormat="1" ht="16.5" customHeight="1">
      <c r="B89" s="1151"/>
      <c r="E89" s="1374" t="str">
        <f>E11</f>
        <v>SO 101.1._ASR - Architektonicko-stavebné riešenie</v>
      </c>
      <c r="F89" s="1375"/>
      <c r="G89" s="1375"/>
      <c r="H89" s="1375"/>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J146</f>
        <v>0</v>
      </c>
      <c r="L98" s="1151"/>
      <c r="AU98" s="1143" t="s">
        <v>170</v>
      </c>
    </row>
    <row r="99" spans="2:47" s="1187" customFormat="1" ht="24.95" customHeight="1">
      <c r="B99" s="1188"/>
      <c r="D99" s="1189" t="s">
        <v>171</v>
      </c>
      <c r="E99" s="1190"/>
      <c r="F99" s="1190"/>
      <c r="G99" s="1190"/>
      <c r="H99" s="1190"/>
      <c r="I99" s="1190"/>
      <c r="J99" s="1191">
        <f>J147</f>
        <v>0</v>
      </c>
      <c r="L99" s="1188"/>
    </row>
    <row r="100" spans="2:47" s="1192" customFormat="1" ht="19.899999999999999" customHeight="1">
      <c r="B100" s="1193"/>
      <c r="D100" s="1194" t="s">
        <v>172</v>
      </c>
      <c r="E100" s="1195"/>
      <c r="F100" s="1195"/>
      <c r="G100" s="1195"/>
      <c r="H100" s="1195"/>
      <c r="I100" s="1195"/>
      <c r="J100" s="1196">
        <f>J148</f>
        <v>0</v>
      </c>
      <c r="L100" s="1193"/>
    </row>
    <row r="101" spans="2:47" s="1192" customFormat="1" ht="19.899999999999999" customHeight="1">
      <c r="B101" s="1193"/>
      <c r="D101" s="1194" t="s">
        <v>173</v>
      </c>
      <c r="E101" s="1195"/>
      <c r="F101" s="1195"/>
      <c r="G101" s="1195"/>
      <c r="H101" s="1195"/>
      <c r="I101" s="1195"/>
      <c r="J101" s="1196">
        <f>J158</f>
        <v>0</v>
      </c>
      <c r="L101" s="1193"/>
    </row>
    <row r="102" spans="2:47" s="1192" customFormat="1" ht="19.899999999999999" customHeight="1">
      <c r="B102" s="1193"/>
      <c r="D102" s="1194" t="s">
        <v>174</v>
      </c>
      <c r="E102" s="1195"/>
      <c r="F102" s="1195"/>
      <c r="G102" s="1195"/>
      <c r="H102" s="1195"/>
      <c r="I102" s="1195"/>
      <c r="J102" s="1196">
        <f>J166</f>
        <v>0</v>
      </c>
      <c r="L102" s="1193"/>
    </row>
    <row r="103" spans="2:47" s="1192" customFormat="1" ht="19.899999999999999" customHeight="1">
      <c r="B103" s="1193"/>
      <c r="D103" s="1194" t="s">
        <v>175</v>
      </c>
      <c r="E103" s="1195"/>
      <c r="F103" s="1195"/>
      <c r="G103" s="1195"/>
      <c r="H103" s="1195"/>
      <c r="I103" s="1195"/>
      <c r="J103" s="1196">
        <f>J169</f>
        <v>0</v>
      </c>
      <c r="L103" s="1193"/>
    </row>
    <row r="104" spans="2:47" s="1192" customFormat="1" ht="19.899999999999999" customHeight="1">
      <c r="B104" s="1193"/>
      <c r="D104" s="1194" t="s">
        <v>176</v>
      </c>
      <c r="E104" s="1195"/>
      <c r="F104" s="1195"/>
      <c r="G104" s="1195"/>
      <c r="H104" s="1195"/>
      <c r="I104" s="1195"/>
      <c r="J104" s="1196">
        <f>J208</f>
        <v>0</v>
      </c>
      <c r="L104" s="1193"/>
    </row>
    <row r="105" spans="2:47" s="1187" customFormat="1" ht="24.95" customHeight="1">
      <c r="B105" s="1188"/>
      <c r="D105" s="1189" t="s">
        <v>177</v>
      </c>
      <c r="E105" s="1190"/>
      <c r="F105" s="1190"/>
      <c r="G105" s="1190"/>
      <c r="H105" s="1190"/>
      <c r="I105" s="1190"/>
      <c r="J105" s="1191">
        <f>J215</f>
        <v>0</v>
      </c>
      <c r="L105" s="1188"/>
    </row>
    <row r="106" spans="2:47" s="1192" customFormat="1" ht="19.899999999999999" customHeight="1">
      <c r="B106" s="1193"/>
      <c r="D106" s="1194" t="s">
        <v>178</v>
      </c>
      <c r="E106" s="1195"/>
      <c r="F106" s="1195"/>
      <c r="G106" s="1195"/>
      <c r="H106" s="1195"/>
      <c r="I106" s="1195"/>
      <c r="J106" s="1196">
        <f>J216</f>
        <v>0</v>
      </c>
      <c r="L106" s="1193"/>
    </row>
    <row r="107" spans="2:47" s="1192" customFormat="1" ht="19.899999999999999" customHeight="1">
      <c r="B107" s="1193"/>
      <c r="D107" s="1194" t="s">
        <v>179</v>
      </c>
      <c r="E107" s="1195"/>
      <c r="F107" s="1195"/>
      <c r="G107" s="1195"/>
      <c r="H107" s="1195"/>
      <c r="I107" s="1195"/>
      <c r="J107" s="1196">
        <f>J238</f>
        <v>0</v>
      </c>
      <c r="L107" s="1193"/>
    </row>
    <row r="108" spans="2:47" s="1192" customFormat="1" ht="19.899999999999999" customHeight="1">
      <c r="B108" s="1193"/>
      <c r="D108" s="1194" t="s">
        <v>180</v>
      </c>
      <c r="E108" s="1195"/>
      <c r="F108" s="1195"/>
      <c r="G108" s="1195"/>
      <c r="H108" s="1195"/>
      <c r="I108" s="1195"/>
      <c r="J108" s="1196">
        <f>J267</f>
        <v>0</v>
      </c>
      <c r="L108" s="1193"/>
    </row>
    <row r="109" spans="2:47" s="1192" customFormat="1" ht="19.899999999999999" customHeight="1">
      <c r="B109" s="1193"/>
      <c r="D109" s="1194" t="s">
        <v>181</v>
      </c>
      <c r="E109" s="1195"/>
      <c r="F109" s="1195"/>
      <c r="G109" s="1195"/>
      <c r="H109" s="1195"/>
      <c r="I109" s="1195"/>
      <c r="J109" s="1196">
        <f>J303</f>
        <v>0</v>
      </c>
      <c r="L109" s="1193"/>
    </row>
    <row r="110" spans="2:47" s="1192" customFormat="1" ht="19.899999999999999" customHeight="1">
      <c r="B110" s="1193"/>
      <c r="D110" s="1194" t="s">
        <v>182</v>
      </c>
      <c r="E110" s="1195"/>
      <c r="F110" s="1195"/>
      <c r="G110" s="1195"/>
      <c r="H110" s="1195"/>
      <c r="I110" s="1195"/>
      <c r="J110" s="1196">
        <f>J310</f>
        <v>0</v>
      </c>
      <c r="L110" s="1193"/>
    </row>
    <row r="111" spans="2:47" s="1192" customFormat="1" ht="19.899999999999999" customHeight="1">
      <c r="B111" s="1193"/>
      <c r="D111" s="1194" t="s">
        <v>183</v>
      </c>
      <c r="E111" s="1195"/>
      <c r="F111" s="1195"/>
      <c r="G111" s="1195"/>
      <c r="H111" s="1195"/>
      <c r="I111" s="1195"/>
      <c r="J111" s="1196">
        <f>J319</f>
        <v>0</v>
      </c>
      <c r="L111" s="1193"/>
    </row>
    <row r="112" spans="2:47" s="1192" customFormat="1" ht="19.899999999999999" customHeight="1">
      <c r="B112" s="1193"/>
      <c r="D112" s="1194" t="s">
        <v>184</v>
      </c>
      <c r="E112" s="1195"/>
      <c r="F112" s="1195"/>
      <c r="G112" s="1195"/>
      <c r="H112" s="1195"/>
      <c r="I112" s="1195"/>
      <c r="J112" s="1196">
        <f>J336</f>
        <v>0</v>
      </c>
      <c r="L112" s="1193"/>
    </row>
    <row r="113" spans="2:12" s="1192" customFormat="1" ht="19.899999999999999" customHeight="1">
      <c r="B113" s="1193"/>
      <c r="D113" s="1194" t="s">
        <v>185</v>
      </c>
      <c r="E113" s="1195"/>
      <c r="F113" s="1195"/>
      <c r="G113" s="1195"/>
      <c r="H113" s="1195"/>
      <c r="I113" s="1195"/>
      <c r="J113" s="1196">
        <f>J341</f>
        <v>0</v>
      </c>
      <c r="L113" s="1193"/>
    </row>
    <row r="114" spans="2:12" s="1192" customFormat="1" ht="19.899999999999999" customHeight="1">
      <c r="B114" s="1193"/>
      <c r="D114" s="1194" t="s">
        <v>186</v>
      </c>
      <c r="E114" s="1195"/>
      <c r="F114" s="1195"/>
      <c r="G114" s="1195"/>
      <c r="H114" s="1195"/>
      <c r="I114" s="1195"/>
      <c r="J114" s="1196">
        <f>J345</f>
        <v>0</v>
      </c>
      <c r="L114" s="1193"/>
    </row>
    <row r="115" spans="2:12" s="1192" customFormat="1" ht="19.899999999999999" customHeight="1">
      <c r="B115" s="1193"/>
      <c r="D115" s="1194" t="s">
        <v>187</v>
      </c>
      <c r="E115" s="1195"/>
      <c r="F115" s="1195"/>
      <c r="G115" s="1195"/>
      <c r="H115" s="1195"/>
      <c r="I115" s="1195"/>
      <c r="J115" s="1196">
        <f>J372</f>
        <v>0</v>
      </c>
      <c r="L115" s="1193"/>
    </row>
    <row r="116" spans="2:12" s="1192" customFormat="1" ht="19.899999999999999" customHeight="1">
      <c r="B116" s="1193"/>
      <c r="D116" s="1194" t="s">
        <v>188</v>
      </c>
      <c r="E116" s="1195"/>
      <c r="F116" s="1195"/>
      <c r="G116" s="1195"/>
      <c r="H116" s="1195"/>
      <c r="I116" s="1195"/>
      <c r="J116" s="1196">
        <f>J374</f>
        <v>0</v>
      </c>
      <c r="L116" s="1193"/>
    </row>
    <row r="117" spans="2:12" s="1192" customFormat="1" ht="19.899999999999999" customHeight="1">
      <c r="B117" s="1193"/>
      <c r="D117" s="1194" t="s">
        <v>189</v>
      </c>
      <c r="E117" s="1195"/>
      <c r="F117" s="1195"/>
      <c r="G117" s="1195"/>
      <c r="H117" s="1195"/>
      <c r="I117" s="1195"/>
      <c r="J117" s="1196">
        <f>J376</f>
        <v>0</v>
      </c>
      <c r="L117" s="1193"/>
    </row>
    <row r="118" spans="2:12" s="1192" customFormat="1" ht="19.899999999999999" customHeight="1">
      <c r="B118" s="1193"/>
      <c r="D118" s="1194" t="s">
        <v>190</v>
      </c>
      <c r="E118" s="1195"/>
      <c r="F118" s="1195"/>
      <c r="G118" s="1195"/>
      <c r="H118" s="1195"/>
      <c r="I118" s="1195"/>
      <c r="J118" s="1196">
        <f>J388</f>
        <v>0</v>
      </c>
      <c r="L118" s="1193"/>
    </row>
    <row r="119" spans="2:12" s="1192" customFormat="1" ht="19.899999999999999" customHeight="1">
      <c r="B119" s="1193"/>
      <c r="D119" s="1194" t="s">
        <v>191</v>
      </c>
      <c r="E119" s="1195"/>
      <c r="F119" s="1195"/>
      <c r="G119" s="1195"/>
      <c r="H119" s="1195"/>
      <c r="I119" s="1195"/>
      <c r="J119" s="1196">
        <f>J393</f>
        <v>0</v>
      </c>
      <c r="L119" s="1193"/>
    </row>
    <row r="120" spans="2:12" s="1192" customFormat="1" ht="19.899999999999999" customHeight="1">
      <c r="B120" s="1193"/>
      <c r="D120" s="1194" t="s">
        <v>192</v>
      </c>
      <c r="E120" s="1195"/>
      <c r="F120" s="1195"/>
      <c r="G120" s="1195"/>
      <c r="H120" s="1195"/>
      <c r="I120" s="1195"/>
      <c r="J120" s="1196">
        <f>J454</f>
        <v>0</v>
      </c>
      <c r="L120" s="1193"/>
    </row>
    <row r="121" spans="2:12" s="1192" customFormat="1" ht="19.899999999999999" customHeight="1">
      <c r="B121" s="1193"/>
      <c r="D121" s="1194" t="s">
        <v>193</v>
      </c>
      <c r="E121" s="1195"/>
      <c r="F121" s="1195"/>
      <c r="G121" s="1195"/>
      <c r="H121" s="1195"/>
      <c r="I121" s="1195"/>
      <c r="J121" s="1196">
        <f>J475</f>
        <v>0</v>
      </c>
      <c r="L121" s="1193"/>
    </row>
    <row r="122" spans="2:12" s="1192" customFormat="1" ht="19.899999999999999" customHeight="1">
      <c r="B122" s="1193"/>
      <c r="D122" s="1194" t="s">
        <v>194</v>
      </c>
      <c r="E122" s="1195"/>
      <c r="F122" s="1195"/>
      <c r="G122" s="1195"/>
      <c r="H122" s="1195"/>
      <c r="I122" s="1195"/>
      <c r="J122" s="1196">
        <f>J502</f>
        <v>0</v>
      </c>
      <c r="L122" s="1193"/>
    </row>
    <row r="123" spans="2:12" s="1192" customFormat="1" ht="19.899999999999999" customHeight="1">
      <c r="B123" s="1193"/>
      <c r="D123" s="1194" t="s">
        <v>195</v>
      </c>
      <c r="E123" s="1195"/>
      <c r="F123" s="1195"/>
      <c r="G123" s="1195"/>
      <c r="H123" s="1195"/>
      <c r="I123" s="1195"/>
      <c r="J123" s="1196">
        <f>J513</f>
        <v>0</v>
      </c>
      <c r="L123" s="1193"/>
    </row>
    <row r="124" spans="2:12" s="1192" customFormat="1" ht="19.899999999999999" customHeight="1">
      <c r="B124" s="1193"/>
      <c r="D124" s="1194" t="s">
        <v>196</v>
      </c>
      <c r="E124" s="1195"/>
      <c r="F124" s="1195"/>
      <c r="G124" s="1195"/>
      <c r="H124" s="1195"/>
      <c r="I124" s="1195"/>
      <c r="J124" s="1196">
        <f>J517</f>
        <v>0</v>
      </c>
      <c r="L124" s="1193"/>
    </row>
    <row r="125" spans="2:12" s="1150" customFormat="1" ht="21.75" customHeight="1">
      <c r="B125" s="1151"/>
      <c r="L125" s="1151"/>
    </row>
    <row r="126" spans="2:12" s="1150" customFormat="1" ht="6.95" customHeight="1">
      <c r="B126" s="1179"/>
      <c r="C126" s="1180"/>
      <c r="D126" s="1180"/>
      <c r="E126" s="1180"/>
      <c r="F126" s="1180"/>
      <c r="G126" s="1180"/>
      <c r="H126" s="1180"/>
      <c r="I126" s="1180"/>
      <c r="J126" s="1180"/>
      <c r="K126" s="1180"/>
      <c r="L126" s="1151"/>
    </row>
    <row r="130" spans="2:12" s="1150" customFormat="1" ht="6.95" customHeight="1">
      <c r="B130" s="1181"/>
      <c r="C130" s="1182"/>
      <c r="D130" s="1182"/>
      <c r="E130" s="1182"/>
      <c r="F130" s="1182"/>
      <c r="G130" s="1182"/>
      <c r="H130" s="1182"/>
      <c r="I130" s="1182"/>
      <c r="J130" s="1182"/>
      <c r="K130" s="1182"/>
      <c r="L130" s="1151"/>
    </row>
    <row r="131" spans="2:12" s="1150" customFormat="1" ht="24.95" customHeight="1">
      <c r="B131" s="1151"/>
      <c r="C131" s="1147" t="s">
        <v>197</v>
      </c>
      <c r="L131" s="1151"/>
    </row>
    <row r="132" spans="2:12" s="1150" customFormat="1" ht="6.95" customHeight="1">
      <c r="B132" s="1151"/>
      <c r="L132" s="1151"/>
    </row>
    <row r="133" spans="2:12" s="1150" customFormat="1" ht="12" customHeight="1">
      <c r="B133" s="1151"/>
      <c r="C133" s="1149" t="s">
        <v>11</v>
      </c>
      <c r="L133" s="1151"/>
    </row>
    <row r="134" spans="2:12" s="1150" customFormat="1" ht="16.5" customHeight="1">
      <c r="B134" s="1151"/>
      <c r="E134" s="1378" t="str">
        <f>E7</f>
        <v>Dobudovanie univerzitného campusu TnUAD</v>
      </c>
      <c r="F134" s="1379"/>
      <c r="G134" s="1379"/>
      <c r="H134" s="1379"/>
      <c r="L134" s="1151"/>
    </row>
    <row r="135" spans="2:12" ht="12" customHeight="1">
      <c r="B135" s="1146"/>
      <c r="C135" s="1149" t="s">
        <v>162</v>
      </c>
      <c r="L135" s="1146"/>
    </row>
    <row r="136" spans="2:12" s="1150" customFormat="1" ht="16.5" customHeight="1">
      <c r="B136" s="1151"/>
      <c r="E136" s="1378" t="s">
        <v>163</v>
      </c>
      <c r="F136" s="1375"/>
      <c r="G136" s="1375"/>
      <c r="H136" s="1375"/>
      <c r="L136" s="1151"/>
    </row>
    <row r="137" spans="2:12" s="1150" customFormat="1" ht="12" customHeight="1">
      <c r="B137" s="1151"/>
      <c r="C137" s="1149" t="s">
        <v>164</v>
      </c>
      <c r="L137" s="1151"/>
    </row>
    <row r="138" spans="2:12" s="1150" customFormat="1" ht="16.5" customHeight="1">
      <c r="B138" s="1151"/>
      <c r="E138" s="1374" t="str">
        <f>E11</f>
        <v>SO 101.1._ASR - Architektonicko-stavebné riešenie</v>
      </c>
      <c r="F138" s="1375"/>
      <c r="G138" s="1375"/>
      <c r="H138" s="1375"/>
      <c r="L138" s="1151"/>
    </row>
    <row r="139" spans="2:12" s="1150" customFormat="1" ht="6.95" customHeight="1">
      <c r="B139" s="1151"/>
      <c r="L139" s="1151"/>
    </row>
    <row r="140" spans="2:12" s="1150" customFormat="1" ht="12" customHeight="1">
      <c r="B140" s="1151"/>
      <c r="C140" s="1149" t="s">
        <v>15</v>
      </c>
      <c r="F140" s="1152" t="str">
        <f>F14</f>
        <v>Študentská ul., Trenčín; parc.č. 1627/624. 1627/43</v>
      </c>
      <c r="I140" s="1149" t="s">
        <v>17</v>
      </c>
      <c r="J140" s="1153" t="str">
        <f>IF(J14="","",J14)</f>
        <v>28. 8. 2025</v>
      </c>
      <c r="L140" s="1151"/>
    </row>
    <row r="141" spans="2:12" s="1150" customFormat="1" ht="6.95" customHeight="1">
      <c r="B141" s="1151"/>
      <c r="L141" s="1151"/>
    </row>
    <row r="142" spans="2:12" s="1150" customFormat="1" ht="15.2" customHeight="1">
      <c r="B142" s="1151"/>
      <c r="C142" s="1149" t="s">
        <v>18</v>
      </c>
      <c r="F142" s="1152" t="str">
        <f>E17</f>
        <v>Trenčianska univerzita Alexandra Dubčeka v Trenčín</v>
      </c>
      <c r="I142" s="1149" t="s">
        <v>24</v>
      </c>
      <c r="J142" s="1183" t="str">
        <f>E23</f>
        <v>PROMA s.r.o.</v>
      </c>
      <c r="L142" s="1151"/>
    </row>
    <row r="143" spans="2:12" s="1150" customFormat="1" ht="15.2" customHeight="1">
      <c r="B143" s="1151"/>
      <c r="C143" s="1149" t="s">
        <v>22</v>
      </c>
      <c r="F143" s="1152" t="str">
        <f>IF(E20="","",E20)</f>
        <v xml:space="preserve"> </v>
      </c>
      <c r="I143" s="1149" t="s">
        <v>27</v>
      </c>
      <c r="J143" s="1183" t="str">
        <f>E26</f>
        <v>BUILD-COST s.r.o.</v>
      </c>
      <c r="L143" s="1151"/>
    </row>
    <row r="144" spans="2:12" s="1150" customFormat="1" ht="10.35" customHeight="1">
      <c r="B144" s="1151"/>
      <c r="L144" s="1151"/>
    </row>
    <row r="145" spans="2:65" s="1197" customFormat="1" ht="29.25" customHeight="1">
      <c r="B145" s="1198"/>
      <c r="C145" s="1199" t="s">
        <v>198</v>
      </c>
      <c r="D145" s="1200" t="s">
        <v>55</v>
      </c>
      <c r="E145" s="1200" t="s">
        <v>52</v>
      </c>
      <c r="F145" s="1200" t="s">
        <v>53</v>
      </c>
      <c r="G145" s="1200" t="s">
        <v>199</v>
      </c>
      <c r="H145" s="1200" t="s">
        <v>200</v>
      </c>
      <c r="I145" s="1200" t="s">
        <v>201</v>
      </c>
      <c r="J145" s="1201" t="s">
        <v>168</v>
      </c>
      <c r="K145" s="1202" t="s">
        <v>202</v>
      </c>
      <c r="L145" s="1198"/>
      <c r="M145" s="1203" t="s">
        <v>1</v>
      </c>
      <c r="N145" s="1204" t="s">
        <v>35</v>
      </c>
      <c r="O145" s="1204" t="s">
        <v>203</v>
      </c>
      <c r="P145" s="1204" t="s">
        <v>204</v>
      </c>
      <c r="Q145" s="1204" t="s">
        <v>205</v>
      </c>
      <c r="R145" s="1204" t="s">
        <v>206</v>
      </c>
      <c r="S145" s="1204" t="s">
        <v>207</v>
      </c>
      <c r="T145" s="1205" t="s">
        <v>208</v>
      </c>
    </row>
    <row r="146" spans="2:65" s="1150" customFormat="1" ht="22.7" customHeight="1">
      <c r="B146" s="1151"/>
      <c r="C146" s="1206" t="s">
        <v>169</v>
      </c>
      <c r="J146" s="1207">
        <f>BK146</f>
        <v>0</v>
      </c>
      <c r="L146" s="1151"/>
      <c r="M146" s="1208"/>
      <c r="N146" s="1154"/>
      <c r="O146" s="1154"/>
      <c r="P146" s="1209">
        <f>P147+P215</f>
        <v>1429.2596892500001</v>
      </c>
      <c r="Q146" s="1154"/>
      <c r="R146" s="1209">
        <f>R147+R215</f>
        <v>13.103610919999998</v>
      </c>
      <c r="S146" s="1154"/>
      <c r="T146" s="1210">
        <f>T147+T215</f>
        <v>0</v>
      </c>
      <c r="AT146" s="1143" t="s">
        <v>69</v>
      </c>
      <c r="AU146" s="1143" t="s">
        <v>170</v>
      </c>
      <c r="BK146" s="1211">
        <f>BK147+BK215</f>
        <v>0</v>
      </c>
    </row>
    <row r="147" spans="2:65" s="1212" customFormat="1" ht="25.9" customHeight="1">
      <c r="B147" s="1213"/>
      <c r="D147" s="1214" t="s">
        <v>69</v>
      </c>
      <c r="E147" s="1215" t="s">
        <v>209</v>
      </c>
      <c r="F147" s="1215" t="s">
        <v>210</v>
      </c>
      <c r="J147" s="1216">
        <f>BK147</f>
        <v>0</v>
      </c>
      <c r="L147" s="1213"/>
      <c r="M147" s="1217"/>
      <c r="P147" s="1218">
        <f>P148+P158+P166+P169+P208</f>
        <v>0</v>
      </c>
      <c r="R147" s="1218">
        <f>R148+R158+R166+R169+R208</f>
        <v>0</v>
      </c>
      <c r="T147" s="1219">
        <f>T148+T158+T166+T169+T208</f>
        <v>0</v>
      </c>
      <c r="AR147" s="1214" t="s">
        <v>77</v>
      </c>
      <c r="AT147" s="1220" t="s">
        <v>69</v>
      </c>
      <c r="AU147" s="1220" t="s">
        <v>70</v>
      </c>
      <c r="AY147" s="1214" t="s">
        <v>211</v>
      </c>
      <c r="BK147" s="1221">
        <f>BK148+BK158+BK166+BK169+BK208</f>
        <v>0</v>
      </c>
    </row>
    <row r="148" spans="2:65" s="1212" customFormat="1" ht="22.7" customHeight="1">
      <c r="B148" s="1213"/>
      <c r="D148" s="1214" t="s">
        <v>69</v>
      </c>
      <c r="E148" s="1222" t="s">
        <v>77</v>
      </c>
      <c r="F148" s="1222" t="s">
        <v>212</v>
      </c>
      <c r="J148" s="1223">
        <f>BK148</f>
        <v>0</v>
      </c>
      <c r="L148" s="1213"/>
      <c r="M148" s="1217"/>
      <c r="P148" s="1218">
        <f>SUM(P149:P157)</f>
        <v>0</v>
      </c>
      <c r="R148" s="1218">
        <f>SUM(R149:R157)</f>
        <v>0</v>
      </c>
      <c r="T148" s="1219">
        <f>SUM(T149:T157)</f>
        <v>0</v>
      </c>
      <c r="AR148" s="1214" t="s">
        <v>77</v>
      </c>
      <c r="AT148" s="1220" t="s">
        <v>69</v>
      </c>
      <c r="AU148" s="1220" t="s">
        <v>77</v>
      </c>
      <c r="AY148" s="1214" t="s">
        <v>211</v>
      </c>
      <c r="BK148" s="1221">
        <f>SUM(BK149:BK157)</f>
        <v>0</v>
      </c>
    </row>
    <row r="149" spans="2:65" s="1150" customFormat="1" ht="24.2" customHeight="1">
      <c r="B149" s="1224"/>
      <c r="C149" s="1225" t="s">
        <v>77</v>
      </c>
      <c r="D149" s="1225" t="s">
        <v>213</v>
      </c>
      <c r="E149" s="1226" t="s">
        <v>214</v>
      </c>
      <c r="F149" s="1227" t="s">
        <v>215</v>
      </c>
      <c r="G149" s="1228" t="s">
        <v>216</v>
      </c>
      <c r="H149" s="1229">
        <v>2780</v>
      </c>
      <c r="I149" s="1230"/>
      <c r="J149" s="1230">
        <f t="shared" ref="J149:J157" si="0">ROUND(I149*H149,2)</f>
        <v>0</v>
      </c>
      <c r="K149" s="1231"/>
      <c r="L149" s="1151"/>
      <c r="M149" s="1232" t="s">
        <v>1</v>
      </c>
      <c r="N149" s="1233" t="s">
        <v>37</v>
      </c>
      <c r="O149" s="1234">
        <v>0</v>
      </c>
      <c r="P149" s="1234">
        <f t="shared" ref="P149:P157" si="1">O149*H149</f>
        <v>0</v>
      </c>
      <c r="Q149" s="1234">
        <v>0</v>
      </c>
      <c r="R149" s="1234">
        <f t="shared" ref="R149:R157" si="2">Q149*H149</f>
        <v>0</v>
      </c>
      <c r="S149" s="1234">
        <v>0</v>
      </c>
      <c r="T149" s="1235">
        <f t="shared" ref="T149:T157" si="3">S149*H149</f>
        <v>0</v>
      </c>
      <c r="AR149" s="1236" t="s">
        <v>217</v>
      </c>
      <c r="AT149" s="1236" t="s">
        <v>213</v>
      </c>
      <c r="AU149" s="1236" t="s">
        <v>83</v>
      </c>
      <c r="AY149" s="1143" t="s">
        <v>211</v>
      </c>
      <c r="BE149" s="1237">
        <f t="shared" ref="BE149:BE157" si="4">IF(N149="základná",J149,0)</f>
        <v>0</v>
      </c>
      <c r="BF149" s="1237">
        <f t="shared" ref="BF149:BF157" si="5">IF(N149="znížená",J149,0)</f>
        <v>0</v>
      </c>
      <c r="BG149" s="1237">
        <f t="shared" ref="BG149:BG157" si="6">IF(N149="zákl. prenesená",J149,0)</f>
        <v>0</v>
      </c>
      <c r="BH149" s="1237">
        <f t="shared" ref="BH149:BH157" si="7">IF(N149="zníž. prenesená",J149,0)</f>
        <v>0</v>
      </c>
      <c r="BI149" s="1237">
        <f t="shared" ref="BI149:BI157" si="8">IF(N149="nulová",J149,0)</f>
        <v>0</v>
      </c>
      <c r="BJ149" s="1143" t="s">
        <v>83</v>
      </c>
      <c r="BK149" s="1237">
        <f t="shared" ref="BK149:BK157" si="9">ROUND(I149*H149,2)</f>
        <v>0</v>
      </c>
      <c r="BL149" s="1143" t="s">
        <v>217</v>
      </c>
      <c r="BM149" s="1236" t="s">
        <v>83</v>
      </c>
    </row>
    <row r="150" spans="2:65" s="1150" customFormat="1" ht="24.2" customHeight="1">
      <c r="B150" s="1224"/>
      <c r="C150" s="1225" t="s">
        <v>83</v>
      </c>
      <c r="D150" s="1225" t="s">
        <v>213</v>
      </c>
      <c r="E150" s="1226" t="s">
        <v>218</v>
      </c>
      <c r="F150" s="1227" t="s">
        <v>219</v>
      </c>
      <c r="G150" s="1228" t="s">
        <v>216</v>
      </c>
      <c r="H150" s="1229">
        <v>834</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217</v>
      </c>
    </row>
    <row r="151" spans="2:65" s="1150" customFormat="1" ht="37.700000000000003" customHeight="1">
      <c r="B151" s="1224"/>
      <c r="C151" s="1225" t="s">
        <v>220</v>
      </c>
      <c r="D151" s="1225" t="s">
        <v>213</v>
      </c>
      <c r="E151" s="1226" t="s">
        <v>221</v>
      </c>
      <c r="F151" s="1227" t="s">
        <v>222</v>
      </c>
      <c r="G151" s="1228" t="s">
        <v>216</v>
      </c>
      <c r="H151" s="1229">
        <v>1745.328</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228</v>
      </c>
    </row>
    <row r="152" spans="2:65" s="1150" customFormat="1" ht="44.25" customHeight="1">
      <c r="B152" s="1224"/>
      <c r="C152" s="1225" t="s">
        <v>217</v>
      </c>
      <c r="D152" s="1225" t="s">
        <v>213</v>
      </c>
      <c r="E152" s="1226" t="s">
        <v>223</v>
      </c>
      <c r="F152" s="1227" t="s">
        <v>224</v>
      </c>
      <c r="G152" s="1228" t="s">
        <v>216</v>
      </c>
      <c r="H152" s="1229">
        <v>29670.576000000001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235</v>
      </c>
    </row>
    <row r="153" spans="2:65" s="1150" customFormat="1" ht="33" customHeight="1">
      <c r="B153" s="1224"/>
      <c r="C153" s="1225" t="s">
        <v>225</v>
      </c>
      <c r="D153" s="1225" t="s">
        <v>213</v>
      </c>
      <c r="E153" s="1226" t="s">
        <v>226</v>
      </c>
      <c r="F153" s="1227" t="s">
        <v>227</v>
      </c>
      <c r="G153" s="1228" t="s">
        <v>216</v>
      </c>
      <c r="H153" s="1229">
        <v>1034.672</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244</v>
      </c>
    </row>
    <row r="154" spans="2:65" s="1150" customFormat="1" ht="21.75" customHeight="1">
      <c r="B154" s="1224"/>
      <c r="C154" s="1225" t="s">
        <v>228</v>
      </c>
      <c r="D154" s="1225" t="s">
        <v>213</v>
      </c>
      <c r="E154" s="1226" t="s">
        <v>229</v>
      </c>
      <c r="F154" s="1227" t="s">
        <v>230</v>
      </c>
      <c r="G154" s="1228" t="s">
        <v>216</v>
      </c>
      <c r="H154" s="1229">
        <v>1745.328</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251</v>
      </c>
    </row>
    <row r="155" spans="2:65" s="1150" customFormat="1" ht="24.2" customHeight="1">
      <c r="B155" s="1224"/>
      <c r="C155" s="1225" t="s">
        <v>231</v>
      </c>
      <c r="D155" s="1225" t="s">
        <v>213</v>
      </c>
      <c r="E155" s="1226" t="s">
        <v>232</v>
      </c>
      <c r="F155" s="1227" t="s">
        <v>233</v>
      </c>
      <c r="G155" s="1228" t="s">
        <v>234</v>
      </c>
      <c r="H155" s="1229">
        <v>3141.59</v>
      </c>
      <c r="I155" s="1230"/>
      <c r="J155" s="1230">
        <f t="shared" si="0"/>
        <v>0</v>
      </c>
      <c r="K155" s="1231"/>
      <c r="L155" s="1151"/>
      <c r="M155" s="1232" t="s">
        <v>1</v>
      </c>
      <c r="N155" s="1233" t="s">
        <v>37</v>
      </c>
      <c r="O155" s="1234">
        <v>0</v>
      </c>
      <c r="P155" s="1234">
        <f t="shared" si="1"/>
        <v>0</v>
      </c>
      <c r="Q155" s="1234">
        <v>0</v>
      </c>
      <c r="R155" s="1234">
        <f t="shared" si="2"/>
        <v>0</v>
      </c>
      <c r="S155" s="1234">
        <v>0</v>
      </c>
      <c r="T155" s="1235">
        <f t="shared" si="3"/>
        <v>0</v>
      </c>
      <c r="AR155" s="1236" t="s">
        <v>217</v>
      </c>
      <c r="AT155" s="1236" t="s">
        <v>213</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257</v>
      </c>
    </row>
    <row r="156" spans="2:65" s="1150" customFormat="1" ht="24.2" customHeight="1">
      <c r="B156" s="1224"/>
      <c r="C156" s="1225" t="s">
        <v>235</v>
      </c>
      <c r="D156" s="1225" t="s">
        <v>213</v>
      </c>
      <c r="E156" s="1226" t="s">
        <v>236</v>
      </c>
      <c r="F156" s="1227" t="s">
        <v>237</v>
      </c>
      <c r="G156" s="1228" t="s">
        <v>238</v>
      </c>
      <c r="H156" s="1229">
        <v>707.79</v>
      </c>
      <c r="I156" s="1230"/>
      <c r="J156" s="1230">
        <f t="shared" si="0"/>
        <v>0</v>
      </c>
      <c r="K156" s="1231"/>
      <c r="L156" s="1151"/>
      <c r="M156" s="1232" t="s">
        <v>1</v>
      </c>
      <c r="N156" s="1233" t="s">
        <v>37</v>
      </c>
      <c r="O156" s="1234">
        <v>0</v>
      </c>
      <c r="P156" s="1234">
        <f t="shared" si="1"/>
        <v>0</v>
      </c>
      <c r="Q156" s="1234">
        <v>0</v>
      </c>
      <c r="R156" s="1234">
        <f t="shared" si="2"/>
        <v>0</v>
      </c>
      <c r="S156" s="1234">
        <v>0</v>
      </c>
      <c r="T156" s="1235">
        <f t="shared" si="3"/>
        <v>0</v>
      </c>
      <c r="AR156" s="1236" t="s">
        <v>217</v>
      </c>
      <c r="AT156" s="1236" t="s">
        <v>213</v>
      </c>
      <c r="AU156" s="1236" t="s">
        <v>83</v>
      </c>
      <c r="AY156" s="1143" t="s">
        <v>211</v>
      </c>
      <c r="BE156" s="1237">
        <f t="shared" si="4"/>
        <v>0</v>
      </c>
      <c r="BF156" s="1237">
        <f t="shared" si="5"/>
        <v>0</v>
      </c>
      <c r="BG156" s="1237">
        <f t="shared" si="6"/>
        <v>0</v>
      </c>
      <c r="BH156" s="1237">
        <f t="shared" si="7"/>
        <v>0</v>
      </c>
      <c r="BI156" s="1237">
        <f t="shared" si="8"/>
        <v>0</v>
      </c>
      <c r="BJ156" s="1143" t="s">
        <v>83</v>
      </c>
      <c r="BK156" s="1237">
        <f t="shared" si="9"/>
        <v>0</v>
      </c>
      <c r="BL156" s="1143" t="s">
        <v>217</v>
      </c>
      <c r="BM156" s="1236" t="s">
        <v>263</v>
      </c>
    </row>
    <row r="157" spans="2:65" s="1150" customFormat="1" ht="24.2" customHeight="1">
      <c r="B157" s="1224"/>
      <c r="C157" s="1238" t="s">
        <v>239</v>
      </c>
      <c r="D157" s="1238" t="s">
        <v>240</v>
      </c>
      <c r="E157" s="1239" t="s">
        <v>241</v>
      </c>
      <c r="F157" s="1240" t="s">
        <v>242</v>
      </c>
      <c r="G157" s="1241" t="s">
        <v>238</v>
      </c>
      <c r="H157" s="1242">
        <v>707.79</v>
      </c>
      <c r="I157" s="1243"/>
      <c r="J157" s="1243">
        <f t="shared" si="0"/>
        <v>0</v>
      </c>
      <c r="K157" s="1244"/>
      <c r="L157" s="1245"/>
      <c r="M157" s="1246" t="s">
        <v>1</v>
      </c>
      <c r="N157" s="1247" t="s">
        <v>37</v>
      </c>
      <c r="O157" s="1234">
        <v>0</v>
      </c>
      <c r="P157" s="1234">
        <f t="shared" si="1"/>
        <v>0</v>
      </c>
      <c r="Q157" s="1234">
        <v>0</v>
      </c>
      <c r="R157" s="1234">
        <f t="shared" si="2"/>
        <v>0</v>
      </c>
      <c r="S157" s="1234">
        <v>0</v>
      </c>
      <c r="T157" s="1235">
        <f t="shared" si="3"/>
        <v>0</v>
      </c>
      <c r="AR157" s="1236" t="s">
        <v>235</v>
      </c>
      <c r="AT157" s="1236" t="s">
        <v>240</v>
      </c>
      <c r="AU157" s="1236" t="s">
        <v>83</v>
      </c>
      <c r="AY157" s="1143" t="s">
        <v>211</v>
      </c>
      <c r="BE157" s="1237">
        <f t="shared" si="4"/>
        <v>0</v>
      </c>
      <c r="BF157" s="1237">
        <f t="shared" si="5"/>
        <v>0</v>
      </c>
      <c r="BG157" s="1237">
        <f t="shared" si="6"/>
        <v>0</v>
      </c>
      <c r="BH157" s="1237">
        <f t="shared" si="7"/>
        <v>0</v>
      </c>
      <c r="BI157" s="1237">
        <f t="shared" si="8"/>
        <v>0</v>
      </c>
      <c r="BJ157" s="1143" t="s">
        <v>83</v>
      </c>
      <c r="BK157" s="1237">
        <f t="shared" si="9"/>
        <v>0</v>
      </c>
      <c r="BL157" s="1143" t="s">
        <v>217</v>
      </c>
      <c r="BM157" s="1236" t="s">
        <v>270</v>
      </c>
    </row>
    <row r="158" spans="2:65" s="1212" customFormat="1" ht="22.7" customHeight="1">
      <c r="B158" s="1213"/>
      <c r="D158" s="1214" t="s">
        <v>69</v>
      </c>
      <c r="E158" s="1222" t="s">
        <v>220</v>
      </c>
      <c r="F158" s="1222" t="s">
        <v>243</v>
      </c>
      <c r="J158" s="1223">
        <f>BK158</f>
        <v>0</v>
      </c>
      <c r="L158" s="1213"/>
      <c r="M158" s="1217"/>
      <c r="P158" s="1218">
        <f>SUM(P159:P165)</f>
        <v>0</v>
      </c>
      <c r="R158" s="1218">
        <f>SUM(R159:R165)</f>
        <v>0</v>
      </c>
      <c r="T158" s="1219">
        <f>SUM(T159:T165)</f>
        <v>0</v>
      </c>
      <c r="AR158" s="1214" t="s">
        <v>77</v>
      </c>
      <c r="AT158" s="1220" t="s">
        <v>69</v>
      </c>
      <c r="AU158" s="1220" t="s">
        <v>77</v>
      </c>
      <c r="AY158" s="1214" t="s">
        <v>211</v>
      </c>
      <c r="BK158" s="1221">
        <f>SUM(BK159:BK165)</f>
        <v>0</v>
      </c>
    </row>
    <row r="159" spans="2:65" s="1150" customFormat="1" ht="33" customHeight="1">
      <c r="B159" s="1224"/>
      <c r="C159" s="1225" t="s">
        <v>244</v>
      </c>
      <c r="D159" s="1225" t="s">
        <v>213</v>
      </c>
      <c r="E159" s="1226" t="s">
        <v>245</v>
      </c>
      <c r="F159" s="1227" t="s">
        <v>246</v>
      </c>
      <c r="G159" s="1228" t="s">
        <v>216</v>
      </c>
      <c r="H159" s="1229">
        <v>7.508</v>
      </c>
      <c r="I159" s="1230"/>
      <c r="J159" s="1230">
        <f t="shared" ref="J159:J165" si="10">ROUND(I159*H159,2)</f>
        <v>0</v>
      </c>
      <c r="K159" s="1231"/>
      <c r="L159" s="1151"/>
      <c r="M159" s="1232" t="s">
        <v>1</v>
      </c>
      <c r="N159" s="1233" t="s">
        <v>37</v>
      </c>
      <c r="O159" s="1234">
        <v>0</v>
      </c>
      <c r="P159" s="1234">
        <f t="shared" ref="P159:P165" si="11">O159*H159</f>
        <v>0</v>
      </c>
      <c r="Q159" s="1234">
        <v>0</v>
      </c>
      <c r="R159" s="1234">
        <f t="shared" ref="R159:R165" si="12">Q159*H159</f>
        <v>0</v>
      </c>
      <c r="S159" s="1234">
        <v>0</v>
      </c>
      <c r="T159" s="1235">
        <f t="shared" ref="T159:T165" si="13">S159*H159</f>
        <v>0</v>
      </c>
      <c r="AR159" s="1236" t="s">
        <v>217</v>
      </c>
      <c r="AT159" s="1236" t="s">
        <v>213</v>
      </c>
      <c r="AU159" s="1236" t="s">
        <v>83</v>
      </c>
      <c r="AY159" s="1143" t="s">
        <v>211</v>
      </c>
      <c r="BE159" s="1237">
        <f t="shared" ref="BE159:BE165" si="14">IF(N159="základná",J159,0)</f>
        <v>0</v>
      </c>
      <c r="BF159" s="1237">
        <f t="shared" ref="BF159:BF165" si="15">IF(N159="znížená",J159,0)</f>
        <v>0</v>
      </c>
      <c r="BG159" s="1237">
        <f t="shared" ref="BG159:BG165" si="16">IF(N159="zákl. prenesená",J159,0)</f>
        <v>0</v>
      </c>
      <c r="BH159" s="1237">
        <f t="shared" ref="BH159:BH165" si="17">IF(N159="zníž. prenesená",J159,0)</f>
        <v>0</v>
      </c>
      <c r="BI159" s="1237">
        <f t="shared" ref="BI159:BI165" si="18">IF(N159="nulová",J159,0)</f>
        <v>0</v>
      </c>
      <c r="BJ159" s="1143" t="s">
        <v>83</v>
      </c>
      <c r="BK159" s="1237">
        <f t="shared" ref="BK159:BK165" si="19">ROUND(I159*H159,2)</f>
        <v>0</v>
      </c>
      <c r="BL159" s="1143" t="s">
        <v>217</v>
      </c>
      <c r="BM159" s="1236" t="s">
        <v>277</v>
      </c>
    </row>
    <row r="160" spans="2:65" s="1150" customFormat="1" ht="24.2" customHeight="1">
      <c r="B160" s="1224"/>
      <c r="C160" s="1225" t="s">
        <v>247</v>
      </c>
      <c r="D160" s="1225" t="s">
        <v>213</v>
      </c>
      <c r="E160" s="1226" t="s">
        <v>248</v>
      </c>
      <c r="F160" s="1227" t="s">
        <v>249</v>
      </c>
      <c r="G160" s="1228" t="s">
        <v>250</v>
      </c>
      <c r="H160" s="1229">
        <v>55</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283</v>
      </c>
    </row>
    <row r="161" spans="2:65" s="1150" customFormat="1" ht="24.2" customHeight="1">
      <c r="B161" s="1224"/>
      <c r="C161" s="1225" t="s">
        <v>251</v>
      </c>
      <c r="D161" s="1225" t="s">
        <v>213</v>
      </c>
      <c r="E161" s="1226" t="s">
        <v>252</v>
      </c>
      <c r="F161" s="1227" t="s">
        <v>253</v>
      </c>
      <c r="G161" s="1228" t="s">
        <v>250</v>
      </c>
      <c r="H161" s="1229">
        <v>2</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288</v>
      </c>
    </row>
    <row r="162" spans="2:65" s="1150" customFormat="1" ht="33" customHeight="1">
      <c r="B162" s="1224"/>
      <c r="C162" s="1225" t="s">
        <v>254</v>
      </c>
      <c r="D162" s="1225" t="s">
        <v>213</v>
      </c>
      <c r="E162" s="1226" t="s">
        <v>255</v>
      </c>
      <c r="F162" s="1227" t="s">
        <v>256</v>
      </c>
      <c r="G162" s="1228" t="s">
        <v>238</v>
      </c>
      <c r="H162" s="1229">
        <v>770.3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294</v>
      </c>
    </row>
    <row r="163" spans="2:65" s="1150" customFormat="1" ht="33" customHeight="1">
      <c r="B163" s="1224"/>
      <c r="C163" s="1225" t="s">
        <v>257</v>
      </c>
      <c r="D163" s="1225" t="s">
        <v>213</v>
      </c>
      <c r="E163" s="1226" t="s">
        <v>258</v>
      </c>
      <c r="F163" s="1227" t="s">
        <v>259</v>
      </c>
      <c r="G163" s="1228" t="s">
        <v>238</v>
      </c>
      <c r="H163" s="1229">
        <v>5.75</v>
      </c>
      <c r="I163" s="1230"/>
      <c r="J163" s="1230">
        <f t="shared" si="10"/>
        <v>0</v>
      </c>
      <c r="K163" s="1231"/>
      <c r="L163" s="1151"/>
      <c r="M163" s="1232" t="s">
        <v>1</v>
      </c>
      <c r="N163" s="1233" t="s">
        <v>37</v>
      </c>
      <c r="O163" s="1234">
        <v>0</v>
      </c>
      <c r="P163" s="1234">
        <f t="shared" si="11"/>
        <v>0</v>
      </c>
      <c r="Q163" s="1234">
        <v>0</v>
      </c>
      <c r="R163" s="1234">
        <f t="shared" si="12"/>
        <v>0</v>
      </c>
      <c r="S163" s="1234">
        <v>0</v>
      </c>
      <c r="T163" s="1235">
        <f t="shared" si="13"/>
        <v>0</v>
      </c>
      <c r="AR163" s="1236" t="s">
        <v>217</v>
      </c>
      <c r="AT163" s="1236" t="s">
        <v>213</v>
      </c>
      <c r="AU163" s="1236" t="s">
        <v>83</v>
      </c>
      <c r="AY163" s="1143" t="s">
        <v>211</v>
      </c>
      <c r="BE163" s="1237">
        <f t="shared" si="14"/>
        <v>0</v>
      </c>
      <c r="BF163" s="1237">
        <f t="shared" si="15"/>
        <v>0</v>
      </c>
      <c r="BG163" s="1237">
        <f t="shared" si="16"/>
        <v>0</v>
      </c>
      <c r="BH163" s="1237">
        <f t="shared" si="17"/>
        <v>0</v>
      </c>
      <c r="BI163" s="1237">
        <f t="shared" si="18"/>
        <v>0</v>
      </c>
      <c r="BJ163" s="1143" t="s">
        <v>83</v>
      </c>
      <c r="BK163" s="1237">
        <f t="shared" si="19"/>
        <v>0</v>
      </c>
      <c r="BL163" s="1143" t="s">
        <v>217</v>
      </c>
      <c r="BM163" s="1236" t="s">
        <v>300</v>
      </c>
    </row>
    <row r="164" spans="2:65" s="1150" customFormat="1" ht="33" customHeight="1">
      <c r="B164" s="1224"/>
      <c r="C164" s="1225" t="s">
        <v>260</v>
      </c>
      <c r="D164" s="1225" t="s">
        <v>213</v>
      </c>
      <c r="E164" s="1226" t="s">
        <v>261</v>
      </c>
      <c r="F164" s="1227" t="s">
        <v>262</v>
      </c>
      <c r="G164" s="1228" t="s">
        <v>238</v>
      </c>
      <c r="H164" s="1229">
        <v>411.2</v>
      </c>
      <c r="I164" s="1230"/>
      <c r="J164" s="1230">
        <f t="shared" si="10"/>
        <v>0</v>
      </c>
      <c r="K164" s="1231"/>
      <c r="L164" s="1151"/>
      <c r="M164" s="1232" t="s">
        <v>1</v>
      </c>
      <c r="N164" s="1233" t="s">
        <v>37</v>
      </c>
      <c r="O164" s="1234">
        <v>0</v>
      </c>
      <c r="P164" s="1234">
        <f t="shared" si="11"/>
        <v>0</v>
      </c>
      <c r="Q164" s="1234">
        <v>0</v>
      </c>
      <c r="R164" s="1234">
        <f t="shared" si="12"/>
        <v>0</v>
      </c>
      <c r="S164" s="1234">
        <v>0</v>
      </c>
      <c r="T164" s="1235">
        <f t="shared" si="13"/>
        <v>0</v>
      </c>
      <c r="AR164" s="1236" t="s">
        <v>217</v>
      </c>
      <c r="AT164" s="1236" t="s">
        <v>213</v>
      </c>
      <c r="AU164" s="1236" t="s">
        <v>83</v>
      </c>
      <c r="AY164" s="1143" t="s">
        <v>211</v>
      </c>
      <c r="BE164" s="1237">
        <f t="shared" si="14"/>
        <v>0</v>
      </c>
      <c r="BF164" s="1237">
        <f t="shared" si="15"/>
        <v>0</v>
      </c>
      <c r="BG164" s="1237">
        <f t="shared" si="16"/>
        <v>0</v>
      </c>
      <c r="BH164" s="1237">
        <f t="shared" si="17"/>
        <v>0</v>
      </c>
      <c r="BI164" s="1237">
        <f t="shared" si="18"/>
        <v>0</v>
      </c>
      <c r="BJ164" s="1143" t="s">
        <v>83</v>
      </c>
      <c r="BK164" s="1237">
        <f t="shared" si="19"/>
        <v>0</v>
      </c>
      <c r="BL164" s="1143" t="s">
        <v>217</v>
      </c>
      <c r="BM164" s="1236" t="s">
        <v>306</v>
      </c>
    </row>
    <row r="165" spans="2:65" s="1150" customFormat="1" ht="33" customHeight="1">
      <c r="B165" s="1224"/>
      <c r="C165" s="1225" t="s">
        <v>263</v>
      </c>
      <c r="D165" s="1225" t="s">
        <v>213</v>
      </c>
      <c r="E165" s="1226" t="s">
        <v>264</v>
      </c>
      <c r="F165" s="1227" t="s">
        <v>265</v>
      </c>
      <c r="G165" s="1228" t="s">
        <v>238</v>
      </c>
      <c r="H165" s="1229">
        <v>3.41</v>
      </c>
      <c r="I165" s="1230"/>
      <c r="J165" s="1230">
        <f t="shared" si="10"/>
        <v>0</v>
      </c>
      <c r="K165" s="1231"/>
      <c r="L165" s="1151"/>
      <c r="M165" s="1232" t="s">
        <v>1</v>
      </c>
      <c r="N165" s="1233" t="s">
        <v>37</v>
      </c>
      <c r="O165" s="1234">
        <v>0</v>
      </c>
      <c r="P165" s="1234">
        <f t="shared" si="11"/>
        <v>0</v>
      </c>
      <c r="Q165" s="1234">
        <v>0</v>
      </c>
      <c r="R165" s="1234">
        <f t="shared" si="12"/>
        <v>0</v>
      </c>
      <c r="S165" s="1234">
        <v>0</v>
      </c>
      <c r="T165" s="1235">
        <f t="shared" si="13"/>
        <v>0</v>
      </c>
      <c r="AR165" s="1236" t="s">
        <v>217</v>
      </c>
      <c r="AT165" s="1236" t="s">
        <v>213</v>
      </c>
      <c r="AU165" s="1236" t="s">
        <v>83</v>
      </c>
      <c r="AY165" s="1143" t="s">
        <v>211</v>
      </c>
      <c r="BE165" s="1237">
        <f t="shared" si="14"/>
        <v>0</v>
      </c>
      <c r="BF165" s="1237">
        <f t="shared" si="15"/>
        <v>0</v>
      </c>
      <c r="BG165" s="1237">
        <f t="shared" si="16"/>
        <v>0</v>
      </c>
      <c r="BH165" s="1237">
        <f t="shared" si="17"/>
        <v>0</v>
      </c>
      <c r="BI165" s="1237">
        <f t="shared" si="18"/>
        <v>0</v>
      </c>
      <c r="BJ165" s="1143" t="s">
        <v>83</v>
      </c>
      <c r="BK165" s="1237">
        <f t="shared" si="19"/>
        <v>0</v>
      </c>
      <c r="BL165" s="1143" t="s">
        <v>217</v>
      </c>
      <c r="BM165" s="1236" t="s">
        <v>311</v>
      </c>
    </row>
    <row r="166" spans="2:65" s="1212" customFormat="1" ht="22.7" customHeight="1">
      <c r="B166" s="1213"/>
      <c r="D166" s="1214" t="s">
        <v>69</v>
      </c>
      <c r="E166" s="1222" t="s">
        <v>225</v>
      </c>
      <c r="F166" s="1222" t="s">
        <v>266</v>
      </c>
      <c r="J166" s="1223">
        <f>BK166</f>
        <v>0</v>
      </c>
      <c r="L166" s="1213"/>
      <c r="M166" s="1217"/>
      <c r="P166" s="1218">
        <f>SUM(P167:P168)</f>
        <v>0</v>
      </c>
      <c r="R166" s="1218">
        <f>SUM(R167:R168)</f>
        <v>0</v>
      </c>
      <c r="T166" s="1219">
        <f>SUM(T167:T168)</f>
        <v>0</v>
      </c>
      <c r="AR166" s="1214" t="s">
        <v>77</v>
      </c>
      <c r="AT166" s="1220" t="s">
        <v>69</v>
      </c>
      <c r="AU166" s="1220" t="s">
        <v>77</v>
      </c>
      <c r="AY166" s="1214" t="s">
        <v>211</v>
      </c>
      <c r="BK166" s="1221">
        <f>SUM(BK167:BK168)</f>
        <v>0</v>
      </c>
    </row>
    <row r="167" spans="2:65" s="1150" customFormat="1" ht="37.700000000000003" customHeight="1">
      <c r="B167" s="1224"/>
      <c r="C167" s="1225" t="s">
        <v>267</v>
      </c>
      <c r="D167" s="1225" t="s">
        <v>213</v>
      </c>
      <c r="E167" s="1226" t="s">
        <v>268</v>
      </c>
      <c r="F167" s="1227" t="s">
        <v>269</v>
      </c>
      <c r="G167" s="1228" t="s">
        <v>238</v>
      </c>
      <c r="H167" s="1229">
        <v>45.7</v>
      </c>
      <c r="I167" s="1230"/>
      <c r="J167" s="1230">
        <f>ROUND(I167*H167,2)</f>
        <v>0</v>
      </c>
      <c r="K167" s="1231"/>
      <c r="L167" s="1151"/>
      <c r="M167" s="1232" t="s">
        <v>1</v>
      </c>
      <c r="N167" s="1233" t="s">
        <v>37</v>
      </c>
      <c r="O167" s="1234">
        <v>0</v>
      </c>
      <c r="P167" s="1234">
        <f>O167*H167</f>
        <v>0</v>
      </c>
      <c r="Q167" s="1234">
        <v>0</v>
      </c>
      <c r="R167" s="1234">
        <f>Q167*H167</f>
        <v>0</v>
      </c>
      <c r="S167" s="1234">
        <v>0</v>
      </c>
      <c r="T167" s="1235">
        <f>S167*H167</f>
        <v>0</v>
      </c>
      <c r="AR167" s="1236" t="s">
        <v>217</v>
      </c>
      <c r="AT167" s="1236" t="s">
        <v>213</v>
      </c>
      <c r="AU167" s="1236" t="s">
        <v>83</v>
      </c>
      <c r="AY167" s="1143" t="s">
        <v>211</v>
      </c>
      <c r="BE167" s="1237">
        <f>IF(N167="základná",J167,0)</f>
        <v>0</v>
      </c>
      <c r="BF167" s="1237">
        <f>IF(N167="znížená",J167,0)</f>
        <v>0</v>
      </c>
      <c r="BG167" s="1237">
        <f>IF(N167="zákl. prenesená",J167,0)</f>
        <v>0</v>
      </c>
      <c r="BH167" s="1237">
        <f>IF(N167="zníž. prenesená",J167,0)</f>
        <v>0</v>
      </c>
      <c r="BI167" s="1237">
        <f>IF(N167="nulová",J167,0)</f>
        <v>0</v>
      </c>
      <c r="BJ167" s="1143" t="s">
        <v>83</v>
      </c>
      <c r="BK167" s="1237">
        <f>ROUND(I167*H167,2)</f>
        <v>0</v>
      </c>
      <c r="BL167" s="1143" t="s">
        <v>217</v>
      </c>
      <c r="BM167" s="1236" t="s">
        <v>317</v>
      </c>
    </row>
    <row r="168" spans="2:65" s="1150" customFormat="1" ht="33" customHeight="1">
      <c r="B168" s="1224"/>
      <c r="C168" s="1225" t="s">
        <v>270</v>
      </c>
      <c r="D168" s="1225" t="s">
        <v>213</v>
      </c>
      <c r="E168" s="1226" t="s">
        <v>271</v>
      </c>
      <c r="F168" s="1227" t="s">
        <v>272</v>
      </c>
      <c r="G168" s="1228" t="s">
        <v>238</v>
      </c>
      <c r="H168" s="1229">
        <v>45.7</v>
      </c>
      <c r="I168" s="1230"/>
      <c r="J168" s="1230">
        <f>ROUND(I168*H168,2)</f>
        <v>0</v>
      </c>
      <c r="K168" s="1231"/>
      <c r="L168" s="1151"/>
      <c r="M168" s="1232" t="s">
        <v>1</v>
      </c>
      <c r="N168" s="1233" t="s">
        <v>37</v>
      </c>
      <c r="O168" s="1234">
        <v>0</v>
      </c>
      <c r="P168" s="1234">
        <f>O168*H168</f>
        <v>0</v>
      </c>
      <c r="Q168" s="1234">
        <v>0</v>
      </c>
      <c r="R168" s="1234">
        <f>Q168*H168</f>
        <v>0</v>
      </c>
      <c r="S168" s="1234">
        <v>0</v>
      </c>
      <c r="T168" s="1235">
        <f>S168*H168</f>
        <v>0</v>
      </c>
      <c r="AR168" s="1236" t="s">
        <v>217</v>
      </c>
      <c r="AT168" s="1236" t="s">
        <v>213</v>
      </c>
      <c r="AU168" s="1236" t="s">
        <v>83</v>
      </c>
      <c r="AY168" s="1143" t="s">
        <v>211</v>
      </c>
      <c r="BE168" s="1237">
        <f>IF(N168="základná",J168,0)</f>
        <v>0</v>
      </c>
      <c r="BF168" s="1237">
        <f>IF(N168="znížená",J168,0)</f>
        <v>0</v>
      </c>
      <c r="BG168" s="1237">
        <f>IF(N168="zákl. prenesená",J168,0)</f>
        <v>0</v>
      </c>
      <c r="BH168" s="1237">
        <f>IF(N168="zníž. prenesená",J168,0)</f>
        <v>0</v>
      </c>
      <c r="BI168" s="1237">
        <f>IF(N168="nulová",J168,0)</f>
        <v>0</v>
      </c>
      <c r="BJ168" s="1143" t="s">
        <v>83</v>
      </c>
      <c r="BK168" s="1237">
        <f>ROUND(I168*H168,2)</f>
        <v>0</v>
      </c>
      <c r="BL168" s="1143" t="s">
        <v>217</v>
      </c>
      <c r="BM168" s="1236" t="s">
        <v>323</v>
      </c>
    </row>
    <row r="169" spans="2:65" s="1212" customFormat="1" ht="22.7" customHeight="1">
      <c r="B169" s="1213"/>
      <c r="D169" s="1214" t="s">
        <v>69</v>
      </c>
      <c r="E169" s="1222" t="s">
        <v>228</v>
      </c>
      <c r="F169" s="1222" t="s">
        <v>273</v>
      </c>
      <c r="J169" s="1223">
        <f>BK169</f>
        <v>0</v>
      </c>
      <c r="L169" s="1213"/>
      <c r="M169" s="1217"/>
      <c r="P169" s="1218">
        <f>SUM(P170:P207)</f>
        <v>0</v>
      </c>
      <c r="R169" s="1218">
        <f>SUM(R170:R207)</f>
        <v>0</v>
      </c>
      <c r="T169" s="1219">
        <f>SUM(T170:T207)</f>
        <v>0</v>
      </c>
      <c r="AR169" s="1214" t="s">
        <v>77</v>
      </c>
      <c r="AT169" s="1220" t="s">
        <v>69</v>
      </c>
      <c r="AU169" s="1220" t="s">
        <v>77</v>
      </c>
      <c r="AY169" s="1214" t="s">
        <v>211</v>
      </c>
      <c r="BK169" s="1221">
        <f>SUM(BK170:BK207)</f>
        <v>0</v>
      </c>
    </row>
    <row r="170" spans="2:65" s="1150" customFormat="1" ht="24.2" customHeight="1">
      <c r="B170" s="1224"/>
      <c r="C170" s="1225" t="s">
        <v>274</v>
      </c>
      <c r="D170" s="1225" t="s">
        <v>213</v>
      </c>
      <c r="E170" s="1226" t="s">
        <v>275</v>
      </c>
      <c r="F170" s="1227" t="s">
        <v>276</v>
      </c>
      <c r="G170" s="1228" t="s">
        <v>238</v>
      </c>
      <c r="H170" s="1229">
        <v>2275.6</v>
      </c>
      <c r="I170" s="1230"/>
      <c r="J170" s="1230">
        <f t="shared" ref="J170:J196" si="20">ROUND(I170*H170,2)</f>
        <v>0</v>
      </c>
      <c r="K170" s="1231"/>
      <c r="L170" s="1151"/>
      <c r="M170" s="1232" t="s">
        <v>1</v>
      </c>
      <c r="N170" s="1233" t="s">
        <v>37</v>
      </c>
      <c r="O170" s="1234">
        <v>0</v>
      </c>
      <c r="P170" s="1234">
        <f t="shared" ref="P170:P196" si="21">O170*H170</f>
        <v>0</v>
      </c>
      <c r="Q170" s="1234">
        <v>0</v>
      </c>
      <c r="R170" s="1234">
        <f t="shared" ref="R170:R196" si="22">Q170*H170</f>
        <v>0</v>
      </c>
      <c r="S170" s="1234">
        <v>0</v>
      </c>
      <c r="T170" s="1235">
        <f t="shared" ref="T170:T196" si="23">S170*H170</f>
        <v>0</v>
      </c>
      <c r="AR170" s="1236" t="s">
        <v>217</v>
      </c>
      <c r="AT170" s="1236" t="s">
        <v>213</v>
      </c>
      <c r="AU170" s="1236" t="s">
        <v>83</v>
      </c>
      <c r="AY170" s="1143" t="s">
        <v>211</v>
      </c>
      <c r="BE170" s="1237">
        <f t="shared" ref="BE170:BE196" si="24">IF(N170="základná",J170,0)</f>
        <v>0</v>
      </c>
      <c r="BF170" s="1237">
        <f t="shared" ref="BF170:BF196" si="25">IF(N170="znížená",J170,0)</f>
        <v>0</v>
      </c>
      <c r="BG170" s="1237">
        <f t="shared" ref="BG170:BG196" si="26">IF(N170="zákl. prenesená",J170,0)</f>
        <v>0</v>
      </c>
      <c r="BH170" s="1237">
        <f t="shared" ref="BH170:BH196" si="27">IF(N170="zníž. prenesená",J170,0)</f>
        <v>0</v>
      </c>
      <c r="BI170" s="1237">
        <f t="shared" ref="BI170:BI196" si="28">IF(N170="nulová",J170,0)</f>
        <v>0</v>
      </c>
      <c r="BJ170" s="1143" t="s">
        <v>83</v>
      </c>
      <c r="BK170" s="1237">
        <f t="shared" ref="BK170:BK196" si="29">ROUND(I170*H170,2)</f>
        <v>0</v>
      </c>
      <c r="BL170" s="1143" t="s">
        <v>217</v>
      </c>
      <c r="BM170" s="1236" t="s">
        <v>329</v>
      </c>
    </row>
    <row r="171" spans="2:65" s="1150" customFormat="1" ht="24.2" customHeight="1">
      <c r="B171" s="1224"/>
      <c r="C171" s="1225" t="s">
        <v>277</v>
      </c>
      <c r="D171" s="1225" t="s">
        <v>213</v>
      </c>
      <c r="E171" s="1226" t="s">
        <v>278</v>
      </c>
      <c r="F171" s="1227" t="s">
        <v>279</v>
      </c>
      <c r="G171" s="1228" t="s">
        <v>238</v>
      </c>
      <c r="H171" s="1229">
        <v>2275.6</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335</v>
      </c>
    </row>
    <row r="172" spans="2:65" s="1150" customFormat="1" ht="37.700000000000003" customHeight="1">
      <c r="B172" s="1224"/>
      <c r="C172" s="1225" t="s">
        <v>280</v>
      </c>
      <c r="D172" s="1225" t="s">
        <v>213</v>
      </c>
      <c r="E172" s="1226" t="s">
        <v>281</v>
      </c>
      <c r="F172" s="1227" t="s">
        <v>282</v>
      </c>
      <c r="G172" s="1228" t="s">
        <v>238</v>
      </c>
      <c r="H172" s="1229">
        <v>981.24800000000005</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341</v>
      </c>
    </row>
    <row r="173" spans="2:65" s="1150" customFormat="1" ht="24.2" customHeight="1">
      <c r="B173" s="1224"/>
      <c r="C173" s="1225" t="s">
        <v>283</v>
      </c>
      <c r="D173" s="1225" t="s">
        <v>213</v>
      </c>
      <c r="E173" s="1226" t="s">
        <v>284</v>
      </c>
      <c r="F173" s="1227" t="s">
        <v>285</v>
      </c>
      <c r="G173" s="1228" t="s">
        <v>238</v>
      </c>
      <c r="H173" s="1229">
        <v>5560.4030000000002</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347</v>
      </c>
    </row>
    <row r="174" spans="2:65" s="1150" customFormat="1" ht="37.700000000000003" customHeight="1">
      <c r="B174" s="1224"/>
      <c r="C174" s="1225" t="s">
        <v>6</v>
      </c>
      <c r="D174" s="1225" t="s">
        <v>213</v>
      </c>
      <c r="E174" s="1226" t="s">
        <v>286</v>
      </c>
      <c r="F174" s="1227" t="s">
        <v>287</v>
      </c>
      <c r="G174" s="1228" t="s">
        <v>238</v>
      </c>
      <c r="H174" s="1229">
        <v>6541.6509999999998</v>
      </c>
      <c r="I174" s="1230"/>
      <c r="J174" s="1230">
        <f t="shared" si="20"/>
        <v>0</v>
      </c>
      <c r="K174" s="1231"/>
      <c r="L174" s="1151"/>
      <c r="M174" s="1232" t="s">
        <v>1</v>
      </c>
      <c r="N174" s="1233" t="s">
        <v>37</v>
      </c>
      <c r="O174" s="1234">
        <v>0</v>
      </c>
      <c r="P174" s="1234">
        <f t="shared" si="21"/>
        <v>0</v>
      </c>
      <c r="Q174" s="1234">
        <v>0</v>
      </c>
      <c r="R174" s="1234">
        <f t="shared" si="22"/>
        <v>0</v>
      </c>
      <c r="S174" s="1234">
        <v>0</v>
      </c>
      <c r="T174" s="1235">
        <f t="shared" si="23"/>
        <v>0</v>
      </c>
      <c r="AR174" s="1236" t="s">
        <v>217</v>
      </c>
      <c r="AT174" s="1236" t="s">
        <v>213</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352</v>
      </c>
    </row>
    <row r="175" spans="2:65" s="1150" customFormat="1" ht="37.700000000000003" customHeight="1">
      <c r="B175" s="1224"/>
      <c r="C175" s="1225" t="s">
        <v>288</v>
      </c>
      <c r="D175" s="1225" t="s">
        <v>213</v>
      </c>
      <c r="E175" s="1226" t="s">
        <v>289</v>
      </c>
      <c r="F175" s="1227" t="s">
        <v>290</v>
      </c>
      <c r="G175" s="1228" t="s">
        <v>238</v>
      </c>
      <c r="H175" s="1229">
        <v>844.35</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358</v>
      </c>
    </row>
    <row r="176" spans="2:65" s="1150" customFormat="1" ht="55.5" customHeight="1">
      <c r="B176" s="1224"/>
      <c r="C176" s="1225" t="s">
        <v>291</v>
      </c>
      <c r="D176" s="1225" t="s">
        <v>213</v>
      </c>
      <c r="E176" s="1226" t="s">
        <v>292</v>
      </c>
      <c r="F176" s="1227" t="s">
        <v>293</v>
      </c>
      <c r="G176" s="1228" t="s">
        <v>238</v>
      </c>
      <c r="H176" s="1229">
        <v>93.061999999999998</v>
      </c>
      <c r="I176" s="1230"/>
      <c r="J176" s="1230">
        <f t="shared" si="20"/>
        <v>0</v>
      </c>
      <c r="K176" s="1231"/>
      <c r="L176" s="1151"/>
      <c r="M176" s="1232" t="s">
        <v>1</v>
      </c>
      <c r="N176" s="1233" t="s">
        <v>37</v>
      </c>
      <c r="O176" s="1234">
        <v>0</v>
      </c>
      <c r="P176" s="1234">
        <f t="shared" si="21"/>
        <v>0</v>
      </c>
      <c r="Q176" s="1234">
        <v>0</v>
      </c>
      <c r="R176" s="1234">
        <f t="shared" si="22"/>
        <v>0</v>
      </c>
      <c r="S176" s="1234">
        <v>0</v>
      </c>
      <c r="T176" s="1235">
        <f t="shared" si="23"/>
        <v>0</v>
      </c>
      <c r="AR176" s="1236" t="s">
        <v>217</v>
      </c>
      <c r="AT176" s="1236" t="s">
        <v>213</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364</v>
      </c>
    </row>
    <row r="177" spans="2:65" s="1150" customFormat="1" ht="37.700000000000003" customHeight="1">
      <c r="B177" s="1224"/>
      <c r="C177" s="1225" t="s">
        <v>294</v>
      </c>
      <c r="D177" s="1225" t="s">
        <v>213</v>
      </c>
      <c r="E177" s="1226" t="s">
        <v>295</v>
      </c>
      <c r="F177" s="1227" t="s">
        <v>296</v>
      </c>
      <c r="G177" s="1228" t="s">
        <v>238</v>
      </c>
      <c r="H177" s="1229">
        <v>80.099999999999994</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370</v>
      </c>
    </row>
    <row r="178" spans="2:65" s="1150" customFormat="1" ht="24.2" customHeight="1">
      <c r="B178" s="1224"/>
      <c r="C178" s="1238" t="s">
        <v>297</v>
      </c>
      <c r="D178" s="1238" t="s">
        <v>240</v>
      </c>
      <c r="E178" s="1239" t="s">
        <v>298</v>
      </c>
      <c r="F178" s="1240" t="s">
        <v>299</v>
      </c>
      <c r="G178" s="1241" t="s">
        <v>238</v>
      </c>
      <c r="H178" s="1242">
        <v>81.701999999999998</v>
      </c>
      <c r="I178" s="1243"/>
      <c r="J178" s="1243">
        <f t="shared" si="20"/>
        <v>0</v>
      </c>
      <c r="K178" s="1244"/>
      <c r="L178" s="1245"/>
      <c r="M178" s="1246" t="s">
        <v>1</v>
      </c>
      <c r="N178" s="1247" t="s">
        <v>37</v>
      </c>
      <c r="O178" s="1234">
        <v>0</v>
      </c>
      <c r="P178" s="1234">
        <f t="shared" si="21"/>
        <v>0</v>
      </c>
      <c r="Q178" s="1234">
        <v>0</v>
      </c>
      <c r="R178" s="1234">
        <f t="shared" si="22"/>
        <v>0</v>
      </c>
      <c r="S178" s="1234">
        <v>0</v>
      </c>
      <c r="T178" s="1235">
        <f t="shared" si="23"/>
        <v>0</v>
      </c>
      <c r="AR178" s="1236" t="s">
        <v>235</v>
      </c>
      <c r="AT178" s="1236" t="s">
        <v>240</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376</v>
      </c>
    </row>
    <row r="179" spans="2:65" s="1150" customFormat="1" ht="37.700000000000003" customHeight="1">
      <c r="B179" s="1224"/>
      <c r="C179" s="1225" t="s">
        <v>300</v>
      </c>
      <c r="D179" s="1225" t="s">
        <v>213</v>
      </c>
      <c r="E179" s="1226" t="s">
        <v>301</v>
      </c>
      <c r="F179" s="1227" t="s">
        <v>302</v>
      </c>
      <c r="G179" s="1228" t="s">
        <v>238</v>
      </c>
      <c r="H179" s="1229">
        <v>9</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382</v>
      </c>
    </row>
    <row r="180" spans="2:65" s="1150" customFormat="1" ht="16.5" customHeight="1">
      <c r="B180" s="1224"/>
      <c r="C180" s="1238" t="s">
        <v>303</v>
      </c>
      <c r="D180" s="1238" t="s">
        <v>240</v>
      </c>
      <c r="E180" s="1239" t="s">
        <v>304</v>
      </c>
      <c r="F180" s="1240" t="s">
        <v>305</v>
      </c>
      <c r="G180" s="1241" t="s">
        <v>238</v>
      </c>
      <c r="H180" s="1242">
        <v>9.18</v>
      </c>
      <c r="I180" s="1243"/>
      <c r="J180" s="1243">
        <f t="shared" si="20"/>
        <v>0</v>
      </c>
      <c r="K180" s="1244"/>
      <c r="L180" s="1245"/>
      <c r="M180" s="1246" t="s">
        <v>1</v>
      </c>
      <c r="N180" s="1247" t="s">
        <v>37</v>
      </c>
      <c r="O180" s="1234">
        <v>0</v>
      </c>
      <c r="P180" s="1234">
        <f t="shared" si="21"/>
        <v>0</v>
      </c>
      <c r="Q180" s="1234">
        <v>0</v>
      </c>
      <c r="R180" s="1234">
        <f t="shared" si="22"/>
        <v>0</v>
      </c>
      <c r="S180" s="1234">
        <v>0</v>
      </c>
      <c r="T180" s="1235">
        <f t="shared" si="23"/>
        <v>0</v>
      </c>
      <c r="AR180" s="1236" t="s">
        <v>235</v>
      </c>
      <c r="AT180" s="1236" t="s">
        <v>240</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393</v>
      </c>
    </row>
    <row r="181" spans="2:65" s="1150" customFormat="1" ht="33" customHeight="1">
      <c r="B181" s="1224"/>
      <c r="C181" s="1225" t="s">
        <v>306</v>
      </c>
      <c r="D181" s="1225" t="s">
        <v>213</v>
      </c>
      <c r="E181" s="1226" t="s">
        <v>307</v>
      </c>
      <c r="F181" s="1227" t="s">
        <v>308</v>
      </c>
      <c r="G181" s="1228" t="s">
        <v>238</v>
      </c>
      <c r="H181" s="1229">
        <v>1800.627</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399</v>
      </c>
    </row>
    <row r="182" spans="2:65" s="1150" customFormat="1" ht="44.25" customHeight="1">
      <c r="B182" s="1224"/>
      <c r="C182" s="1225" t="s">
        <v>309</v>
      </c>
      <c r="D182" s="1225" t="s">
        <v>213</v>
      </c>
      <c r="E182" s="1226" t="s">
        <v>310</v>
      </c>
      <c r="F182" s="1227" t="s">
        <v>5357</v>
      </c>
      <c r="G182" s="1228" t="s">
        <v>238</v>
      </c>
      <c r="H182" s="1229">
        <v>83</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409</v>
      </c>
    </row>
    <row r="183" spans="2:65" s="1150" customFormat="1" ht="44.25" customHeight="1">
      <c r="B183" s="1224"/>
      <c r="C183" s="1225" t="s">
        <v>311</v>
      </c>
      <c r="D183" s="1225" t="s">
        <v>213</v>
      </c>
      <c r="E183" s="1226" t="s">
        <v>312</v>
      </c>
      <c r="F183" s="1227" t="s">
        <v>313</v>
      </c>
      <c r="G183" s="1228" t="s">
        <v>238</v>
      </c>
      <c r="H183" s="1229">
        <v>122.65</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415</v>
      </c>
    </row>
    <row r="184" spans="2:65" s="1150" customFormat="1" ht="44.25" customHeight="1">
      <c r="B184" s="1224"/>
      <c r="C184" s="1225" t="s">
        <v>314</v>
      </c>
      <c r="D184" s="1225" t="s">
        <v>213</v>
      </c>
      <c r="E184" s="1226" t="s">
        <v>315</v>
      </c>
      <c r="F184" s="1227" t="s">
        <v>316</v>
      </c>
      <c r="G184" s="1228" t="s">
        <v>238</v>
      </c>
      <c r="H184" s="1229">
        <v>721.7</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421</v>
      </c>
    </row>
    <row r="185" spans="2:65" s="1150" customFormat="1" ht="37.700000000000003" customHeight="1">
      <c r="B185" s="1224"/>
      <c r="C185" s="1225" t="s">
        <v>317</v>
      </c>
      <c r="D185" s="1225" t="s">
        <v>213</v>
      </c>
      <c r="E185" s="1226" t="s">
        <v>318</v>
      </c>
      <c r="F185" s="1227" t="s">
        <v>319</v>
      </c>
      <c r="G185" s="1228" t="s">
        <v>238</v>
      </c>
      <c r="H185" s="1229">
        <v>1563</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427</v>
      </c>
    </row>
    <row r="186" spans="2:65" s="1150" customFormat="1" ht="33" customHeight="1">
      <c r="B186" s="1224"/>
      <c r="C186" s="1225" t="s">
        <v>320</v>
      </c>
      <c r="D186" s="1225" t="s">
        <v>213</v>
      </c>
      <c r="E186" s="1226" t="s">
        <v>321</v>
      </c>
      <c r="F186" s="1227" t="s">
        <v>322</v>
      </c>
      <c r="G186" s="1228" t="s">
        <v>238</v>
      </c>
      <c r="H186" s="1229">
        <v>98.52</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434</v>
      </c>
    </row>
    <row r="187" spans="2:65" s="1150" customFormat="1" ht="24.2" customHeight="1">
      <c r="B187" s="1224"/>
      <c r="C187" s="1225" t="s">
        <v>323</v>
      </c>
      <c r="D187" s="1225" t="s">
        <v>213</v>
      </c>
      <c r="E187" s="1226" t="s">
        <v>324</v>
      </c>
      <c r="F187" s="1227" t="s">
        <v>325</v>
      </c>
      <c r="G187" s="1228" t="s">
        <v>238</v>
      </c>
      <c r="H187" s="1229">
        <v>98.52</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438</v>
      </c>
    </row>
    <row r="188" spans="2:65" s="1150" customFormat="1" ht="37.700000000000003" customHeight="1">
      <c r="B188" s="1224"/>
      <c r="C188" s="1225" t="s">
        <v>326</v>
      </c>
      <c r="D188" s="1225" t="s">
        <v>213</v>
      </c>
      <c r="E188" s="1226" t="s">
        <v>327</v>
      </c>
      <c r="F188" s="1227" t="s">
        <v>328</v>
      </c>
      <c r="G188" s="1228" t="s">
        <v>216</v>
      </c>
      <c r="H188" s="1229">
        <v>86.278999999999996</v>
      </c>
      <c r="I188" s="1230"/>
      <c r="J188" s="1230">
        <f t="shared" si="20"/>
        <v>0</v>
      </c>
      <c r="K188" s="1231"/>
      <c r="L188" s="1151"/>
      <c r="M188" s="1232" t="s">
        <v>1</v>
      </c>
      <c r="N188" s="1233" t="s">
        <v>37</v>
      </c>
      <c r="O188" s="1234">
        <v>0</v>
      </c>
      <c r="P188" s="1234">
        <f t="shared" si="21"/>
        <v>0</v>
      </c>
      <c r="Q188" s="1234">
        <v>0</v>
      </c>
      <c r="R188" s="1234">
        <f t="shared" si="22"/>
        <v>0</v>
      </c>
      <c r="S188" s="1234">
        <v>0</v>
      </c>
      <c r="T188" s="1235">
        <f t="shared" si="23"/>
        <v>0</v>
      </c>
      <c r="AR188" s="1236" t="s">
        <v>217</v>
      </c>
      <c r="AT188" s="1236" t="s">
        <v>213</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444</v>
      </c>
    </row>
    <row r="189" spans="2:65" s="1150" customFormat="1" ht="37.700000000000003" customHeight="1">
      <c r="B189" s="1224"/>
      <c r="C189" s="1225" t="s">
        <v>329</v>
      </c>
      <c r="D189" s="1225" t="s">
        <v>213</v>
      </c>
      <c r="E189" s="1226" t="s">
        <v>330</v>
      </c>
      <c r="F189" s="1227" t="s">
        <v>331</v>
      </c>
      <c r="G189" s="1228" t="s">
        <v>238</v>
      </c>
      <c r="H189" s="1229">
        <v>2835.3220000000001</v>
      </c>
      <c r="I189" s="1230"/>
      <c r="J189" s="1230">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448</v>
      </c>
    </row>
    <row r="190" spans="2:65" s="1150" customFormat="1" ht="37.700000000000003" customHeight="1">
      <c r="B190" s="1224"/>
      <c r="C190" s="1225" t="s">
        <v>332</v>
      </c>
      <c r="D190" s="1225" t="s">
        <v>213</v>
      </c>
      <c r="E190" s="1226" t="s">
        <v>333</v>
      </c>
      <c r="F190" s="1227" t="s">
        <v>334</v>
      </c>
      <c r="G190" s="1228" t="s">
        <v>238</v>
      </c>
      <c r="H190" s="1229">
        <v>575.19000000000005</v>
      </c>
      <c r="I190" s="1230"/>
      <c r="J190" s="1230">
        <f t="shared" si="20"/>
        <v>0</v>
      </c>
      <c r="K190" s="1231"/>
      <c r="L190" s="1151"/>
      <c r="M190" s="1232" t="s">
        <v>1</v>
      </c>
      <c r="N190" s="1233" t="s">
        <v>37</v>
      </c>
      <c r="O190" s="1234">
        <v>0</v>
      </c>
      <c r="P190" s="1234">
        <f t="shared" si="21"/>
        <v>0</v>
      </c>
      <c r="Q190" s="1234">
        <v>0</v>
      </c>
      <c r="R190" s="1234">
        <f t="shared" si="22"/>
        <v>0</v>
      </c>
      <c r="S190" s="1234">
        <v>0</v>
      </c>
      <c r="T190" s="1235">
        <f t="shared" si="23"/>
        <v>0</v>
      </c>
      <c r="AR190" s="1236" t="s">
        <v>217</v>
      </c>
      <c r="AT190" s="1236" t="s">
        <v>213</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452</v>
      </c>
    </row>
    <row r="191" spans="2:65" s="1150" customFormat="1" ht="37.700000000000003" customHeight="1">
      <c r="B191" s="1224"/>
      <c r="C191" s="1225" t="s">
        <v>335</v>
      </c>
      <c r="D191" s="1225" t="s">
        <v>213</v>
      </c>
      <c r="E191" s="1226" t="s">
        <v>336</v>
      </c>
      <c r="F191" s="1227" t="s">
        <v>337</v>
      </c>
      <c r="G191" s="1228" t="s">
        <v>216</v>
      </c>
      <c r="H191" s="1229">
        <v>86.278999999999996</v>
      </c>
      <c r="I191" s="1230"/>
      <c r="J191" s="1230">
        <f t="shared" si="20"/>
        <v>0</v>
      </c>
      <c r="K191" s="1231"/>
      <c r="L191" s="1151"/>
      <c r="M191" s="1232" t="s">
        <v>1</v>
      </c>
      <c r="N191" s="1233" t="s">
        <v>37</v>
      </c>
      <c r="O191" s="1234">
        <v>0</v>
      </c>
      <c r="P191" s="1234">
        <f t="shared" si="21"/>
        <v>0</v>
      </c>
      <c r="Q191" s="1234">
        <v>0</v>
      </c>
      <c r="R191" s="1234">
        <f t="shared" si="22"/>
        <v>0</v>
      </c>
      <c r="S191" s="1234">
        <v>0</v>
      </c>
      <c r="T191" s="1235">
        <f t="shared" si="23"/>
        <v>0</v>
      </c>
      <c r="AR191" s="1236" t="s">
        <v>217</v>
      </c>
      <c r="AT191" s="1236" t="s">
        <v>213</v>
      </c>
      <c r="AU191" s="1236" t="s">
        <v>83</v>
      </c>
      <c r="AY191" s="1143" t="s">
        <v>211</v>
      </c>
      <c r="BE191" s="1237">
        <f t="shared" si="24"/>
        <v>0</v>
      </c>
      <c r="BF191" s="1237">
        <f t="shared" si="25"/>
        <v>0</v>
      </c>
      <c r="BG191" s="1237">
        <f t="shared" si="26"/>
        <v>0</v>
      </c>
      <c r="BH191" s="1237">
        <f t="shared" si="27"/>
        <v>0</v>
      </c>
      <c r="BI191" s="1237">
        <f t="shared" si="28"/>
        <v>0</v>
      </c>
      <c r="BJ191" s="1143" t="s">
        <v>83</v>
      </c>
      <c r="BK191" s="1237">
        <f t="shared" si="29"/>
        <v>0</v>
      </c>
      <c r="BL191" s="1143" t="s">
        <v>217</v>
      </c>
      <c r="BM191" s="1236" t="s">
        <v>456</v>
      </c>
    </row>
    <row r="192" spans="2:65" s="1150" customFormat="1" ht="37.700000000000003" customHeight="1">
      <c r="B192" s="1224"/>
      <c r="C192" s="1225" t="s">
        <v>338</v>
      </c>
      <c r="D192" s="1225" t="s">
        <v>213</v>
      </c>
      <c r="E192" s="1226" t="s">
        <v>339</v>
      </c>
      <c r="F192" s="1227" t="s">
        <v>340</v>
      </c>
      <c r="G192" s="1228" t="s">
        <v>216</v>
      </c>
      <c r="H192" s="1229">
        <v>18.167999999999999</v>
      </c>
      <c r="I192" s="1230"/>
      <c r="J192" s="1230">
        <f t="shared" si="20"/>
        <v>0</v>
      </c>
      <c r="K192" s="1231"/>
      <c r="L192" s="1151"/>
      <c r="M192" s="1232" t="s">
        <v>1</v>
      </c>
      <c r="N192" s="1233" t="s">
        <v>37</v>
      </c>
      <c r="O192" s="1234">
        <v>0</v>
      </c>
      <c r="P192" s="1234">
        <f t="shared" si="21"/>
        <v>0</v>
      </c>
      <c r="Q192" s="1234">
        <v>0</v>
      </c>
      <c r="R192" s="1234">
        <f t="shared" si="22"/>
        <v>0</v>
      </c>
      <c r="S192" s="1234">
        <v>0</v>
      </c>
      <c r="T192" s="1235">
        <f t="shared" si="23"/>
        <v>0</v>
      </c>
      <c r="AR192" s="1236" t="s">
        <v>217</v>
      </c>
      <c r="AT192" s="1236" t="s">
        <v>213</v>
      </c>
      <c r="AU192" s="1236" t="s">
        <v>83</v>
      </c>
      <c r="AY192" s="1143" t="s">
        <v>211</v>
      </c>
      <c r="BE192" s="1237">
        <f t="shared" si="24"/>
        <v>0</v>
      </c>
      <c r="BF192" s="1237">
        <f t="shared" si="25"/>
        <v>0</v>
      </c>
      <c r="BG192" s="1237">
        <f t="shared" si="26"/>
        <v>0</v>
      </c>
      <c r="BH192" s="1237">
        <f t="shared" si="27"/>
        <v>0</v>
      </c>
      <c r="BI192" s="1237">
        <f t="shared" si="28"/>
        <v>0</v>
      </c>
      <c r="BJ192" s="1143" t="s">
        <v>83</v>
      </c>
      <c r="BK192" s="1237">
        <f t="shared" si="29"/>
        <v>0</v>
      </c>
      <c r="BL192" s="1143" t="s">
        <v>217</v>
      </c>
      <c r="BM192" s="1236" t="s">
        <v>460</v>
      </c>
    </row>
    <row r="193" spans="2:65" s="1150" customFormat="1" ht="24.2" customHeight="1">
      <c r="B193" s="1224"/>
      <c r="C193" s="1225" t="s">
        <v>341</v>
      </c>
      <c r="D193" s="1225" t="s">
        <v>213</v>
      </c>
      <c r="E193" s="1226" t="s">
        <v>342</v>
      </c>
      <c r="F193" s="1227" t="s">
        <v>343</v>
      </c>
      <c r="G193" s="1228" t="s">
        <v>238</v>
      </c>
      <c r="H193" s="1229">
        <v>3509.0320000000002</v>
      </c>
      <c r="I193" s="1230"/>
      <c r="J193" s="1230">
        <f t="shared" si="20"/>
        <v>0</v>
      </c>
      <c r="K193" s="1231"/>
      <c r="L193" s="1151"/>
      <c r="M193" s="1232" t="s">
        <v>1</v>
      </c>
      <c r="N193" s="1233" t="s">
        <v>37</v>
      </c>
      <c r="O193" s="1234">
        <v>0</v>
      </c>
      <c r="P193" s="1234">
        <f t="shared" si="21"/>
        <v>0</v>
      </c>
      <c r="Q193" s="1234">
        <v>0</v>
      </c>
      <c r="R193" s="1234">
        <f t="shared" si="22"/>
        <v>0</v>
      </c>
      <c r="S193" s="1234">
        <v>0</v>
      </c>
      <c r="T193" s="1235">
        <f t="shared" si="23"/>
        <v>0</v>
      </c>
      <c r="AR193" s="1236" t="s">
        <v>217</v>
      </c>
      <c r="AT193" s="1236" t="s">
        <v>213</v>
      </c>
      <c r="AU193" s="1236" t="s">
        <v>83</v>
      </c>
      <c r="AY193" s="1143" t="s">
        <v>211</v>
      </c>
      <c r="BE193" s="1237">
        <f t="shared" si="24"/>
        <v>0</v>
      </c>
      <c r="BF193" s="1237">
        <f t="shared" si="25"/>
        <v>0</v>
      </c>
      <c r="BG193" s="1237">
        <f t="shared" si="26"/>
        <v>0</v>
      </c>
      <c r="BH193" s="1237">
        <f t="shared" si="27"/>
        <v>0</v>
      </c>
      <c r="BI193" s="1237">
        <f t="shared" si="28"/>
        <v>0</v>
      </c>
      <c r="BJ193" s="1143" t="s">
        <v>83</v>
      </c>
      <c r="BK193" s="1237">
        <f t="shared" si="29"/>
        <v>0</v>
      </c>
      <c r="BL193" s="1143" t="s">
        <v>217</v>
      </c>
      <c r="BM193" s="1236" t="s">
        <v>466</v>
      </c>
    </row>
    <row r="194" spans="2:65" s="1150" customFormat="1" ht="16.5" customHeight="1">
      <c r="B194" s="1224"/>
      <c r="C194" s="1238" t="s">
        <v>344</v>
      </c>
      <c r="D194" s="1238" t="s">
        <v>240</v>
      </c>
      <c r="E194" s="1239" t="s">
        <v>345</v>
      </c>
      <c r="F194" s="1240" t="s">
        <v>346</v>
      </c>
      <c r="G194" s="1241" t="s">
        <v>238</v>
      </c>
      <c r="H194" s="1242">
        <v>4035.3870000000002</v>
      </c>
      <c r="I194" s="1243"/>
      <c r="J194" s="1243">
        <f t="shared" si="20"/>
        <v>0</v>
      </c>
      <c r="K194" s="1244"/>
      <c r="L194" s="1245"/>
      <c r="M194" s="1246" t="s">
        <v>1</v>
      </c>
      <c r="N194" s="1247" t="s">
        <v>37</v>
      </c>
      <c r="O194" s="1234">
        <v>0</v>
      </c>
      <c r="P194" s="1234">
        <f t="shared" si="21"/>
        <v>0</v>
      </c>
      <c r="Q194" s="1234">
        <v>0</v>
      </c>
      <c r="R194" s="1234">
        <f t="shared" si="22"/>
        <v>0</v>
      </c>
      <c r="S194" s="1234">
        <v>0</v>
      </c>
      <c r="T194" s="1235">
        <f t="shared" si="23"/>
        <v>0</v>
      </c>
      <c r="AR194" s="1236" t="s">
        <v>235</v>
      </c>
      <c r="AT194" s="1236" t="s">
        <v>240</v>
      </c>
      <c r="AU194" s="1236" t="s">
        <v>83</v>
      </c>
      <c r="AY194" s="1143" t="s">
        <v>211</v>
      </c>
      <c r="BE194" s="1237">
        <f t="shared" si="24"/>
        <v>0</v>
      </c>
      <c r="BF194" s="1237">
        <f t="shared" si="25"/>
        <v>0</v>
      </c>
      <c r="BG194" s="1237">
        <f t="shared" si="26"/>
        <v>0</v>
      </c>
      <c r="BH194" s="1237">
        <f t="shared" si="27"/>
        <v>0</v>
      </c>
      <c r="BI194" s="1237">
        <f t="shared" si="28"/>
        <v>0</v>
      </c>
      <c r="BJ194" s="1143" t="s">
        <v>83</v>
      </c>
      <c r="BK194" s="1237">
        <f t="shared" si="29"/>
        <v>0</v>
      </c>
      <c r="BL194" s="1143" t="s">
        <v>217</v>
      </c>
      <c r="BM194" s="1236" t="s">
        <v>472</v>
      </c>
    </row>
    <row r="195" spans="2:65" s="1150" customFormat="1" ht="37.700000000000003" customHeight="1">
      <c r="B195" s="1224"/>
      <c r="C195" s="1264" t="s">
        <v>347</v>
      </c>
      <c r="D195" s="1264" t="s">
        <v>213</v>
      </c>
      <c r="E195" s="1265" t="s">
        <v>348</v>
      </c>
      <c r="F195" s="1266" t="s">
        <v>349</v>
      </c>
      <c r="G195" s="1267" t="s">
        <v>238</v>
      </c>
      <c r="H195" s="1256">
        <v>397</v>
      </c>
      <c r="I195" s="1269"/>
      <c r="J195" s="1269">
        <f t="shared" si="20"/>
        <v>0</v>
      </c>
      <c r="K195" s="1231"/>
      <c r="L195" s="1151"/>
      <c r="M195" s="1232" t="s">
        <v>1</v>
      </c>
      <c r="N195" s="1233" t="s">
        <v>37</v>
      </c>
      <c r="O195" s="1234">
        <v>0</v>
      </c>
      <c r="P195" s="1234">
        <f t="shared" si="21"/>
        <v>0</v>
      </c>
      <c r="Q195" s="1234">
        <v>0</v>
      </c>
      <c r="R195" s="1234">
        <f t="shared" si="22"/>
        <v>0</v>
      </c>
      <c r="S195" s="1234">
        <v>0</v>
      </c>
      <c r="T195" s="1235">
        <f t="shared" si="23"/>
        <v>0</v>
      </c>
      <c r="AR195" s="1236" t="s">
        <v>217</v>
      </c>
      <c r="AT195" s="1236" t="s">
        <v>213</v>
      </c>
      <c r="AU195" s="1236" t="s">
        <v>83</v>
      </c>
      <c r="AY195" s="1143" t="s">
        <v>211</v>
      </c>
      <c r="BE195" s="1237">
        <f t="shared" si="24"/>
        <v>0</v>
      </c>
      <c r="BF195" s="1237">
        <f t="shared" si="25"/>
        <v>0</v>
      </c>
      <c r="BG195" s="1237">
        <f t="shared" si="26"/>
        <v>0</v>
      </c>
      <c r="BH195" s="1237">
        <f t="shared" si="27"/>
        <v>0</v>
      </c>
      <c r="BI195" s="1237">
        <f t="shared" si="28"/>
        <v>0</v>
      </c>
      <c r="BJ195" s="1143" t="s">
        <v>83</v>
      </c>
      <c r="BK195" s="1237">
        <f t="shared" si="29"/>
        <v>0</v>
      </c>
      <c r="BL195" s="1143" t="s">
        <v>217</v>
      </c>
      <c r="BM195" s="1236" t="s">
        <v>478</v>
      </c>
    </row>
    <row r="196" spans="2:65" s="1150" customFormat="1" ht="48.95" customHeight="1">
      <c r="B196" s="1224"/>
      <c r="C196" s="1270" t="s">
        <v>350</v>
      </c>
      <c r="D196" s="1270" t="s">
        <v>240</v>
      </c>
      <c r="E196" s="1271" t="s">
        <v>351</v>
      </c>
      <c r="F196" s="1260" t="s">
        <v>5358</v>
      </c>
      <c r="G196" s="1272" t="s">
        <v>238</v>
      </c>
      <c r="H196" s="1262">
        <v>416.85</v>
      </c>
      <c r="I196" s="1273"/>
      <c r="J196" s="1273">
        <f t="shared" si="20"/>
        <v>0</v>
      </c>
      <c r="K196" s="1244"/>
      <c r="L196" s="1245"/>
      <c r="M196" s="1246" t="s">
        <v>1</v>
      </c>
      <c r="N196" s="1247" t="s">
        <v>37</v>
      </c>
      <c r="O196" s="1234">
        <v>0</v>
      </c>
      <c r="P196" s="1234">
        <f t="shared" si="21"/>
        <v>0</v>
      </c>
      <c r="Q196" s="1234">
        <v>0</v>
      </c>
      <c r="R196" s="1234">
        <f t="shared" si="22"/>
        <v>0</v>
      </c>
      <c r="S196" s="1234">
        <v>0</v>
      </c>
      <c r="T196" s="1235">
        <f t="shared" si="23"/>
        <v>0</v>
      </c>
      <c r="AR196" s="1236" t="s">
        <v>235</v>
      </c>
      <c r="AT196" s="1236" t="s">
        <v>240</v>
      </c>
      <c r="AU196" s="1236" t="s">
        <v>83</v>
      </c>
      <c r="AY196" s="1143" t="s">
        <v>211</v>
      </c>
      <c r="BE196" s="1237">
        <f t="shared" si="24"/>
        <v>0</v>
      </c>
      <c r="BF196" s="1237">
        <f t="shared" si="25"/>
        <v>0</v>
      </c>
      <c r="BG196" s="1237">
        <f t="shared" si="26"/>
        <v>0</v>
      </c>
      <c r="BH196" s="1237">
        <f t="shared" si="27"/>
        <v>0</v>
      </c>
      <c r="BI196" s="1237">
        <f t="shared" si="28"/>
        <v>0</v>
      </c>
      <c r="BJ196" s="1143" t="s">
        <v>83</v>
      </c>
      <c r="BK196" s="1237">
        <f t="shared" si="29"/>
        <v>0</v>
      </c>
      <c r="BL196" s="1143" t="s">
        <v>217</v>
      </c>
      <c r="BM196" s="1236" t="s">
        <v>484</v>
      </c>
    </row>
    <row r="197" spans="2:65" s="1150" customFormat="1" ht="24.2" customHeight="1">
      <c r="B197" s="1224"/>
      <c r="C197" s="1225" t="s">
        <v>352</v>
      </c>
      <c r="D197" s="1225" t="s">
        <v>213</v>
      </c>
      <c r="E197" s="1226" t="s">
        <v>353</v>
      </c>
      <c r="F197" s="1227" t="s">
        <v>354</v>
      </c>
      <c r="G197" s="1228" t="s">
        <v>238</v>
      </c>
      <c r="H197" s="1229">
        <v>559.62199999999996</v>
      </c>
      <c r="I197" s="1230"/>
      <c r="J197" s="1230">
        <f t="shared" ref="J197:J207" si="30">ROUND(I197*H197,2)</f>
        <v>0</v>
      </c>
      <c r="K197" s="1231"/>
      <c r="L197" s="1151"/>
      <c r="M197" s="1232" t="s">
        <v>1</v>
      </c>
      <c r="N197" s="1233" t="s">
        <v>37</v>
      </c>
      <c r="O197" s="1234">
        <v>0</v>
      </c>
      <c r="P197" s="1234">
        <f t="shared" ref="P197:P207" si="31">O197*H197</f>
        <v>0</v>
      </c>
      <c r="Q197" s="1234">
        <v>0</v>
      </c>
      <c r="R197" s="1234">
        <f t="shared" ref="R197:R207" si="32">Q197*H197</f>
        <v>0</v>
      </c>
      <c r="S197" s="1234">
        <v>0</v>
      </c>
      <c r="T197" s="1235">
        <f t="shared" ref="T197:T207" si="33">S197*H197</f>
        <v>0</v>
      </c>
      <c r="AR197" s="1236" t="s">
        <v>217</v>
      </c>
      <c r="AT197" s="1236" t="s">
        <v>213</v>
      </c>
      <c r="AU197" s="1236" t="s">
        <v>83</v>
      </c>
      <c r="AY197" s="1143" t="s">
        <v>211</v>
      </c>
      <c r="BE197" s="1237">
        <f t="shared" ref="BE197:BE207" si="34">IF(N197="základná",J197,0)</f>
        <v>0</v>
      </c>
      <c r="BF197" s="1237">
        <f t="shared" ref="BF197:BF207" si="35">IF(N197="znížená",J197,0)</f>
        <v>0</v>
      </c>
      <c r="BG197" s="1237">
        <f t="shared" ref="BG197:BG207" si="36">IF(N197="zákl. prenesená",J197,0)</f>
        <v>0</v>
      </c>
      <c r="BH197" s="1237">
        <f t="shared" ref="BH197:BH207" si="37">IF(N197="zníž. prenesená",J197,0)</f>
        <v>0</v>
      </c>
      <c r="BI197" s="1237">
        <f t="shared" ref="BI197:BI207" si="38">IF(N197="nulová",J197,0)</f>
        <v>0</v>
      </c>
      <c r="BJ197" s="1143" t="s">
        <v>83</v>
      </c>
      <c r="BK197" s="1237">
        <f t="shared" ref="BK197:BK207" si="39">ROUND(I197*H197,2)</f>
        <v>0</v>
      </c>
      <c r="BL197" s="1143" t="s">
        <v>217</v>
      </c>
      <c r="BM197" s="1236" t="s">
        <v>488</v>
      </c>
    </row>
    <row r="198" spans="2:65" s="1150" customFormat="1" ht="24.2" customHeight="1">
      <c r="B198" s="1224"/>
      <c r="C198" s="1225" t="s">
        <v>355</v>
      </c>
      <c r="D198" s="1225" t="s">
        <v>213</v>
      </c>
      <c r="E198" s="1226" t="s">
        <v>356</v>
      </c>
      <c r="F198" s="1227" t="s">
        <v>357</v>
      </c>
      <c r="G198" s="1228" t="s">
        <v>238</v>
      </c>
      <c r="H198" s="1229">
        <v>15.82</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492</v>
      </c>
    </row>
    <row r="199" spans="2:65" s="1150" customFormat="1" ht="24.2" customHeight="1">
      <c r="B199" s="1224"/>
      <c r="C199" s="1225" t="s">
        <v>358</v>
      </c>
      <c r="D199" s="1225" t="s">
        <v>213</v>
      </c>
      <c r="E199" s="1226" t="s">
        <v>359</v>
      </c>
      <c r="F199" s="1227" t="s">
        <v>360</v>
      </c>
      <c r="G199" s="1228" t="s">
        <v>238</v>
      </c>
      <c r="H199" s="1229">
        <v>9.43</v>
      </c>
      <c r="I199" s="1230"/>
      <c r="J199" s="1230">
        <f t="shared" si="30"/>
        <v>0</v>
      </c>
      <c r="K199" s="1231"/>
      <c r="L199" s="1151"/>
      <c r="M199" s="1232" t="s">
        <v>1</v>
      </c>
      <c r="N199" s="1233" t="s">
        <v>37</v>
      </c>
      <c r="O199" s="1234">
        <v>0</v>
      </c>
      <c r="P199" s="1234">
        <f t="shared" si="31"/>
        <v>0</v>
      </c>
      <c r="Q199" s="1234">
        <v>0</v>
      </c>
      <c r="R199" s="1234">
        <f t="shared" si="32"/>
        <v>0</v>
      </c>
      <c r="S199" s="1234">
        <v>0</v>
      </c>
      <c r="T199" s="1235">
        <f t="shared" si="33"/>
        <v>0</v>
      </c>
      <c r="AR199" s="1236" t="s">
        <v>217</v>
      </c>
      <c r="AT199" s="1236" t="s">
        <v>213</v>
      </c>
      <c r="AU199" s="1236" t="s">
        <v>83</v>
      </c>
      <c r="AY199" s="1143" t="s">
        <v>211</v>
      </c>
      <c r="BE199" s="1237">
        <f t="shared" si="34"/>
        <v>0</v>
      </c>
      <c r="BF199" s="1237">
        <f t="shared" si="35"/>
        <v>0</v>
      </c>
      <c r="BG199" s="1237">
        <f t="shared" si="36"/>
        <v>0</v>
      </c>
      <c r="BH199" s="1237">
        <f t="shared" si="37"/>
        <v>0</v>
      </c>
      <c r="BI199" s="1237">
        <f t="shared" si="38"/>
        <v>0</v>
      </c>
      <c r="BJ199" s="1143" t="s">
        <v>83</v>
      </c>
      <c r="BK199" s="1237">
        <f t="shared" si="39"/>
        <v>0</v>
      </c>
      <c r="BL199" s="1143" t="s">
        <v>217</v>
      </c>
      <c r="BM199" s="1236" t="s">
        <v>498</v>
      </c>
    </row>
    <row r="200" spans="2:65" s="1150" customFormat="1" ht="33" customHeight="1">
      <c r="B200" s="1224"/>
      <c r="C200" s="1225" t="s">
        <v>361</v>
      </c>
      <c r="D200" s="1225" t="s">
        <v>213</v>
      </c>
      <c r="E200" s="1226" t="s">
        <v>362</v>
      </c>
      <c r="F200" s="1227" t="s">
        <v>363</v>
      </c>
      <c r="G200" s="1228" t="s">
        <v>238</v>
      </c>
      <c r="H200" s="1229">
        <v>226.22</v>
      </c>
      <c r="I200" s="1230"/>
      <c r="J200" s="1230">
        <f t="shared" si="30"/>
        <v>0</v>
      </c>
      <c r="K200" s="1231"/>
      <c r="L200" s="1151"/>
      <c r="M200" s="1232" t="s">
        <v>1</v>
      </c>
      <c r="N200" s="1233" t="s">
        <v>37</v>
      </c>
      <c r="O200" s="1234">
        <v>0</v>
      </c>
      <c r="P200" s="1234">
        <f t="shared" si="31"/>
        <v>0</v>
      </c>
      <c r="Q200" s="1234">
        <v>0</v>
      </c>
      <c r="R200" s="1234">
        <f t="shared" si="32"/>
        <v>0</v>
      </c>
      <c r="S200" s="1234">
        <v>0</v>
      </c>
      <c r="T200" s="1235">
        <f t="shared" si="33"/>
        <v>0</v>
      </c>
      <c r="AR200" s="1236" t="s">
        <v>217</v>
      </c>
      <c r="AT200" s="1236" t="s">
        <v>213</v>
      </c>
      <c r="AU200" s="1236" t="s">
        <v>83</v>
      </c>
      <c r="AY200" s="1143" t="s">
        <v>211</v>
      </c>
      <c r="BE200" s="1237">
        <f t="shared" si="34"/>
        <v>0</v>
      </c>
      <c r="BF200" s="1237">
        <f t="shared" si="35"/>
        <v>0</v>
      </c>
      <c r="BG200" s="1237">
        <f t="shared" si="36"/>
        <v>0</v>
      </c>
      <c r="BH200" s="1237">
        <f t="shared" si="37"/>
        <v>0</v>
      </c>
      <c r="BI200" s="1237">
        <f t="shared" si="38"/>
        <v>0</v>
      </c>
      <c r="BJ200" s="1143" t="s">
        <v>83</v>
      </c>
      <c r="BK200" s="1237">
        <f t="shared" si="39"/>
        <v>0</v>
      </c>
      <c r="BL200" s="1143" t="s">
        <v>217</v>
      </c>
      <c r="BM200" s="1236" t="s">
        <v>504</v>
      </c>
    </row>
    <row r="201" spans="2:65" s="1150" customFormat="1" ht="33" customHeight="1">
      <c r="B201" s="1224"/>
      <c r="C201" s="1225" t="s">
        <v>364</v>
      </c>
      <c r="D201" s="1225" t="s">
        <v>213</v>
      </c>
      <c r="E201" s="1226" t="s">
        <v>365</v>
      </c>
      <c r="F201" s="1227" t="s">
        <v>366</v>
      </c>
      <c r="G201" s="1228" t="s">
        <v>238</v>
      </c>
      <c r="H201" s="1229">
        <v>431.54199999999997</v>
      </c>
      <c r="I201" s="1230"/>
      <c r="J201" s="1230">
        <f t="shared" si="30"/>
        <v>0</v>
      </c>
      <c r="K201" s="1231"/>
      <c r="L201" s="1151"/>
      <c r="M201" s="1232" t="s">
        <v>1</v>
      </c>
      <c r="N201" s="1233" t="s">
        <v>37</v>
      </c>
      <c r="O201" s="1234">
        <v>0</v>
      </c>
      <c r="P201" s="1234">
        <f t="shared" si="31"/>
        <v>0</v>
      </c>
      <c r="Q201" s="1234">
        <v>0</v>
      </c>
      <c r="R201" s="1234">
        <f t="shared" si="32"/>
        <v>0</v>
      </c>
      <c r="S201" s="1234">
        <v>0</v>
      </c>
      <c r="T201" s="1235">
        <f t="shared" si="33"/>
        <v>0</v>
      </c>
      <c r="AR201" s="1236" t="s">
        <v>217</v>
      </c>
      <c r="AT201" s="1236" t="s">
        <v>213</v>
      </c>
      <c r="AU201" s="1236" t="s">
        <v>83</v>
      </c>
      <c r="AY201" s="1143" t="s">
        <v>211</v>
      </c>
      <c r="BE201" s="1237">
        <f t="shared" si="34"/>
        <v>0</v>
      </c>
      <c r="BF201" s="1237">
        <f t="shared" si="35"/>
        <v>0</v>
      </c>
      <c r="BG201" s="1237">
        <f t="shared" si="36"/>
        <v>0</v>
      </c>
      <c r="BH201" s="1237">
        <f t="shared" si="37"/>
        <v>0</v>
      </c>
      <c r="BI201" s="1237">
        <f t="shared" si="38"/>
        <v>0</v>
      </c>
      <c r="BJ201" s="1143" t="s">
        <v>83</v>
      </c>
      <c r="BK201" s="1237">
        <f t="shared" si="39"/>
        <v>0</v>
      </c>
      <c r="BL201" s="1143" t="s">
        <v>217</v>
      </c>
      <c r="BM201" s="1236" t="s">
        <v>510</v>
      </c>
    </row>
    <row r="202" spans="2:65" s="1150" customFormat="1" ht="33" customHeight="1">
      <c r="B202" s="1224"/>
      <c r="C202" s="1225" t="s">
        <v>367</v>
      </c>
      <c r="D202" s="1225" t="s">
        <v>213</v>
      </c>
      <c r="E202" s="1226" t="s">
        <v>368</v>
      </c>
      <c r="F202" s="1227" t="s">
        <v>369</v>
      </c>
      <c r="G202" s="1228" t="s">
        <v>238</v>
      </c>
      <c r="H202" s="1229">
        <v>1763.87</v>
      </c>
      <c r="I202" s="1230"/>
      <c r="J202" s="1230">
        <f t="shared" si="30"/>
        <v>0</v>
      </c>
      <c r="K202" s="1231"/>
      <c r="L202" s="1151"/>
      <c r="M202" s="1232" t="s">
        <v>1</v>
      </c>
      <c r="N202" s="1233" t="s">
        <v>37</v>
      </c>
      <c r="O202" s="1234">
        <v>0</v>
      </c>
      <c r="P202" s="1234">
        <f t="shared" si="31"/>
        <v>0</v>
      </c>
      <c r="Q202" s="1234">
        <v>0</v>
      </c>
      <c r="R202" s="1234">
        <f t="shared" si="32"/>
        <v>0</v>
      </c>
      <c r="S202" s="1234">
        <v>0</v>
      </c>
      <c r="T202" s="1235">
        <f t="shared" si="33"/>
        <v>0</v>
      </c>
      <c r="AR202" s="1236" t="s">
        <v>217</v>
      </c>
      <c r="AT202" s="1236" t="s">
        <v>213</v>
      </c>
      <c r="AU202" s="1236" t="s">
        <v>83</v>
      </c>
      <c r="AY202" s="1143" t="s">
        <v>211</v>
      </c>
      <c r="BE202" s="1237">
        <f t="shared" si="34"/>
        <v>0</v>
      </c>
      <c r="BF202" s="1237">
        <f t="shared" si="35"/>
        <v>0</v>
      </c>
      <c r="BG202" s="1237">
        <f t="shared" si="36"/>
        <v>0</v>
      </c>
      <c r="BH202" s="1237">
        <f t="shared" si="37"/>
        <v>0</v>
      </c>
      <c r="BI202" s="1237">
        <f t="shared" si="38"/>
        <v>0</v>
      </c>
      <c r="BJ202" s="1143" t="s">
        <v>83</v>
      </c>
      <c r="BK202" s="1237">
        <f t="shared" si="39"/>
        <v>0</v>
      </c>
      <c r="BL202" s="1143" t="s">
        <v>217</v>
      </c>
      <c r="BM202" s="1236" t="s">
        <v>516</v>
      </c>
    </row>
    <row r="203" spans="2:65" s="1150" customFormat="1" ht="33" customHeight="1">
      <c r="B203" s="1224"/>
      <c r="C203" s="1225" t="s">
        <v>370</v>
      </c>
      <c r="D203" s="1225" t="s">
        <v>213</v>
      </c>
      <c r="E203" s="1226" t="s">
        <v>371</v>
      </c>
      <c r="F203" s="1227" t="s">
        <v>372</v>
      </c>
      <c r="G203" s="1228" t="s">
        <v>238</v>
      </c>
      <c r="H203" s="1229">
        <v>84.85</v>
      </c>
      <c r="I203" s="1230"/>
      <c r="J203" s="1230">
        <f t="shared" si="30"/>
        <v>0</v>
      </c>
      <c r="K203" s="1231"/>
      <c r="L203" s="1151"/>
      <c r="M203" s="1232" t="s">
        <v>1</v>
      </c>
      <c r="N203" s="1233" t="s">
        <v>37</v>
      </c>
      <c r="O203" s="1234">
        <v>0</v>
      </c>
      <c r="P203" s="1234">
        <f t="shared" si="31"/>
        <v>0</v>
      </c>
      <c r="Q203" s="1234">
        <v>0</v>
      </c>
      <c r="R203" s="1234">
        <f t="shared" si="32"/>
        <v>0</v>
      </c>
      <c r="S203" s="1234">
        <v>0</v>
      </c>
      <c r="T203" s="1235">
        <f t="shared" si="33"/>
        <v>0</v>
      </c>
      <c r="AR203" s="1236" t="s">
        <v>217</v>
      </c>
      <c r="AT203" s="1236" t="s">
        <v>213</v>
      </c>
      <c r="AU203" s="1236" t="s">
        <v>83</v>
      </c>
      <c r="AY203" s="1143" t="s">
        <v>211</v>
      </c>
      <c r="BE203" s="1237">
        <f t="shared" si="34"/>
        <v>0</v>
      </c>
      <c r="BF203" s="1237">
        <f t="shared" si="35"/>
        <v>0</v>
      </c>
      <c r="BG203" s="1237">
        <f t="shared" si="36"/>
        <v>0</v>
      </c>
      <c r="BH203" s="1237">
        <f t="shared" si="37"/>
        <v>0</v>
      </c>
      <c r="BI203" s="1237">
        <f t="shared" si="38"/>
        <v>0</v>
      </c>
      <c r="BJ203" s="1143" t="s">
        <v>83</v>
      </c>
      <c r="BK203" s="1237">
        <f t="shared" si="39"/>
        <v>0</v>
      </c>
      <c r="BL203" s="1143" t="s">
        <v>217</v>
      </c>
      <c r="BM203" s="1236" t="s">
        <v>522</v>
      </c>
    </row>
    <row r="204" spans="2:65" s="1150" customFormat="1" ht="33" customHeight="1">
      <c r="B204" s="1224"/>
      <c r="C204" s="1225" t="s">
        <v>373</v>
      </c>
      <c r="D204" s="1225" t="s">
        <v>213</v>
      </c>
      <c r="E204" s="1226" t="s">
        <v>374</v>
      </c>
      <c r="F204" s="1227" t="s">
        <v>375</v>
      </c>
      <c r="G204" s="1228" t="s">
        <v>238</v>
      </c>
      <c r="H204" s="1229">
        <v>3.95</v>
      </c>
      <c r="I204" s="1230"/>
      <c r="J204" s="1230">
        <f t="shared" si="30"/>
        <v>0</v>
      </c>
      <c r="K204" s="1231"/>
      <c r="L204" s="1151"/>
      <c r="M204" s="1232" t="s">
        <v>1</v>
      </c>
      <c r="N204" s="1233" t="s">
        <v>37</v>
      </c>
      <c r="O204" s="1234">
        <v>0</v>
      </c>
      <c r="P204" s="1234">
        <f t="shared" si="31"/>
        <v>0</v>
      </c>
      <c r="Q204" s="1234">
        <v>0</v>
      </c>
      <c r="R204" s="1234">
        <f t="shared" si="32"/>
        <v>0</v>
      </c>
      <c r="S204" s="1234">
        <v>0</v>
      </c>
      <c r="T204" s="1235">
        <f t="shared" si="33"/>
        <v>0</v>
      </c>
      <c r="AR204" s="1236" t="s">
        <v>217</v>
      </c>
      <c r="AT204" s="1236" t="s">
        <v>213</v>
      </c>
      <c r="AU204" s="1236" t="s">
        <v>83</v>
      </c>
      <c r="AY204" s="1143" t="s">
        <v>211</v>
      </c>
      <c r="BE204" s="1237">
        <f t="shared" si="34"/>
        <v>0</v>
      </c>
      <c r="BF204" s="1237">
        <f t="shared" si="35"/>
        <v>0</v>
      </c>
      <c r="BG204" s="1237">
        <f t="shared" si="36"/>
        <v>0</v>
      </c>
      <c r="BH204" s="1237">
        <f t="shared" si="37"/>
        <v>0</v>
      </c>
      <c r="BI204" s="1237">
        <f t="shared" si="38"/>
        <v>0</v>
      </c>
      <c r="BJ204" s="1143" t="s">
        <v>83</v>
      </c>
      <c r="BK204" s="1237">
        <f t="shared" si="39"/>
        <v>0</v>
      </c>
      <c r="BL204" s="1143" t="s">
        <v>217</v>
      </c>
      <c r="BM204" s="1236" t="s">
        <v>528</v>
      </c>
    </row>
    <row r="205" spans="2:65" s="1150" customFormat="1" ht="33" customHeight="1">
      <c r="B205" s="1224"/>
      <c r="C205" s="1225" t="s">
        <v>376</v>
      </c>
      <c r="D205" s="1225" t="s">
        <v>213</v>
      </c>
      <c r="E205" s="1226" t="s">
        <v>377</v>
      </c>
      <c r="F205" s="1227" t="s">
        <v>378</v>
      </c>
      <c r="G205" s="1228" t="s">
        <v>238</v>
      </c>
      <c r="H205" s="1229">
        <v>324.89</v>
      </c>
      <c r="I205" s="1230"/>
      <c r="J205" s="1230">
        <f t="shared" si="30"/>
        <v>0</v>
      </c>
      <c r="K205" s="1231"/>
      <c r="L205" s="1151"/>
      <c r="M205" s="1232" t="s">
        <v>1</v>
      </c>
      <c r="N205" s="1233" t="s">
        <v>37</v>
      </c>
      <c r="O205" s="1234">
        <v>0</v>
      </c>
      <c r="P205" s="1234">
        <f t="shared" si="31"/>
        <v>0</v>
      </c>
      <c r="Q205" s="1234">
        <v>0</v>
      </c>
      <c r="R205" s="1234">
        <f t="shared" si="32"/>
        <v>0</v>
      </c>
      <c r="S205" s="1234">
        <v>0</v>
      </c>
      <c r="T205" s="1235">
        <f t="shared" si="33"/>
        <v>0</v>
      </c>
      <c r="AR205" s="1236" t="s">
        <v>217</v>
      </c>
      <c r="AT205" s="1236" t="s">
        <v>213</v>
      </c>
      <c r="AU205" s="1236" t="s">
        <v>83</v>
      </c>
      <c r="AY205" s="1143" t="s">
        <v>211</v>
      </c>
      <c r="BE205" s="1237">
        <f t="shared" si="34"/>
        <v>0</v>
      </c>
      <c r="BF205" s="1237">
        <f t="shared" si="35"/>
        <v>0</v>
      </c>
      <c r="BG205" s="1237">
        <f t="shared" si="36"/>
        <v>0</v>
      </c>
      <c r="BH205" s="1237">
        <f t="shared" si="37"/>
        <v>0</v>
      </c>
      <c r="BI205" s="1237">
        <f t="shared" si="38"/>
        <v>0</v>
      </c>
      <c r="BJ205" s="1143" t="s">
        <v>83</v>
      </c>
      <c r="BK205" s="1237">
        <f t="shared" si="39"/>
        <v>0</v>
      </c>
      <c r="BL205" s="1143" t="s">
        <v>217</v>
      </c>
      <c r="BM205" s="1236" t="s">
        <v>532</v>
      </c>
    </row>
    <row r="206" spans="2:65" s="1150" customFormat="1" ht="37.700000000000003" customHeight="1">
      <c r="B206" s="1224"/>
      <c r="C206" s="1225" t="s">
        <v>379</v>
      </c>
      <c r="D206" s="1225" t="s">
        <v>213</v>
      </c>
      <c r="E206" s="1226" t="s">
        <v>380</v>
      </c>
      <c r="F206" s="1227" t="s">
        <v>381</v>
      </c>
      <c r="G206" s="1228" t="s">
        <v>250</v>
      </c>
      <c r="H206" s="1229">
        <v>4</v>
      </c>
      <c r="I206" s="1230"/>
      <c r="J206" s="1230">
        <f t="shared" si="30"/>
        <v>0</v>
      </c>
      <c r="K206" s="1231"/>
      <c r="L206" s="1151"/>
      <c r="M206" s="1232" t="s">
        <v>1</v>
      </c>
      <c r="N206" s="1233" t="s">
        <v>37</v>
      </c>
      <c r="O206" s="1234">
        <v>0</v>
      </c>
      <c r="P206" s="1234">
        <f t="shared" si="31"/>
        <v>0</v>
      </c>
      <c r="Q206" s="1234">
        <v>0</v>
      </c>
      <c r="R206" s="1234">
        <f t="shared" si="32"/>
        <v>0</v>
      </c>
      <c r="S206" s="1234">
        <v>0</v>
      </c>
      <c r="T206" s="1235">
        <f t="shared" si="33"/>
        <v>0</v>
      </c>
      <c r="AR206" s="1236" t="s">
        <v>217</v>
      </c>
      <c r="AT206" s="1236" t="s">
        <v>213</v>
      </c>
      <c r="AU206" s="1236" t="s">
        <v>83</v>
      </c>
      <c r="AY206" s="1143" t="s">
        <v>211</v>
      </c>
      <c r="BE206" s="1237">
        <f t="shared" si="34"/>
        <v>0</v>
      </c>
      <c r="BF206" s="1237">
        <f t="shared" si="35"/>
        <v>0</v>
      </c>
      <c r="BG206" s="1237">
        <f t="shared" si="36"/>
        <v>0</v>
      </c>
      <c r="BH206" s="1237">
        <f t="shared" si="37"/>
        <v>0</v>
      </c>
      <c r="BI206" s="1237">
        <f t="shared" si="38"/>
        <v>0</v>
      </c>
      <c r="BJ206" s="1143" t="s">
        <v>83</v>
      </c>
      <c r="BK206" s="1237">
        <f t="shared" si="39"/>
        <v>0</v>
      </c>
      <c r="BL206" s="1143" t="s">
        <v>217</v>
      </c>
      <c r="BM206" s="1236" t="s">
        <v>538</v>
      </c>
    </row>
    <row r="207" spans="2:65" s="1150" customFormat="1" ht="44.25" customHeight="1">
      <c r="B207" s="1224"/>
      <c r="C207" s="1225" t="s">
        <v>382</v>
      </c>
      <c r="D207" s="1225" t="s">
        <v>213</v>
      </c>
      <c r="E207" s="1226" t="s">
        <v>383</v>
      </c>
      <c r="F207" s="1227" t="s">
        <v>384</v>
      </c>
      <c r="G207" s="1228" t="s">
        <v>250</v>
      </c>
      <c r="H207" s="1229">
        <v>15</v>
      </c>
      <c r="I207" s="1230"/>
      <c r="J207" s="1230">
        <f t="shared" si="30"/>
        <v>0</v>
      </c>
      <c r="K207" s="1231"/>
      <c r="L207" s="1151"/>
      <c r="M207" s="1232" t="s">
        <v>1</v>
      </c>
      <c r="N207" s="1233" t="s">
        <v>37</v>
      </c>
      <c r="O207" s="1234">
        <v>0</v>
      </c>
      <c r="P207" s="1234">
        <f t="shared" si="31"/>
        <v>0</v>
      </c>
      <c r="Q207" s="1234">
        <v>0</v>
      </c>
      <c r="R207" s="1234">
        <f t="shared" si="32"/>
        <v>0</v>
      </c>
      <c r="S207" s="1234">
        <v>0</v>
      </c>
      <c r="T207" s="1235">
        <f t="shared" si="33"/>
        <v>0</v>
      </c>
      <c r="AR207" s="1236" t="s">
        <v>217</v>
      </c>
      <c r="AT207" s="1236" t="s">
        <v>213</v>
      </c>
      <c r="AU207" s="1236" t="s">
        <v>83</v>
      </c>
      <c r="AY207" s="1143" t="s">
        <v>211</v>
      </c>
      <c r="BE207" s="1237">
        <f t="shared" si="34"/>
        <v>0</v>
      </c>
      <c r="BF207" s="1237">
        <f t="shared" si="35"/>
        <v>0</v>
      </c>
      <c r="BG207" s="1237">
        <f t="shared" si="36"/>
        <v>0</v>
      </c>
      <c r="BH207" s="1237">
        <f t="shared" si="37"/>
        <v>0</v>
      </c>
      <c r="BI207" s="1237">
        <f t="shared" si="38"/>
        <v>0</v>
      </c>
      <c r="BJ207" s="1143" t="s">
        <v>83</v>
      </c>
      <c r="BK207" s="1237">
        <f t="shared" si="39"/>
        <v>0</v>
      </c>
      <c r="BL207" s="1143" t="s">
        <v>217</v>
      </c>
      <c r="BM207" s="1236" t="s">
        <v>546</v>
      </c>
    </row>
    <row r="208" spans="2:65" s="1212" customFormat="1" ht="22.7" customHeight="1">
      <c r="B208" s="1213"/>
      <c r="D208" s="1214" t="s">
        <v>69</v>
      </c>
      <c r="E208" s="1222" t="s">
        <v>239</v>
      </c>
      <c r="F208" s="1222" t="s">
        <v>385</v>
      </c>
      <c r="J208" s="1223">
        <f>BK208</f>
        <v>0</v>
      </c>
      <c r="L208" s="1213"/>
      <c r="M208" s="1217"/>
      <c r="P208" s="1218">
        <f>SUM(P209:P214)</f>
        <v>0</v>
      </c>
      <c r="R208" s="1218">
        <f>SUM(R209:R214)</f>
        <v>0</v>
      </c>
      <c r="T208" s="1219">
        <f>SUM(T209:T214)</f>
        <v>0</v>
      </c>
      <c r="AR208" s="1214" t="s">
        <v>77</v>
      </c>
      <c r="AT208" s="1220" t="s">
        <v>69</v>
      </c>
      <c r="AU208" s="1220" t="s">
        <v>77</v>
      </c>
      <c r="AY208" s="1214" t="s">
        <v>211</v>
      </c>
      <c r="BK208" s="1221">
        <f>SUM(BK209:BK214)</f>
        <v>0</v>
      </c>
    </row>
    <row r="209" spans="2:65" s="1150" customFormat="1" ht="44.25" customHeight="1">
      <c r="B209" s="1224"/>
      <c r="C209" s="1225" t="s">
        <v>386</v>
      </c>
      <c r="D209" s="1225" t="s">
        <v>213</v>
      </c>
      <c r="E209" s="1226" t="s">
        <v>387</v>
      </c>
      <c r="F209" s="1227" t="s">
        <v>388</v>
      </c>
      <c r="G209" s="1228" t="s">
        <v>389</v>
      </c>
      <c r="H209" s="1229">
        <v>33.33</v>
      </c>
      <c r="I209" s="1230"/>
      <c r="J209" s="1230">
        <f t="shared" ref="J209:J214" si="40">ROUND(I209*H209,2)</f>
        <v>0</v>
      </c>
      <c r="K209" s="1231"/>
      <c r="L209" s="1151"/>
      <c r="M209" s="1232" t="s">
        <v>1</v>
      </c>
      <c r="N209" s="1233" t="s">
        <v>37</v>
      </c>
      <c r="O209" s="1234">
        <v>0</v>
      </c>
      <c r="P209" s="1234">
        <f t="shared" ref="P209:P214" si="41">O209*H209</f>
        <v>0</v>
      </c>
      <c r="Q209" s="1234">
        <v>0</v>
      </c>
      <c r="R209" s="1234">
        <f t="shared" ref="R209:R214" si="42">Q209*H209</f>
        <v>0</v>
      </c>
      <c r="S209" s="1234">
        <v>0</v>
      </c>
      <c r="T209" s="1235">
        <f t="shared" ref="T209:T214" si="43">S209*H209</f>
        <v>0</v>
      </c>
      <c r="AR209" s="1236" t="s">
        <v>217</v>
      </c>
      <c r="AT209" s="1236" t="s">
        <v>213</v>
      </c>
      <c r="AU209" s="1236" t="s">
        <v>83</v>
      </c>
      <c r="AY209" s="1143" t="s">
        <v>211</v>
      </c>
      <c r="BE209" s="1237">
        <f t="shared" ref="BE209:BE214" si="44">IF(N209="základná",J209,0)</f>
        <v>0</v>
      </c>
      <c r="BF209" s="1237">
        <f t="shared" ref="BF209:BF214" si="45">IF(N209="znížená",J209,0)</f>
        <v>0</v>
      </c>
      <c r="BG209" s="1237">
        <f t="shared" ref="BG209:BG214" si="46">IF(N209="zákl. prenesená",J209,0)</f>
        <v>0</v>
      </c>
      <c r="BH209" s="1237">
        <f t="shared" ref="BH209:BH214" si="47">IF(N209="zníž. prenesená",J209,0)</f>
        <v>0</v>
      </c>
      <c r="BI209" s="1237">
        <f t="shared" ref="BI209:BI214" si="48">IF(N209="nulová",J209,0)</f>
        <v>0</v>
      </c>
      <c r="BJ209" s="1143" t="s">
        <v>83</v>
      </c>
      <c r="BK209" s="1237">
        <f t="shared" ref="BK209:BK214" si="49">ROUND(I209*H209,2)</f>
        <v>0</v>
      </c>
      <c r="BL209" s="1143" t="s">
        <v>217</v>
      </c>
      <c r="BM209" s="1236" t="s">
        <v>552</v>
      </c>
    </row>
    <row r="210" spans="2:65" s="1150" customFormat="1" ht="37.700000000000003" customHeight="1">
      <c r="B210" s="1224"/>
      <c r="C210" s="1225" t="s">
        <v>2957</v>
      </c>
      <c r="D210" s="1225" t="s">
        <v>213</v>
      </c>
      <c r="E210" s="1226" t="s">
        <v>390</v>
      </c>
      <c r="F210" s="1227" t="s">
        <v>391</v>
      </c>
      <c r="G210" s="1228" t="s">
        <v>392</v>
      </c>
      <c r="H210" s="1229">
        <v>1</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217</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217</v>
      </c>
      <c r="BM210" s="1236" t="s">
        <v>558</v>
      </c>
    </row>
    <row r="211" spans="2:65" s="1150" customFormat="1" ht="37.700000000000003" customHeight="1">
      <c r="B211" s="1224"/>
      <c r="C211" s="1225" t="s">
        <v>393</v>
      </c>
      <c r="D211" s="1225" t="s">
        <v>213</v>
      </c>
      <c r="E211" s="1226" t="s">
        <v>394</v>
      </c>
      <c r="F211" s="1227" t="s">
        <v>395</v>
      </c>
      <c r="G211" s="1228" t="s">
        <v>238</v>
      </c>
      <c r="H211" s="1229">
        <v>2500</v>
      </c>
      <c r="I211" s="1230"/>
      <c r="J211" s="1230">
        <f t="shared" si="40"/>
        <v>0</v>
      </c>
      <c r="K211" s="1231"/>
      <c r="L211" s="1151"/>
      <c r="M211" s="1232" t="s">
        <v>1</v>
      </c>
      <c r="N211" s="1233" t="s">
        <v>37</v>
      </c>
      <c r="O211" s="1234">
        <v>0</v>
      </c>
      <c r="P211" s="1234">
        <f t="shared" si="41"/>
        <v>0</v>
      </c>
      <c r="Q211" s="1234">
        <v>0</v>
      </c>
      <c r="R211" s="1234">
        <f t="shared" si="42"/>
        <v>0</v>
      </c>
      <c r="S211" s="1234">
        <v>0</v>
      </c>
      <c r="T211" s="1235">
        <f t="shared" si="43"/>
        <v>0</v>
      </c>
      <c r="AR211" s="1236" t="s">
        <v>217</v>
      </c>
      <c r="AT211" s="1236" t="s">
        <v>213</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217</v>
      </c>
      <c r="BM211" s="1236" t="s">
        <v>564</v>
      </c>
    </row>
    <row r="212" spans="2:65" s="1150" customFormat="1" ht="44.25" customHeight="1">
      <c r="B212" s="1224"/>
      <c r="C212" s="1225" t="s">
        <v>396</v>
      </c>
      <c r="D212" s="1225" t="s">
        <v>213</v>
      </c>
      <c r="E212" s="1226" t="s">
        <v>397</v>
      </c>
      <c r="F212" s="1227" t="s">
        <v>398</v>
      </c>
      <c r="G212" s="1228" t="s">
        <v>238</v>
      </c>
      <c r="H212" s="1229">
        <v>10000</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217</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217</v>
      </c>
      <c r="BM212" s="1236" t="s">
        <v>568</v>
      </c>
    </row>
    <row r="213" spans="2:65" s="1150" customFormat="1" ht="37.700000000000003" customHeight="1">
      <c r="B213" s="1224"/>
      <c r="C213" s="1225" t="s">
        <v>399</v>
      </c>
      <c r="D213" s="1225" t="s">
        <v>213</v>
      </c>
      <c r="E213" s="1226" t="s">
        <v>400</v>
      </c>
      <c r="F213" s="1227" t="s">
        <v>401</v>
      </c>
      <c r="G213" s="1228" t="s">
        <v>238</v>
      </c>
      <c r="H213" s="1229">
        <v>2500</v>
      </c>
      <c r="I213" s="1230"/>
      <c r="J213" s="1230">
        <f t="shared" si="40"/>
        <v>0</v>
      </c>
      <c r="K213" s="1231"/>
      <c r="L213" s="1151"/>
      <c r="M213" s="1232" t="s">
        <v>1</v>
      </c>
      <c r="N213" s="1233" t="s">
        <v>37</v>
      </c>
      <c r="O213" s="1234">
        <v>0</v>
      </c>
      <c r="P213" s="1234">
        <f t="shared" si="41"/>
        <v>0</v>
      </c>
      <c r="Q213" s="1234">
        <v>0</v>
      </c>
      <c r="R213" s="1234">
        <f t="shared" si="42"/>
        <v>0</v>
      </c>
      <c r="S213" s="1234">
        <v>0</v>
      </c>
      <c r="T213" s="1235">
        <f t="shared" si="43"/>
        <v>0</v>
      </c>
      <c r="AR213" s="1236" t="s">
        <v>217</v>
      </c>
      <c r="AT213" s="1236" t="s">
        <v>213</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217</v>
      </c>
      <c r="BM213" s="1236" t="s">
        <v>572</v>
      </c>
    </row>
    <row r="214" spans="2:65" s="1150" customFormat="1" ht="33" customHeight="1">
      <c r="B214" s="1224"/>
      <c r="C214" s="1225" t="s">
        <v>402</v>
      </c>
      <c r="D214" s="1225" t="s">
        <v>213</v>
      </c>
      <c r="E214" s="1226" t="s">
        <v>403</v>
      </c>
      <c r="F214" s="1227" t="s">
        <v>404</v>
      </c>
      <c r="G214" s="1228" t="s">
        <v>238</v>
      </c>
      <c r="H214" s="1229">
        <v>844.35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217</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217</v>
      </c>
      <c r="BM214" s="1236" t="s">
        <v>578</v>
      </c>
    </row>
    <row r="215" spans="2:65" s="1212" customFormat="1" ht="25.9" customHeight="1">
      <c r="B215" s="1213"/>
      <c r="D215" s="1214" t="s">
        <v>69</v>
      </c>
      <c r="E215" s="1215" t="s">
        <v>405</v>
      </c>
      <c r="F215" s="1215" t="s">
        <v>406</v>
      </c>
      <c r="J215" s="1216">
        <f>BK215</f>
        <v>0</v>
      </c>
      <c r="L215" s="1213"/>
      <c r="M215" s="1217"/>
      <c r="P215" s="1218">
        <f>P216+P238+P267+P303+P310+P319+P336+P341+P345+P372+P374+P376+P388+P393+P454+P475+P502+P513+P517</f>
        <v>1429.2596892500001</v>
      </c>
      <c r="R215" s="1218">
        <f>R216+R238+R267+R303+R310+R319+R336+R341+R345+R372+R374+R376+R388+R393+R454+R475+R502+R513+R517</f>
        <v>13.103610919999998</v>
      </c>
      <c r="T215" s="1219">
        <f>T216+T238+T267+T303+T310+T319+T336+T341+T345+T372+T374+T376+T388+T393+T454+T475+T502+T513+T517</f>
        <v>0</v>
      </c>
      <c r="AR215" s="1214" t="s">
        <v>83</v>
      </c>
      <c r="AT215" s="1220" t="s">
        <v>69</v>
      </c>
      <c r="AU215" s="1220" t="s">
        <v>70</v>
      </c>
      <c r="AY215" s="1214" t="s">
        <v>211</v>
      </c>
      <c r="BK215" s="1221">
        <f>BK216+BK238+BK267+BK303+BK310+BK319+BK336+BK341+BK345+BK372+BK374+BK376+BK388+BK393+BK454+BK475+BK502+BK513+BK517</f>
        <v>0</v>
      </c>
    </row>
    <row r="216" spans="2:65" s="1212" customFormat="1" ht="22.7" customHeight="1">
      <c r="B216" s="1213"/>
      <c r="D216" s="1214" t="s">
        <v>69</v>
      </c>
      <c r="E216" s="1222" t="s">
        <v>407</v>
      </c>
      <c r="F216" s="1222" t="s">
        <v>408</v>
      </c>
      <c r="J216" s="1223">
        <f>BK216</f>
        <v>0</v>
      </c>
      <c r="L216" s="1213"/>
      <c r="M216" s="1217"/>
      <c r="P216" s="1218">
        <f>SUM(P217:P237)</f>
        <v>0</v>
      </c>
      <c r="R216" s="1218">
        <f>SUM(R217:R237)</f>
        <v>0</v>
      </c>
      <c r="T216" s="1219">
        <f>SUM(T217:T237)</f>
        <v>0</v>
      </c>
      <c r="AR216" s="1214" t="s">
        <v>83</v>
      </c>
      <c r="AT216" s="1220" t="s">
        <v>69</v>
      </c>
      <c r="AU216" s="1220" t="s">
        <v>77</v>
      </c>
      <c r="AY216" s="1214" t="s">
        <v>211</v>
      </c>
      <c r="BK216" s="1221">
        <f>SUM(BK217:BK237)</f>
        <v>0</v>
      </c>
    </row>
    <row r="217" spans="2:65" s="1150" customFormat="1" ht="24.2" customHeight="1">
      <c r="B217" s="1224"/>
      <c r="C217" s="1225" t="s">
        <v>409</v>
      </c>
      <c r="D217" s="1225" t="s">
        <v>213</v>
      </c>
      <c r="E217" s="1226" t="s">
        <v>410</v>
      </c>
      <c r="F217" s="1227" t="s">
        <v>411</v>
      </c>
      <c r="G217" s="1228" t="s">
        <v>238</v>
      </c>
      <c r="H217" s="1229">
        <v>575.19000000000005</v>
      </c>
      <c r="I217" s="1230"/>
      <c r="J217" s="1230">
        <f t="shared" ref="J217:J237" si="50">ROUND(I217*H217,2)</f>
        <v>0</v>
      </c>
      <c r="K217" s="1231"/>
      <c r="L217" s="1151"/>
      <c r="M217" s="1232" t="s">
        <v>1</v>
      </c>
      <c r="N217" s="1233" t="s">
        <v>37</v>
      </c>
      <c r="O217" s="1234">
        <v>0</v>
      </c>
      <c r="P217" s="1234">
        <f t="shared" ref="P217:P237" si="51">O217*H217</f>
        <v>0</v>
      </c>
      <c r="Q217" s="1234">
        <v>0</v>
      </c>
      <c r="R217" s="1234">
        <f t="shared" ref="R217:R237" si="52">Q217*H217</f>
        <v>0</v>
      </c>
      <c r="S217" s="1234">
        <v>0</v>
      </c>
      <c r="T217" s="1235">
        <f t="shared" ref="T217:T237" si="53">S217*H217</f>
        <v>0</v>
      </c>
      <c r="AR217" s="1236" t="s">
        <v>263</v>
      </c>
      <c r="AT217" s="1236" t="s">
        <v>213</v>
      </c>
      <c r="AU217" s="1236" t="s">
        <v>83</v>
      </c>
      <c r="AY217" s="1143" t="s">
        <v>211</v>
      </c>
      <c r="BE217" s="1237">
        <f t="shared" ref="BE217:BE237" si="54">IF(N217="základná",J217,0)</f>
        <v>0</v>
      </c>
      <c r="BF217" s="1237">
        <f t="shared" ref="BF217:BF237" si="55">IF(N217="znížená",J217,0)</f>
        <v>0</v>
      </c>
      <c r="BG217" s="1237">
        <f t="shared" ref="BG217:BG237" si="56">IF(N217="zákl. prenesená",J217,0)</f>
        <v>0</v>
      </c>
      <c r="BH217" s="1237">
        <f t="shared" ref="BH217:BH237" si="57">IF(N217="zníž. prenesená",J217,0)</f>
        <v>0</v>
      </c>
      <c r="BI217" s="1237">
        <f t="shared" ref="BI217:BI237" si="58">IF(N217="nulová",J217,0)</f>
        <v>0</v>
      </c>
      <c r="BJ217" s="1143" t="s">
        <v>83</v>
      </c>
      <c r="BK217" s="1237">
        <f t="shared" ref="BK217:BK237" si="59">ROUND(I217*H217,2)</f>
        <v>0</v>
      </c>
      <c r="BL217" s="1143" t="s">
        <v>263</v>
      </c>
      <c r="BM217" s="1236" t="s">
        <v>584</v>
      </c>
    </row>
    <row r="218" spans="2:65" s="1150" customFormat="1" ht="16.5" customHeight="1">
      <c r="B218" s="1224"/>
      <c r="C218" s="1238" t="s">
        <v>412</v>
      </c>
      <c r="D218" s="1238" t="s">
        <v>240</v>
      </c>
      <c r="E218" s="1239" t="s">
        <v>413</v>
      </c>
      <c r="F218" s="1240" t="s">
        <v>414</v>
      </c>
      <c r="G218" s="1241" t="s">
        <v>238</v>
      </c>
      <c r="H218" s="1242">
        <v>661.46900000000005</v>
      </c>
      <c r="I218" s="1243"/>
      <c r="J218" s="1243">
        <f t="shared" si="50"/>
        <v>0</v>
      </c>
      <c r="K218" s="1244"/>
      <c r="L218" s="1245"/>
      <c r="M218" s="1246" t="s">
        <v>1</v>
      </c>
      <c r="N218" s="1247" t="s">
        <v>37</v>
      </c>
      <c r="O218" s="1234">
        <v>0</v>
      </c>
      <c r="P218" s="1234">
        <f t="shared" si="51"/>
        <v>0</v>
      </c>
      <c r="Q218" s="1234">
        <v>0</v>
      </c>
      <c r="R218" s="1234">
        <f t="shared" si="52"/>
        <v>0</v>
      </c>
      <c r="S218" s="1234">
        <v>0</v>
      </c>
      <c r="T218" s="1235">
        <f t="shared" si="53"/>
        <v>0</v>
      </c>
      <c r="AR218" s="1236" t="s">
        <v>311</v>
      </c>
      <c r="AT218" s="1236" t="s">
        <v>240</v>
      </c>
      <c r="AU218" s="1236" t="s">
        <v>83</v>
      </c>
      <c r="AY218" s="1143" t="s">
        <v>211</v>
      </c>
      <c r="BE218" s="1237">
        <f t="shared" si="54"/>
        <v>0</v>
      </c>
      <c r="BF218" s="1237">
        <f t="shared" si="55"/>
        <v>0</v>
      </c>
      <c r="BG218" s="1237">
        <f t="shared" si="56"/>
        <v>0</v>
      </c>
      <c r="BH218" s="1237">
        <f t="shared" si="57"/>
        <v>0</v>
      </c>
      <c r="BI218" s="1237">
        <f t="shared" si="58"/>
        <v>0</v>
      </c>
      <c r="BJ218" s="1143" t="s">
        <v>83</v>
      </c>
      <c r="BK218" s="1237">
        <f t="shared" si="59"/>
        <v>0</v>
      </c>
      <c r="BL218" s="1143" t="s">
        <v>263</v>
      </c>
      <c r="BM218" s="1236" t="s">
        <v>588</v>
      </c>
    </row>
    <row r="219" spans="2:65" s="1150" customFormat="1" ht="21.75" customHeight="1">
      <c r="B219" s="1224"/>
      <c r="C219" s="1225" t="s">
        <v>415</v>
      </c>
      <c r="D219" s="1225" t="s">
        <v>213</v>
      </c>
      <c r="E219" s="1226" t="s">
        <v>416</v>
      </c>
      <c r="F219" s="1227" t="s">
        <v>417</v>
      </c>
      <c r="G219" s="1228" t="s">
        <v>238</v>
      </c>
      <c r="H219" s="1229">
        <v>117</v>
      </c>
      <c r="I219" s="1230"/>
      <c r="J219" s="1230">
        <f t="shared" si="50"/>
        <v>0</v>
      </c>
      <c r="K219" s="1231"/>
      <c r="L219" s="1151"/>
      <c r="M219" s="1232" t="s">
        <v>1</v>
      </c>
      <c r="N219" s="1233" t="s">
        <v>37</v>
      </c>
      <c r="O219" s="1234">
        <v>0</v>
      </c>
      <c r="P219" s="1234">
        <f t="shared" si="51"/>
        <v>0</v>
      </c>
      <c r="Q219" s="1234">
        <v>0</v>
      </c>
      <c r="R219" s="1234">
        <f t="shared" si="52"/>
        <v>0</v>
      </c>
      <c r="S219" s="1234">
        <v>0</v>
      </c>
      <c r="T219" s="1235">
        <f t="shared" si="53"/>
        <v>0</v>
      </c>
      <c r="AR219" s="1236" t="s">
        <v>263</v>
      </c>
      <c r="AT219" s="1236" t="s">
        <v>213</v>
      </c>
      <c r="AU219" s="1236" t="s">
        <v>83</v>
      </c>
      <c r="AY219" s="1143" t="s">
        <v>211</v>
      </c>
      <c r="BE219" s="1237">
        <f t="shared" si="54"/>
        <v>0</v>
      </c>
      <c r="BF219" s="1237">
        <f t="shared" si="55"/>
        <v>0</v>
      </c>
      <c r="BG219" s="1237">
        <f t="shared" si="56"/>
        <v>0</v>
      </c>
      <c r="BH219" s="1237">
        <f t="shared" si="57"/>
        <v>0</v>
      </c>
      <c r="BI219" s="1237">
        <f t="shared" si="58"/>
        <v>0</v>
      </c>
      <c r="BJ219" s="1143" t="s">
        <v>83</v>
      </c>
      <c r="BK219" s="1237">
        <f t="shared" si="59"/>
        <v>0</v>
      </c>
      <c r="BL219" s="1143" t="s">
        <v>263</v>
      </c>
      <c r="BM219" s="1236" t="s">
        <v>594</v>
      </c>
    </row>
    <row r="220" spans="2:65" s="1150" customFormat="1" ht="16.5" customHeight="1">
      <c r="B220" s="1224"/>
      <c r="C220" s="1238" t="s">
        <v>418</v>
      </c>
      <c r="D220" s="1238" t="s">
        <v>240</v>
      </c>
      <c r="E220" s="1239" t="s">
        <v>419</v>
      </c>
      <c r="F220" s="1240" t="s">
        <v>420</v>
      </c>
      <c r="G220" s="1241" t="s">
        <v>238</v>
      </c>
      <c r="H220" s="1242">
        <v>140.4</v>
      </c>
      <c r="I220" s="1243"/>
      <c r="J220" s="1243">
        <f t="shared" si="50"/>
        <v>0</v>
      </c>
      <c r="K220" s="1244"/>
      <c r="L220" s="1245"/>
      <c r="M220" s="1246" t="s">
        <v>1</v>
      </c>
      <c r="N220" s="1247" t="s">
        <v>37</v>
      </c>
      <c r="O220" s="1234">
        <v>0</v>
      </c>
      <c r="P220" s="1234">
        <f t="shared" si="51"/>
        <v>0</v>
      </c>
      <c r="Q220" s="1234">
        <v>0</v>
      </c>
      <c r="R220" s="1234">
        <f t="shared" si="52"/>
        <v>0</v>
      </c>
      <c r="S220" s="1234">
        <v>0</v>
      </c>
      <c r="T220" s="1235">
        <f t="shared" si="53"/>
        <v>0</v>
      </c>
      <c r="AR220" s="1236" t="s">
        <v>311</v>
      </c>
      <c r="AT220" s="1236" t="s">
        <v>240</v>
      </c>
      <c r="AU220" s="1236" t="s">
        <v>83</v>
      </c>
      <c r="AY220" s="1143" t="s">
        <v>211</v>
      </c>
      <c r="BE220" s="1237">
        <f t="shared" si="54"/>
        <v>0</v>
      </c>
      <c r="BF220" s="1237">
        <f t="shared" si="55"/>
        <v>0</v>
      </c>
      <c r="BG220" s="1237">
        <f t="shared" si="56"/>
        <v>0</v>
      </c>
      <c r="BH220" s="1237">
        <f t="shared" si="57"/>
        <v>0</v>
      </c>
      <c r="BI220" s="1237">
        <f t="shared" si="58"/>
        <v>0</v>
      </c>
      <c r="BJ220" s="1143" t="s">
        <v>83</v>
      </c>
      <c r="BK220" s="1237">
        <f t="shared" si="59"/>
        <v>0</v>
      </c>
      <c r="BL220" s="1143" t="s">
        <v>263</v>
      </c>
      <c r="BM220" s="1236" t="s">
        <v>600</v>
      </c>
    </row>
    <row r="221" spans="2:65" s="1150" customFormat="1" ht="37.700000000000003" customHeight="1">
      <c r="B221" s="1224"/>
      <c r="C221" s="1225" t="s">
        <v>421</v>
      </c>
      <c r="D221" s="1225" t="s">
        <v>213</v>
      </c>
      <c r="E221" s="1226" t="s">
        <v>422</v>
      </c>
      <c r="F221" s="1227" t="s">
        <v>423</v>
      </c>
      <c r="G221" s="1228" t="s">
        <v>238</v>
      </c>
      <c r="H221" s="1229">
        <v>117</v>
      </c>
      <c r="I221" s="1230"/>
      <c r="J221" s="1230">
        <f t="shared" si="50"/>
        <v>0</v>
      </c>
      <c r="K221" s="1231"/>
      <c r="L221" s="1151"/>
      <c r="M221" s="1232" t="s">
        <v>1</v>
      </c>
      <c r="N221" s="1233" t="s">
        <v>37</v>
      </c>
      <c r="O221" s="1234">
        <v>0</v>
      </c>
      <c r="P221" s="1234">
        <f t="shared" si="51"/>
        <v>0</v>
      </c>
      <c r="Q221" s="1234">
        <v>0</v>
      </c>
      <c r="R221" s="1234">
        <f t="shared" si="52"/>
        <v>0</v>
      </c>
      <c r="S221" s="1234">
        <v>0</v>
      </c>
      <c r="T221" s="1235">
        <f t="shared" si="53"/>
        <v>0</v>
      </c>
      <c r="AR221" s="1236" t="s">
        <v>263</v>
      </c>
      <c r="AT221" s="1236" t="s">
        <v>213</v>
      </c>
      <c r="AU221" s="1236" t="s">
        <v>83</v>
      </c>
      <c r="AY221" s="1143" t="s">
        <v>211</v>
      </c>
      <c r="BE221" s="1237">
        <f t="shared" si="54"/>
        <v>0</v>
      </c>
      <c r="BF221" s="1237">
        <f t="shared" si="55"/>
        <v>0</v>
      </c>
      <c r="BG221" s="1237">
        <f t="shared" si="56"/>
        <v>0</v>
      </c>
      <c r="BH221" s="1237">
        <f t="shared" si="57"/>
        <v>0</v>
      </c>
      <c r="BI221" s="1237">
        <f t="shared" si="58"/>
        <v>0</v>
      </c>
      <c r="BJ221" s="1143" t="s">
        <v>83</v>
      </c>
      <c r="BK221" s="1237">
        <f t="shared" si="59"/>
        <v>0</v>
      </c>
      <c r="BL221" s="1143" t="s">
        <v>263</v>
      </c>
      <c r="BM221" s="1236" t="s">
        <v>606</v>
      </c>
    </row>
    <row r="222" spans="2:65" s="1150" customFormat="1" ht="44.25" customHeight="1">
      <c r="B222" s="1224"/>
      <c r="C222" s="1225" t="s">
        <v>424</v>
      </c>
      <c r="D222" s="1225" t="s">
        <v>213</v>
      </c>
      <c r="E222" s="1226" t="s">
        <v>425</v>
      </c>
      <c r="F222" s="1227" t="s">
        <v>426</v>
      </c>
      <c r="G222" s="1228" t="s">
        <v>238</v>
      </c>
      <c r="H222" s="1229">
        <v>291.44</v>
      </c>
      <c r="I222" s="1230"/>
      <c r="J222" s="1230">
        <f t="shared" si="50"/>
        <v>0</v>
      </c>
      <c r="K222" s="1231"/>
      <c r="L222" s="1151"/>
      <c r="M222" s="1232" t="s">
        <v>1</v>
      </c>
      <c r="N222" s="1233" t="s">
        <v>37</v>
      </c>
      <c r="O222" s="1234">
        <v>0</v>
      </c>
      <c r="P222" s="1234">
        <f t="shared" si="51"/>
        <v>0</v>
      </c>
      <c r="Q222" s="1234">
        <v>0</v>
      </c>
      <c r="R222" s="1234">
        <f t="shared" si="52"/>
        <v>0</v>
      </c>
      <c r="S222" s="1234">
        <v>0</v>
      </c>
      <c r="T222" s="1235">
        <f t="shared" si="53"/>
        <v>0</v>
      </c>
      <c r="AR222" s="1236" t="s">
        <v>263</v>
      </c>
      <c r="AT222" s="1236" t="s">
        <v>213</v>
      </c>
      <c r="AU222" s="1236" t="s">
        <v>83</v>
      </c>
      <c r="AY222" s="1143" t="s">
        <v>211</v>
      </c>
      <c r="BE222" s="1237">
        <f t="shared" si="54"/>
        <v>0</v>
      </c>
      <c r="BF222" s="1237">
        <f t="shared" si="55"/>
        <v>0</v>
      </c>
      <c r="BG222" s="1237">
        <f t="shared" si="56"/>
        <v>0</v>
      </c>
      <c r="BH222" s="1237">
        <f t="shared" si="57"/>
        <v>0</v>
      </c>
      <c r="BI222" s="1237">
        <f t="shared" si="58"/>
        <v>0</v>
      </c>
      <c r="BJ222" s="1143" t="s">
        <v>83</v>
      </c>
      <c r="BK222" s="1237">
        <f t="shared" si="59"/>
        <v>0</v>
      </c>
      <c r="BL222" s="1143" t="s">
        <v>263</v>
      </c>
      <c r="BM222" s="1236" t="s">
        <v>612</v>
      </c>
    </row>
    <row r="223" spans="2:65" s="1150" customFormat="1" ht="24.2" customHeight="1">
      <c r="B223" s="1224"/>
      <c r="C223" s="1238" t="s">
        <v>427</v>
      </c>
      <c r="D223" s="1238" t="s">
        <v>240</v>
      </c>
      <c r="E223" s="1239" t="s">
        <v>428</v>
      </c>
      <c r="F223" s="1240" t="s">
        <v>429</v>
      </c>
      <c r="G223" s="1241" t="s">
        <v>430</v>
      </c>
      <c r="H223" s="1242">
        <v>1020.04</v>
      </c>
      <c r="I223" s="1243"/>
      <c r="J223" s="1243">
        <f t="shared" si="50"/>
        <v>0</v>
      </c>
      <c r="K223" s="1244"/>
      <c r="L223" s="1245"/>
      <c r="M223" s="1246" t="s">
        <v>1</v>
      </c>
      <c r="N223" s="1247" t="s">
        <v>37</v>
      </c>
      <c r="O223" s="1234">
        <v>0</v>
      </c>
      <c r="P223" s="1234">
        <f t="shared" si="51"/>
        <v>0</v>
      </c>
      <c r="Q223" s="1234">
        <v>0</v>
      </c>
      <c r="R223" s="1234">
        <f t="shared" si="52"/>
        <v>0</v>
      </c>
      <c r="S223" s="1234">
        <v>0</v>
      </c>
      <c r="T223" s="1235">
        <f t="shared" si="53"/>
        <v>0</v>
      </c>
      <c r="AR223" s="1236" t="s">
        <v>311</v>
      </c>
      <c r="AT223" s="1236" t="s">
        <v>240</v>
      </c>
      <c r="AU223" s="1236" t="s">
        <v>83</v>
      </c>
      <c r="AY223" s="1143" t="s">
        <v>211</v>
      </c>
      <c r="BE223" s="1237">
        <f t="shared" si="54"/>
        <v>0</v>
      </c>
      <c r="BF223" s="1237">
        <f t="shared" si="55"/>
        <v>0</v>
      </c>
      <c r="BG223" s="1237">
        <f t="shared" si="56"/>
        <v>0</v>
      </c>
      <c r="BH223" s="1237">
        <f t="shared" si="57"/>
        <v>0</v>
      </c>
      <c r="BI223" s="1237">
        <f t="shared" si="58"/>
        <v>0</v>
      </c>
      <c r="BJ223" s="1143" t="s">
        <v>83</v>
      </c>
      <c r="BK223" s="1237">
        <f t="shared" si="59"/>
        <v>0</v>
      </c>
      <c r="BL223" s="1143" t="s">
        <v>263</v>
      </c>
      <c r="BM223" s="1236" t="s">
        <v>618</v>
      </c>
    </row>
    <row r="224" spans="2:65" s="1150" customFormat="1" ht="37.700000000000003" customHeight="1">
      <c r="B224" s="1224"/>
      <c r="C224" s="1225" t="s">
        <v>431</v>
      </c>
      <c r="D224" s="1225" t="s">
        <v>213</v>
      </c>
      <c r="E224" s="1226" t="s">
        <v>432</v>
      </c>
      <c r="F224" s="1227" t="s">
        <v>433</v>
      </c>
      <c r="G224" s="1228" t="s">
        <v>238</v>
      </c>
      <c r="H224" s="1229">
        <v>399.94200000000001</v>
      </c>
      <c r="I224" s="1230"/>
      <c r="J224" s="1230">
        <f t="shared" si="50"/>
        <v>0</v>
      </c>
      <c r="K224" s="1231"/>
      <c r="L224" s="1151"/>
      <c r="M224" s="1232" t="s">
        <v>1</v>
      </c>
      <c r="N224" s="1233" t="s">
        <v>37</v>
      </c>
      <c r="O224" s="1234">
        <v>0</v>
      </c>
      <c r="P224" s="1234">
        <f t="shared" si="51"/>
        <v>0</v>
      </c>
      <c r="Q224" s="1234">
        <v>0</v>
      </c>
      <c r="R224" s="1234">
        <f t="shared" si="52"/>
        <v>0</v>
      </c>
      <c r="S224" s="1234">
        <v>0</v>
      </c>
      <c r="T224" s="1235">
        <f t="shared" si="53"/>
        <v>0</v>
      </c>
      <c r="AR224" s="1236" t="s">
        <v>263</v>
      </c>
      <c r="AT224" s="1236" t="s">
        <v>213</v>
      </c>
      <c r="AU224" s="1236" t="s">
        <v>83</v>
      </c>
      <c r="AY224" s="1143" t="s">
        <v>211</v>
      </c>
      <c r="BE224" s="1237">
        <f t="shared" si="54"/>
        <v>0</v>
      </c>
      <c r="BF224" s="1237">
        <f t="shared" si="55"/>
        <v>0</v>
      </c>
      <c r="BG224" s="1237">
        <f t="shared" si="56"/>
        <v>0</v>
      </c>
      <c r="BH224" s="1237">
        <f t="shared" si="57"/>
        <v>0</v>
      </c>
      <c r="BI224" s="1237">
        <f t="shared" si="58"/>
        <v>0</v>
      </c>
      <c r="BJ224" s="1143" t="s">
        <v>83</v>
      </c>
      <c r="BK224" s="1237">
        <f t="shared" si="59"/>
        <v>0</v>
      </c>
      <c r="BL224" s="1143" t="s">
        <v>263</v>
      </c>
      <c r="BM224" s="1236" t="s">
        <v>624</v>
      </c>
    </row>
    <row r="225" spans="2:65" s="1150" customFormat="1" ht="24.2" customHeight="1">
      <c r="B225" s="1224"/>
      <c r="C225" s="1238" t="s">
        <v>434</v>
      </c>
      <c r="D225" s="1238" t="s">
        <v>240</v>
      </c>
      <c r="E225" s="1239" t="s">
        <v>428</v>
      </c>
      <c r="F225" s="1240" t="s">
        <v>429</v>
      </c>
      <c r="G225" s="1241" t="s">
        <v>430</v>
      </c>
      <c r="H225" s="1242">
        <v>1399.797</v>
      </c>
      <c r="I225" s="1243"/>
      <c r="J225" s="1243">
        <f t="shared" si="50"/>
        <v>0</v>
      </c>
      <c r="K225" s="1244"/>
      <c r="L225" s="1245"/>
      <c r="M225" s="1246" t="s">
        <v>1</v>
      </c>
      <c r="N225" s="1247" t="s">
        <v>37</v>
      </c>
      <c r="O225" s="1234">
        <v>0</v>
      </c>
      <c r="P225" s="1234">
        <f t="shared" si="51"/>
        <v>0</v>
      </c>
      <c r="Q225" s="1234">
        <v>0</v>
      </c>
      <c r="R225" s="1234">
        <f t="shared" si="52"/>
        <v>0</v>
      </c>
      <c r="S225" s="1234">
        <v>0</v>
      </c>
      <c r="T225" s="1235">
        <f t="shared" si="53"/>
        <v>0</v>
      </c>
      <c r="AR225" s="1236" t="s">
        <v>311</v>
      </c>
      <c r="AT225" s="1236" t="s">
        <v>240</v>
      </c>
      <c r="AU225" s="1236" t="s">
        <v>83</v>
      </c>
      <c r="AY225" s="1143" t="s">
        <v>211</v>
      </c>
      <c r="BE225" s="1237">
        <f t="shared" si="54"/>
        <v>0</v>
      </c>
      <c r="BF225" s="1237">
        <f t="shared" si="55"/>
        <v>0</v>
      </c>
      <c r="BG225" s="1237">
        <f t="shared" si="56"/>
        <v>0</v>
      </c>
      <c r="BH225" s="1237">
        <f t="shared" si="57"/>
        <v>0</v>
      </c>
      <c r="BI225" s="1237">
        <f t="shared" si="58"/>
        <v>0</v>
      </c>
      <c r="BJ225" s="1143" t="s">
        <v>83</v>
      </c>
      <c r="BK225" s="1237">
        <f t="shared" si="59"/>
        <v>0</v>
      </c>
      <c r="BL225" s="1143" t="s">
        <v>263</v>
      </c>
      <c r="BM225" s="1236" t="s">
        <v>630</v>
      </c>
    </row>
    <row r="226" spans="2:65" s="1150" customFormat="1" ht="37.700000000000003" customHeight="1">
      <c r="B226" s="1224"/>
      <c r="C226" s="1225" t="s">
        <v>435</v>
      </c>
      <c r="D226" s="1225" t="s">
        <v>213</v>
      </c>
      <c r="E226" s="1226" t="s">
        <v>436</v>
      </c>
      <c r="F226" s="1227" t="s">
        <v>437</v>
      </c>
      <c r="G226" s="1228" t="s">
        <v>238</v>
      </c>
      <c r="H226" s="1229">
        <v>296.2</v>
      </c>
      <c r="I226" s="1230"/>
      <c r="J226" s="1230">
        <f t="shared" si="50"/>
        <v>0</v>
      </c>
      <c r="K226" s="1231"/>
      <c r="L226" s="1151"/>
      <c r="M226" s="1232" t="s">
        <v>1</v>
      </c>
      <c r="N226" s="1233" t="s">
        <v>37</v>
      </c>
      <c r="O226" s="1234">
        <v>0</v>
      </c>
      <c r="P226" s="1234">
        <f t="shared" si="51"/>
        <v>0</v>
      </c>
      <c r="Q226" s="1234">
        <v>0</v>
      </c>
      <c r="R226" s="1234">
        <f t="shared" si="52"/>
        <v>0</v>
      </c>
      <c r="S226" s="1234">
        <v>0</v>
      </c>
      <c r="T226" s="1235">
        <f t="shared" si="53"/>
        <v>0</v>
      </c>
      <c r="AR226" s="1236" t="s">
        <v>263</v>
      </c>
      <c r="AT226" s="1236" t="s">
        <v>213</v>
      </c>
      <c r="AU226" s="1236" t="s">
        <v>83</v>
      </c>
      <c r="AY226" s="1143" t="s">
        <v>211</v>
      </c>
      <c r="BE226" s="1237">
        <f t="shared" si="54"/>
        <v>0</v>
      </c>
      <c r="BF226" s="1237">
        <f t="shared" si="55"/>
        <v>0</v>
      </c>
      <c r="BG226" s="1237">
        <f t="shared" si="56"/>
        <v>0</v>
      </c>
      <c r="BH226" s="1237">
        <f t="shared" si="57"/>
        <v>0</v>
      </c>
      <c r="BI226" s="1237">
        <f t="shared" si="58"/>
        <v>0</v>
      </c>
      <c r="BJ226" s="1143" t="s">
        <v>83</v>
      </c>
      <c r="BK226" s="1237">
        <f t="shared" si="59"/>
        <v>0</v>
      </c>
      <c r="BL226" s="1143" t="s">
        <v>263</v>
      </c>
      <c r="BM226" s="1236" t="s">
        <v>636</v>
      </c>
    </row>
    <row r="227" spans="2:65" s="1150" customFormat="1" ht="37.700000000000003" customHeight="1">
      <c r="B227" s="1224"/>
      <c r="C227" s="1238" t="s">
        <v>438</v>
      </c>
      <c r="D227" s="1238" t="s">
        <v>240</v>
      </c>
      <c r="E227" s="1239" t="s">
        <v>439</v>
      </c>
      <c r="F227" s="1240" t="s">
        <v>440</v>
      </c>
      <c r="G227" s="1241" t="s">
        <v>238</v>
      </c>
      <c r="H227" s="1242">
        <v>340.63</v>
      </c>
      <c r="I227" s="1243"/>
      <c r="J227" s="1243">
        <f t="shared" si="50"/>
        <v>0</v>
      </c>
      <c r="K227" s="1244"/>
      <c r="L227" s="1245"/>
      <c r="M227" s="1246" t="s">
        <v>1</v>
      </c>
      <c r="N227" s="1247" t="s">
        <v>37</v>
      </c>
      <c r="O227" s="1234">
        <v>0</v>
      </c>
      <c r="P227" s="1234">
        <f t="shared" si="51"/>
        <v>0</v>
      </c>
      <c r="Q227" s="1234">
        <v>0</v>
      </c>
      <c r="R227" s="1234">
        <f t="shared" si="52"/>
        <v>0</v>
      </c>
      <c r="S227" s="1234">
        <v>0</v>
      </c>
      <c r="T227" s="1235">
        <f t="shared" si="53"/>
        <v>0</v>
      </c>
      <c r="AR227" s="1236" t="s">
        <v>311</v>
      </c>
      <c r="AT227" s="1236" t="s">
        <v>240</v>
      </c>
      <c r="AU227" s="1236" t="s">
        <v>83</v>
      </c>
      <c r="AY227" s="1143" t="s">
        <v>211</v>
      </c>
      <c r="BE227" s="1237">
        <f t="shared" si="54"/>
        <v>0</v>
      </c>
      <c r="BF227" s="1237">
        <f t="shared" si="55"/>
        <v>0</v>
      </c>
      <c r="BG227" s="1237">
        <f t="shared" si="56"/>
        <v>0</v>
      </c>
      <c r="BH227" s="1237">
        <f t="shared" si="57"/>
        <v>0</v>
      </c>
      <c r="BI227" s="1237">
        <f t="shared" si="58"/>
        <v>0</v>
      </c>
      <c r="BJ227" s="1143" t="s">
        <v>83</v>
      </c>
      <c r="BK227" s="1237">
        <f t="shared" si="59"/>
        <v>0</v>
      </c>
      <c r="BL227" s="1143" t="s">
        <v>263</v>
      </c>
      <c r="BM227" s="1236" t="s">
        <v>642</v>
      </c>
    </row>
    <row r="228" spans="2:65" s="1150" customFormat="1" ht="33" customHeight="1">
      <c r="B228" s="1224"/>
      <c r="C228" s="1225" t="s">
        <v>441</v>
      </c>
      <c r="D228" s="1225" t="s">
        <v>213</v>
      </c>
      <c r="E228" s="1226" t="s">
        <v>442</v>
      </c>
      <c r="F228" s="1227" t="s">
        <v>443</v>
      </c>
      <c r="G228" s="1228" t="s">
        <v>238</v>
      </c>
      <c r="H228" s="1229">
        <v>159.63200000000001</v>
      </c>
      <c r="I228" s="1230"/>
      <c r="J228" s="1230">
        <f t="shared" si="50"/>
        <v>0</v>
      </c>
      <c r="K228" s="1231"/>
      <c r="L228" s="1151"/>
      <c r="M228" s="1232" t="s">
        <v>1</v>
      </c>
      <c r="N228" s="1233" t="s">
        <v>37</v>
      </c>
      <c r="O228" s="1234">
        <v>0</v>
      </c>
      <c r="P228" s="1234">
        <f t="shared" si="51"/>
        <v>0</v>
      </c>
      <c r="Q228" s="1234">
        <v>0</v>
      </c>
      <c r="R228" s="1234">
        <f t="shared" si="52"/>
        <v>0</v>
      </c>
      <c r="S228" s="1234">
        <v>0</v>
      </c>
      <c r="T228" s="1235">
        <f t="shared" si="53"/>
        <v>0</v>
      </c>
      <c r="AR228" s="1236" t="s">
        <v>263</v>
      </c>
      <c r="AT228" s="1236" t="s">
        <v>213</v>
      </c>
      <c r="AU228" s="1236" t="s">
        <v>83</v>
      </c>
      <c r="AY228" s="1143" t="s">
        <v>211</v>
      </c>
      <c r="BE228" s="1237">
        <f t="shared" si="54"/>
        <v>0</v>
      </c>
      <c r="BF228" s="1237">
        <f t="shared" si="55"/>
        <v>0</v>
      </c>
      <c r="BG228" s="1237">
        <f t="shared" si="56"/>
        <v>0</v>
      </c>
      <c r="BH228" s="1237">
        <f t="shared" si="57"/>
        <v>0</v>
      </c>
      <c r="BI228" s="1237">
        <f t="shared" si="58"/>
        <v>0</v>
      </c>
      <c r="BJ228" s="1143" t="s">
        <v>83</v>
      </c>
      <c r="BK228" s="1237">
        <f t="shared" si="59"/>
        <v>0</v>
      </c>
      <c r="BL228" s="1143" t="s">
        <v>263</v>
      </c>
      <c r="BM228" s="1236" t="s">
        <v>653</v>
      </c>
    </row>
    <row r="229" spans="2:65" s="1150" customFormat="1" ht="37.700000000000003" customHeight="1">
      <c r="B229" s="1224"/>
      <c r="C229" s="1238" t="s">
        <v>444</v>
      </c>
      <c r="D229" s="1238" t="s">
        <v>240</v>
      </c>
      <c r="E229" s="1239" t="s">
        <v>439</v>
      </c>
      <c r="F229" s="1240" t="s">
        <v>440</v>
      </c>
      <c r="G229" s="1241" t="s">
        <v>238</v>
      </c>
      <c r="H229" s="1242">
        <v>183.577</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661</v>
      </c>
    </row>
    <row r="230" spans="2:65" s="1150" customFormat="1" ht="37.700000000000003" customHeight="1">
      <c r="B230" s="1224"/>
      <c r="C230" s="1225" t="s">
        <v>445</v>
      </c>
      <c r="D230" s="1225" t="s">
        <v>213</v>
      </c>
      <c r="E230" s="1226" t="s">
        <v>446</v>
      </c>
      <c r="F230" s="1227" t="s">
        <v>447</v>
      </c>
      <c r="G230" s="1228" t="s">
        <v>238</v>
      </c>
      <c r="H230" s="1229">
        <v>296.2</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667</v>
      </c>
    </row>
    <row r="231" spans="2:65" s="1150" customFormat="1" ht="16.5" customHeight="1">
      <c r="B231" s="1224"/>
      <c r="C231" s="1238" t="s">
        <v>448</v>
      </c>
      <c r="D231" s="1238" t="s">
        <v>240</v>
      </c>
      <c r="E231" s="1239" t="s">
        <v>413</v>
      </c>
      <c r="F231" s="1240" t="s">
        <v>414</v>
      </c>
      <c r="G231" s="1241" t="s">
        <v>238</v>
      </c>
      <c r="H231" s="1242">
        <v>355.44</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673</v>
      </c>
    </row>
    <row r="232" spans="2:65" s="1150" customFormat="1" ht="37.700000000000003" customHeight="1">
      <c r="B232" s="1224"/>
      <c r="C232" s="1225" t="s">
        <v>449</v>
      </c>
      <c r="D232" s="1225" t="s">
        <v>213</v>
      </c>
      <c r="E232" s="1226" t="s">
        <v>450</v>
      </c>
      <c r="F232" s="1227" t="s">
        <v>451</v>
      </c>
      <c r="G232" s="1228" t="s">
        <v>238</v>
      </c>
      <c r="H232" s="1229">
        <v>296.2</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679</v>
      </c>
    </row>
    <row r="233" spans="2:65" s="1150" customFormat="1" ht="16.5" customHeight="1">
      <c r="B233" s="1224"/>
      <c r="C233" s="1238" t="s">
        <v>452</v>
      </c>
      <c r="D233" s="1238" t="s">
        <v>240</v>
      </c>
      <c r="E233" s="1239" t="s">
        <v>413</v>
      </c>
      <c r="F233" s="1240" t="s">
        <v>414</v>
      </c>
      <c r="G233" s="1241" t="s">
        <v>238</v>
      </c>
      <c r="H233" s="1242">
        <v>355.44</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687</v>
      </c>
    </row>
    <row r="234" spans="2:65" s="1150" customFormat="1" ht="37.700000000000003" customHeight="1">
      <c r="B234" s="1224"/>
      <c r="C234" s="1225" t="s">
        <v>453</v>
      </c>
      <c r="D234" s="1225" t="s">
        <v>213</v>
      </c>
      <c r="E234" s="1226" t="s">
        <v>454</v>
      </c>
      <c r="F234" s="1227" t="s">
        <v>455</v>
      </c>
      <c r="G234" s="1228" t="s">
        <v>238</v>
      </c>
      <c r="H234" s="1229">
        <v>159.63200000000001</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693</v>
      </c>
    </row>
    <row r="235" spans="2:65" s="1150" customFormat="1" ht="16.5" customHeight="1">
      <c r="B235" s="1224"/>
      <c r="C235" s="1238" t="s">
        <v>456</v>
      </c>
      <c r="D235" s="1238" t="s">
        <v>240</v>
      </c>
      <c r="E235" s="1239" t="s">
        <v>413</v>
      </c>
      <c r="F235" s="1240" t="s">
        <v>414</v>
      </c>
      <c r="G235" s="1241" t="s">
        <v>238</v>
      </c>
      <c r="H235" s="1242">
        <v>191.55799999999999</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699</v>
      </c>
    </row>
    <row r="236" spans="2:65" s="1150" customFormat="1" ht="37.700000000000003" customHeight="1">
      <c r="B236" s="1224"/>
      <c r="C236" s="1225" t="s">
        <v>457</v>
      </c>
      <c r="D236" s="1225" t="s">
        <v>213</v>
      </c>
      <c r="E236" s="1226" t="s">
        <v>458</v>
      </c>
      <c r="F236" s="1227" t="s">
        <v>459</v>
      </c>
      <c r="G236" s="1228" t="s">
        <v>238</v>
      </c>
      <c r="H236" s="1229">
        <v>159.63200000000001</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705</v>
      </c>
    </row>
    <row r="237" spans="2:65" s="1150" customFormat="1" ht="16.5" customHeight="1">
      <c r="B237" s="1224"/>
      <c r="C237" s="1238" t="s">
        <v>460</v>
      </c>
      <c r="D237" s="1238" t="s">
        <v>240</v>
      </c>
      <c r="E237" s="1239" t="s">
        <v>413</v>
      </c>
      <c r="F237" s="1240" t="s">
        <v>414</v>
      </c>
      <c r="G237" s="1241" t="s">
        <v>238</v>
      </c>
      <c r="H237" s="1242">
        <v>191.55799999999999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711</v>
      </c>
    </row>
    <row r="238" spans="2:65" s="1212" customFormat="1" ht="22.7" customHeight="1">
      <c r="B238" s="1213"/>
      <c r="D238" s="1214" t="s">
        <v>69</v>
      </c>
      <c r="E238" s="1222" t="s">
        <v>461</v>
      </c>
      <c r="F238" s="1222" t="s">
        <v>462</v>
      </c>
      <c r="J238" s="1223">
        <f>BK238</f>
        <v>0</v>
      </c>
      <c r="L238" s="1213"/>
      <c r="M238" s="1217"/>
      <c r="P238" s="1218">
        <f>SUM(P239:P266)</f>
        <v>0</v>
      </c>
      <c r="R238" s="1218">
        <f>SUM(R239:R266)</f>
        <v>0</v>
      </c>
      <c r="T238" s="1219">
        <f>SUM(T239:T266)</f>
        <v>0</v>
      </c>
      <c r="AR238" s="1214" t="s">
        <v>83</v>
      </c>
      <c r="AT238" s="1220" t="s">
        <v>69</v>
      </c>
      <c r="AU238" s="1220" t="s">
        <v>77</v>
      </c>
      <c r="AY238" s="1214" t="s">
        <v>211</v>
      </c>
      <c r="BK238" s="1221">
        <f>SUM(BK239:BK266)</f>
        <v>0</v>
      </c>
    </row>
    <row r="239" spans="2:65" s="1150" customFormat="1" ht="24.2" customHeight="1">
      <c r="B239" s="1224"/>
      <c r="C239" s="1225" t="s">
        <v>463</v>
      </c>
      <c r="D239" s="1225" t="s">
        <v>213</v>
      </c>
      <c r="E239" s="1226" t="s">
        <v>464</v>
      </c>
      <c r="F239" s="1227" t="s">
        <v>465</v>
      </c>
      <c r="G239" s="1228" t="s">
        <v>238</v>
      </c>
      <c r="H239" s="1229">
        <v>891.73</v>
      </c>
      <c r="I239" s="1230"/>
      <c r="J239" s="1230">
        <f t="shared" ref="J239:J266" si="60">ROUND(I239*H239,2)</f>
        <v>0</v>
      </c>
      <c r="K239" s="1231"/>
      <c r="L239" s="1151"/>
      <c r="M239" s="1232" t="s">
        <v>1</v>
      </c>
      <c r="N239" s="1233" t="s">
        <v>37</v>
      </c>
      <c r="O239" s="1234">
        <v>0</v>
      </c>
      <c r="P239" s="1234">
        <f t="shared" ref="P239:P266" si="61">O239*H239</f>
        <v>0</v>
      </c>
      <c r="Q239" s="1234">
        <v>0</v>
      </c>
      <c r="R239" s="1234">
        <f t="shared" ref="R239:R266" si="62">Q239*H239</f>
        <v>0</v>
      </c>
      <c r="S239" s="1234">
        <v>0</v>
      </c>
      <c r="T239" s="1235">
        <f t="shared" ref="T239:T266" si="63">S239*H239</f>
        <v>0</v>
      </c>
      <c r="AR239" s="1236" t="s">
        <v>263</v>
      </c>
      <c r="AT239" s="1236" t="s">
        <v>213</v>
      </c>
      <c r="AU239" s="1236" t="s">
        <v>83</v>
      </c>
      <c r="AY239" s="1143" t="s">
        <v>211</v>
      </c>
      <c r="BE239" s="1237">
        <f t="shared" ref="BE239:BE266" si="64">IF(N239="základná",J239,0)</f>
        <v>0</v>
      </c>
      <c r="BF239" s="1237">
        <f t="shared" ref="BF239:BF266" si="65">IF(N239="znížená",J239,0)</f>
        <v>0</v>
      </c>
      <c r="BG239" s="1237">
        <f t="shared" ref="BG239:BG266" si="66">IF(N239="zákl. prenesená",J239,0)</f>
        <v>0</v>
      </c>
      <c r="BH239" s="1237">
        <f t="shared" ref="BH239:BH266" si="67">IF(N239="zníž. prenesená",J239,0)</f>
        <v>0</v>
      </c>
      <c r="BI239" s="1237">
        <f t="shared" ref="BI239:BI266" si="68">IF(N239="nulová",J239,0)</f>
        <v>0</v>
      </c>
      <c r="BJ239" s="1143" t="s">
        <v>83</v>
      </c>
      <c r="BK239" s="1237">
        <f t="shared" ref="BK239:BK266" si="69">ROUND(I239*H239,2)</f>
        <v>0</v>
      </c>
      <c r="BL239" s="1143" t="s">
        <v>263</v>
      </c>
      <c r="BM239" s="1236" t="s">
        <v>717</v>
      </c>
    </row>
    <row r="240" spans="2:65" s="1150" customFormat="1" ht="33" customHeight="1">
      <c r="B240" s="1224"/>
      <c r="C240" s="1238" t="s">
        <v>466</v>
      </c>
      <c r="D240" s="1238" t="s">
        <v>240</v>
      </c>
      <c r="E240" s="1239" t="s">
        <v>467</v>
      </c>
      <c r="F240" s="1240" t="s">
        <v>468</v>
      </c>
      <c r="G240" s="1241" t="s">
        <v>238</v>
      </c>
      <c r="H240" s="1242">
        <v>1025.49</v>
      </c>
      <c r="I240" s="1243"/>
      <c r="J240" s="1243">
        <f t="shared" si="60"/>
        <v>0</v>
      </c>
      <c r="K240" s="1244"/>
      <c r="L240" s="1245"/>
      <c r="M240" s="1246" t="s">
        <v>1</v>
      </c>
      <c r="N240" s="1247" t="s">
        <v>37</v>
      </c>
      <c r="O240" s="1234">
        <v>0</v>
      </c>
      <c r="P240" s="1234">
        <f t="shared" si="61"/>
        <v>0</v>
      </c>
      <c r="Q240" s="1234">
        <v>0</v>
      </c>
      <c r="R240" s="1234">
        <f t="shared" si="62"/>
        <v>0</v>
      </c>
      <c r="S240" s="1234">
        <v>0</v>
      </c>
      <c r="T240" s="1235">
        <f t="shared" si="63"/>
        <v>0</v>
      </c>
      <c r="AR240" s="1236" t="s">
        <v>311</v>
      </c>
      <c r="AT240" s="1236" t="s">
        <v>240</v>
      </c>
      <c r="AU240" s="1236" t="s">
        <v>83</v>
      </c>
      <c r="AY240" s="1143" t="s">
        <v>211</v>
      </c>
      <c r="BE240" s="1237">
        <f t="shared" si="64"/>
        <v>0</v>
      </c>
      <c r="BF240" s="1237">
        <f t="shared" si="65"/>
        <v>0</v>
      </c>
      <c r="BG240" s="1237">
        <f t="shared" si="66"/>
        <v>0</v>
      </c>
      <c r="BH240" s="1237">
        <f t="shared" si="67"/>
        <v>0</v>
      </c>
      <c r="BI240" s="1237">
        <f t="shared" si="68"/>
        <v>0</v>
      </c>
      <c r="BJ240" s="1143" t="s">
        <v>83</v>
      </c>
      <c r="BK240" s="1237">
        <f t="shared" si="69"/>
        <v>0</v>
      </c>
      <c r="BL240" s="1143" t="s">
        <v>263</v>
      </c>
      <c r="BM240" s="1236" t="s">
        <v>723</v>
      </c>
    </row>
    <row r="241" spans="2:65" s="1150" customFormat="1" ht="24.2" customHeight="1">
      <c r="B241" s="1224"/>
      <c r="C241" s="1225" t="s">
        <v>469</v>
      </c>
      <c r="D241" s="1225" t="s">
        <v>213</v>
      </c>
      <c r="E241" s="1226" t="s">
        <v>470</v>
      </c>
      <c r="F241" s="1227" t="s">
        <v>471</v>
      </c>
      <c r="G241" s="1228" t="s">
        <v>238</v>
      </c>
      <c r="H241" s="1229">
        <v>1167.4169999999999</v>
      </c>
      <c r="I241" s="1230"/>
      <c r="J241" s="1230">
        <f t="shared" si="60"/>
        <v>0</v>
      </c>
      <c r="K241" s="1231"/>
      <c r="L241" s="1151"/>
      <c r="M241" s="1232" t="s">
        <v>1</v>
      </c>
      <c r="N241" s="1233" t="s">
        <v>37</v>
      </c>
      <c r="O241" s="1234">
        <v>0</v>
      </c>
      <c r="P241" s="1234">
        <f t="shared" si="61"/>
        <v>0</v>
      </c>
      <c r="Q241" s="1234">
        <v>0</v>
      </c>
      <c r="R241" s="1234">
        <f t="shared" si="62"/>
        <v>0</v>
      </c>
      <c r="S241" s="1234">
        <v>0</v>
      </c>
      <c r="T241" s="1235">
        <f t="shared" si="63"/>
        <v>0</v>
      </c>
      <c r="AR241" s="1236" t="s">
        <v>263</v>
      </c>
      <c r="AT241" s="1236" t="s">
        <v>213</v>
      </c>
      <c r="AU241" s="1236" t="s">
        <v>83</v>
      </c>
      <c r="AY241" s="1143" t="s">
        <v>211</v>
      </c>
      <c r="BE241" s="1237">
        <f t="shared" si="64"/>
        <v>0</v>
      </c>
      <c r="BF241" s="1237">
        <f t="shared" si="65"/>
        <v>0</v>
      </c>
      <c r="BG241" s="1237">
        <f t="shared" si="66"/>
        <v>0</v>
      </c>
      <c r="BH241" s="1237">
        <f t="shared" si="67"/>
        <v>0</v>
      </c>
      <c r="BI241" s="1237">
        <f t="shared" si="68"/>
        <v>0</v>
      </c>
      <c r="BJ241" s="1143" t="s">
        <v>83</v>
      </c>
      <c r="BK241" s="1237">
        <f t="shared" si="69"/>
        <v>0</v>
      </c>
      <c r="BL241" s="1143" t="s">
        <v>263</v>
      </c>
      <c r="BM241" s="1236" t="s">
        <v>729</v>
      </c>
    </row>
    <row r="242" spans="2:65" s="1150" customFormat="1" ht="16.5" customHeight="1">
      <c r="B242" s="1224"/>
      <c r="C242" s="1238" t="s">
        <v>472</v>
      </c>
      <c r="D242" s="1238" t="s">
        <v>240</v>
      </c>
      <c r="E242" s="1239" t="s">
        <v>473</v>
      </c>
      <c r="F242" s="1240" t="s">
        <v>474</v>
      </c>
      <c r="G242" s="1241" t="s">
        <v>430</v>
      </c>
      <c r="H242" s="1242">
        <v>350.22500000000002</v>
      </c>
      <c r="I242" s="1243"/>
      <c r="J242" s="1243">
        <f t="shared" si="60"/>
        <v>0</v>
      </c>
      <c r="K242" s="1244"/>
      <c r="L242" s="1245"/>
      <c r="M242" s="1246" t="s">
        <v>1</v>
      </c>
      <c r="N242" s="1247" t="s">
        <v>37</v>
      </c>
      <c r="O242" s="1234">
        <v>0</v>
      </c>
      <c r="P242" s="1234">
        <f t="shared" si="61"/>
        <v>0</v>
      </c>
      <c r="Q242" s="1234">
        <v>0</v>
      </c>
      <c r="R242" s="1234">
        <f t="shared" si="62"/>
        <v>0</v>
      </c>
      <c r="S242" s="1234">
        <v>0</v>
      </c>
      <c r="T242" s="1235">
        <f t="shared" si="63"/>
        <v>0</v>
      </c>
      <c r="AR242" s="1236" t="s">
        <v>311</v>
      </c>
      <c r="AT242" s="1236" t="s">
        <v>240</v>
      </c>
      <c r="AU242" s="1236" t="s">
        <v>83</v>
      </c>
      <c r="AY242" s="1143" t="s">
        <v>211</v>
      </c>
      <c r="BE242" s="1237">
        <f t="shared" si="64"/>
        <v>0</v>
      </c>
      <c r="BF242" s="1237">
        <f t="shared" si="65"/>
        <v>0</v>
      </c>
      <c r="BG242" s="1237">
        <f t="shared" si="66"/>
        <v>0</v>
      </c>
      <c r="BH242" s="1237">
        <f t="shared" si="67"/>
        <v>0</v>
      </c>
      <c r="BI242" s="1237">
        <f t="shared" si="68"/>
        <v>0</v>
      </c>
      <c r="BJ242" s="1143" t="s">
        <v>83</v>
      </c>
      <c r="BK242" s="1237">
        <f t="shared" si="69"/>
        <v>0</v>
      </c>
      <c r="BL242" s="1143" t="s">
        <v>263</v>
      </c>
      <c r="BM242" s="1236" t="s">
        <v>737</v>
      </c>
    </row>
    <row r="243" spans="2:65" s="1150" customFormat="1" ht="24.2" customHeight="1">
      <c r="B243" s="1224"/>
      <c r="C243" s="1225" t="s">
        <v>475</v>
      </c>
      <c r="D243" s="1225" t="s">
        <v>213</v>
      </c>
      <c r="E243" s="1226" t="s">
        <v>476</v>
      </c>
      <c r="F243" s="1227" t="s">
        <v>477</v>
      </c>
      <c r="G243" s="1228" t="s">
        <v>238</v>
      </c>
      <c r="H243" s="1229">
        <v>1167.4169999999999</v>
      </c>
      <c r="I243" s="1230"/>
      <c r="J243" s="1230">
        <f t="shared" si="60"/>
        <v>0</v>
      </c>
      <c r="K243" s="1231"/>
      <c r="L243" s="1151"/>
      <c r="M243" s="1232" t="s">
        <v>1</v>
      </c>
      <c r="N243" s="1233" t="s">
        <v>37</v>
      </c>
      <c r="O243" s="1234">
        <v>0</v>
      </c>
      <c r="P243" s="1234">
        <f t="shared" si="61"/>
        <v>0</v>
      </c>
      <c r="Q243" s="1234">
        <v>0</v>
      </c>
      <c r="R243" s="1234">
        <f t="shared" si="62"/>
        <v>0</v>
      </c>
      <c r="S243" s="1234">
        <v>0</v>
      </c>
      <c r="T243" s="1235">
        <f t="shared" si="63"/>
        <v>0</v>
      </c>
      <c r="AR243" s="1236" t="s">
        <v>263</v>
      </c>
      <c r="AT243" s="1236" t="s">
        <v>213</v>
      </c>
      <c r="AU243" s="1236" t="s">
        <v>83</v>
      </c>
      <c r="AY243" s="1143" t="s">
        <v>211</v>
      </c>
      <c r="BE243" s="1237">
        <f t="shared" si="64"/>
        <v>0</v>
      </c>
      <c r="BF243" s="1237">
        <f t="shared" si="65"/>
        <v>0</v>
      </c>
      <c r="BG243" s="1237">
        <f t="shared" si="66"/>
        <v>0</v>
      </c>
      <c r="BH243" s="1237">
        <f t="shared" si="67"/>
        <v>0</v>
      </c>
      <c r="BI243" s="1237">
        <f t="shared" si="68"/>
        <v>0</v>
      </c>
      <c r="BJ243" s="1143" t="s">
        <v>83</v>
      </c>
      <c r="BK243" s="1237">
        <f t="shared" si="69"/>
        <v>0</v>
      </c>
      <c r="BL243" s="1143" t="s">
        <v>263</v>
      </c>
      <c r="BM243" s="1236" t="s">
        <v>743</v>
      </c>
    </row>
    <row r="244" spans="2:65" s="1150" customFormat="1" ht="24.2" customHeight="1">
      <c r="B244" s="1224"/>
      <c r="C244" s="1238" t="s">
        <v>478</v>
      </c>
      <c r="D244" s="1238" t="s">
        <v>240</v>
      </c>
      <c r="E244" s="1239" t="s">
        <v>479</v>
      </c>
      <c r="F244" s="1240" t="s">
        <v>480</v>
      </c>
      <c r="G244" s="1241" t="s">
        <v>238</v>
      </c>
      <c r="H244" s="1242">
        <v>1342.53</v>
      </c>
      <c r="I244" s="1243"/>
      <c r="J244" s="1243">
        <f t="shared" si="60"/>
        <v>0</v>
      </c>
      <c r="K244" s="1244"/>
      <c r="L244" s="1245"/>
      <c r="M244" s="1246" t="s">
        <v>1</v>
      </c>
      <c r="N244" s="1247" t="s">
        <v>37</v>
      </c>
      <c r="O244" s="1234">
        <v>0</v>
      </c>
      <c r="P244" s="1234">
        <f t="shared" si="61"/>
        <v>0</v>
      </c>
      <c r="Q244" s="1234">
        <v>0</v>
      </c>
      <c r="R244" s="1234">
        <f t="shared" si="62"/>
        <v>0</v>
      </c>
      <c r="S244" s="1234">
        <v>0</v>
      </c>
      <c r="T244" s="1235">
        <f t="shared" si="63"/>
        <v>0</v>
      </c>
      <c r="AR244" s="1236" t="s">
        <v>311</v>
      </c>
      <c r="AT244" s="1236" t="s">
        <v>240</v>
      </c>
      <c r="AU244" s="1236" t="s">
        <v>83</v>
      </c>
      <c r="AY244" s="1143" t="s">
        <v>211</v>
      </c>
      <c r="BE244" s="1237">
        <f t="shared" si="64"/>
        <v>0</v>
      </c>
      <c r="BF244" s="1237">
        <f t="shared" si="65"/>
        <v>0</v>
      </c>
      <c r="BG244" s="1237">
        <f t="shared" si="66"/>
        <v>0</v>
      </c>
      <c r="BH244" s="1237">
        <f t="shared" si="67"/>
        <v>0</v>
      </c>
      <c r="BI244" s="1237">
        <f t="shared" si="68"/>
        <v>0</v>
      </c>
      <c r="BJ244" s="1143" t="s">
        <v>83</v>
      </c>
      <c r="BK244" s="1237">
        <f t="shared" si="69"/>
        <v>0</v>
      </c>
      <c r="BL244" s="1143" t="s">
        <v>263</v>
      </c>
      <c r="BM244" s="1236" t="s">
        <v>751</v>
      </c>
    </row>
    <row r="245" spans="2:65" s="1150" customFormat="1" ht="37.700000000000003" customHeight="1">
      <c r="B245" s="1224"/>
      <c r="C245" s="1225" t="s">
        <v>481</v>
      </c>
      <c r="D245" s="1225" t="s">
        <v>213</v>
      </c>
      <c r="E245" s="1226" t="s">
        <v>482</v>
      </c>
      <c r="F245" s="1227" t="s">
        <v>483</v>
      </c>
      <c r="G245" s="1228" t="s">
        <v>238</v>
      </c>
      <c r="H245" s="1229">
        <v>471.185</v>
      </c>
      <c r="I245" s="1230"/>
      <c r="J245" s="1230">
        <f t="shared" si="60"/>
        <v>0</v>
      </c>
      <c r="K245" s="1231"/>
      <c r="L245" s="1151"/>
      <c r="M245" s="1232" t="s">
        <v>1</v>
      </c>
      <c r="N245" s="1233" t="s">
        <v>37</v>
      </c>
      <c r="O245" s="1234">
        <v>0</v>
      </c>
      <c r="P245" s="1234">
        <f t="shared" si="61"/>
        <v>0</v>
      </c>
      <c r="Q245" s="1234">
        <v>0</v>
      </c>
      <c r="R245" s="1234">
        <f t="shared" si="62"/>
        <v>0</v>
      </c>
      <c r="S245" s="1234">
        <v>0</v>
      </c>
      <c r="T245" s="1235">
        <f t="shared" si="63"/>
        <v>0</v>
      </c>
      <c r="AR245" s="1236" t="s">
        <v>263</v>
      </c>
      <c r="AT245" s="1236" t="s">
        <v>213</v>
      </c>
      <c r="AU245" s="1236" t="s">
        <v>83</v>
      </c>
      <c r="AY245" s="1143" t="s">
        <v>211</v>
      </c>
      <c r="BE245" s="1237">
        <f t="shared" si="64"/>
        <v>0</v>
      </c>
      <c r="BF245" s="1237">
        <f t="shared" si="65"/>
        <v>0</v>
      </c>
      <c r="BG245" s="1237">
        <f t="shared" si="66"/>
        <v>0</v>
      </c>
      <c r="BH245" s="1237">
        <f t="shared" si="67"/>
        <v>0</v>
      </c>
      <c r="BI245" s="1237">
        <f t="shared" si="68"/>
        <v>0</v>
      </c>
      <c r="BJ245" s="1143" t="s">
        <v>83</v>
      </c>
      <c r="BK245" s="1237">
        <f t="shared" si="69"/>
        <v>0</v>
      </c>
      <c r="BL245" s="1143" t="s">
        <v>263</v>
      </c>
      <c r="BM245" s="1236" t="s">
        <v>757</v>
      </c>
    </row>
    <row r="246" spans="2:65" s="1150" customFormat="1" ht="24.2" customHeight="1">
      <c r="B246" s="1224"/>
      <c r="C246" s="1238" t="s">
        <v>484</v>
      </c>
      <c r="D246" s="1238" t="s">
        <v>240</v>
      </c>
      <c r="E246" s="1239" t="s">
        <v>485</v>
      </c>
      <c r="F246" s="1240" t="s">
        <v>486</v>
      </c>
      <c r="G246" s="1241" t="s">
        <v>238</v>
      </c>
      <c r="H246" s="1242">
        <v>541.86300000000006</v>
      </c>
      <c r="I246" s="1243"/>
      <c r="J246" s="1243">
        <f t="shared" si="60"/>
        <v>0</v>
      </c>
      <c r="K246" s="1244"/>
      <c r="L246" s="1245"/>
      <c r="M246" s="1246" t="s">
        <v>1</v>
      </c>
      <c r="N246" s="1247" t="s">
        <v>37</v>
      </c>
      <c r="O246" s="1234">
        <v>0</v>
      </c>
      <c r="P246" s="1234">
        <f t="shared" si="61"/>
        <v>0</v>
      </c>
      <c r="Q246" s="1234">
        <v>0</v>
      </c>
      <c r="R246" s="1234">
        <f t="shared" si="62"/>
        <v>0</v>
      </c>
      <c r="S246" s="1234">
        <v>0</v>
      </c>
      <c r="T246" s="1235">
        <f t="shared" si="63"/>
        <v>0</v>
      </c>
      <c r="AR246" s="1236" t="s">
        <v>311</v>
      </c>
      <c r="AT246" s="1236" t="s">
        <v>240</v>
      </c>
      <c r="AU246" s="1236" t="s">
        <v>83</v>
      </c>
      <c r="AY246" s="1143" t="s">
        <v>211</v>
      </c>
      <c r="BE246" s="1237">
        <f t="shared" si="64"/>
        <v>0</v>
      </c>
      <c r="BF246" s="1237">
        <f t="shared" si="65"/>
        <v>0</v>
      </c>
      <c r="BG246" s="1237">
        <f t="shared" si="66"/>
        <v>0</v>
      </c>
      <c r="BH246" s="1237">
        <f t="shared" si="67"/>
        <v>0</v>
      </c>
      <c r="BI246" s="1237">
        <f t="shared" si="68"/>
        <v>0</v>
      </c>
      <c r="BJ246" s="1143" t="s">
        <v>83</v>
      </c>
      <c r="BK246" s="1237">
        <f t="shared" si="69"/>
        <v>0</v>
      </c>
      <c r="BL246" s="1143" t="s">
        <v>263</v>
      </c>
      <c r="BM246" s="1236" t="s">
        <v>765</v>
      </c>
    </row>
    <row r="247" spans="2:65" s="1150" customFormat="1" ht="37.700000000000003" customHeight="1">
      <c r="B247" s="1224"/>
      <c r="C247" s="1225" t="s">
        <v>487</v>
      </c>
      <c r="D247" s="1225" t="s">
        <v>213</v>
      </c>
      <c r="E247" s="1226" t="s">
        <v>482</v>
      </c>
      <c r="F247" s="1227" t="s">
        <v>483</v>
      </c>
      <c r="G247" s="1228" t="s">
        <v>238</v>
      </c>
      <c r="H247" s="1229">
        <v>905.63</v>
      </c>
      <c r="I247" s="1230"/>
      <c r="J247" s="1230">
        <f t="shared" si="60"/>
        <v>0</v>
      </c>
      <c r="K247" s="1231"/>
      <c r="L247" s="1151"/>
      <c r="M247" s="1232" t="s">
        <v>1</v>
      </c>
      <c r="N247" s="1233" t="s">
        <v>37</v>
      </c>
      <c r="O247" s="1234">
        <v>0</v>
      </c>
      <c r="P247" s="1234">
        <f t="shared" si="61"/>
        <v>0</v>
      </c>
      <c r="Q247" s="1234">
        <v>0</v>
      </c>
      <c r="R247" s="1234">
        <f t="shared" si="62"/>
        <v>0</v>
      </c>
      <c r="S247" s="1234">
        <v>0</v>
      </c>
      <c r="T247" s="1235">
        <f t="shared" si="63"/>
        <v>0</v>
      </c>
      <c r="AR247" s="1236" t="s">
        <v>263</v>
      </c>
      <c r="AT247" s="1236" t="s">
        <v>213</v>
      </c>
      <c r="AU247" s="1236" t="s">
        <v>83</v>
      </c>
      <c r="AY247" s="1143" t="s">
        <v>211</v>
      </c>
      <c r="BE247" s="1237">
        <f t="shared" si="64"/>
        <v>0</v>
      </c>
      <c r="BF247" s="1237">
        <f t="shared" si="65"/>
        <v>0</v>
      </c>
      <c r="BG247" s="1237">
        <f t="shared" si="66"/>
        <v>0</v>
      </c>
      <c r="BH247" s="1237">
        <f t="shared" si="67"/>
        <v>0</v>
      </c>
      <c r="BI247" s="1237">
        <f t="shared" si="68"/>
        <v>0</v>
      </c>
      <c r="BJ247" s="1143" t="s">
        <v>83</v>
      </c>
      <c r="BK247" s="1237">
        <f t="shared" si="69"/>
        <v>0</v>
      </c>
      <c r="BL247" s="1143" t="s">
        <v>263</v>
      </c>
      <c r="BM247" s="1236" t="s">
        <v>771</v>
      </c>
    </row>
    <row r="248" spans="2:65" s="1150" customFormat="1" ht="24.2" customHeight="1">
      <c r="B248" s="1224"/>
      <c r="C248" s="1238" t="s">
        <v>488</v>
      </c>
      <c r="D248" s="1238" t="s">
        <v>240</v>
      </c>
      <c r="E248" s="1239" t="s">
        <v>489</v>
      </c>
      <c r="F248" s="1240" t="s">
        <v>490</v>
      </c>
      <c r="G248" s="1241" t="s">
        <v>238</v>
      </c>
      <c r="H248" s="1242">
        <v>1041.4749999999999</v>
      </c>
      <c r="I248" s="1243"/>
      <c r="J248" s="1243">
        <f t="shared" si="60"/>
        <v>0</v>
      </c>
      <c r="K248" s="1244"/>
      <c r="L248" s="1245"/>
      <c r="M248" s="1246" t="s">
        <v>1</v>
      </c>
      <c r="N248" s="1247" t="s">
        <v>37</v>
      </c>
      <c r="O248" s="1234">
        <v>0</v>
      </c>
      <c r="P248" s="1234">
        <f t="shared" si="61"/>
        <v>0</v>
      </c>
      <c r="Q248" s="1234">
        <v>0</v>
      </c>
      <c r="R248" s="1234">
        <f t="shared" si="62"/>
        <v>0</v>
      </c>
      <c r="S248" s="1234">
        <v>0</v>
      </c>
      <c r="T248" s="1235">
        <f t="shared" si="63"/>
        <v>0</v>
      </c>
      <c r="AR248" s="1236" t="s">
        <v>311</v>
      </c>
      <c r="AT248" s="1236" t="s">
        <v>240</v>
      </c>
      <c r="AU248" s="1236" t="s">
        <v>83</v>
      </c>
      <c r="AY248" s="1143" t="s">
        <v>211</v>
      </c>
      <c r="BE248" s="1237">
        <f t="shared" si="64"/>
        <v>0</v>
      </c>
      <c r="BF248" s="1237">
        <f t="shared" si="65"/>
        <v>0</v>
      </c>
      <c r="BG248" s="1237">
        <f t="shared" si="66"/>
        <v>0</v>
      </c>
      <c r="BH248" s="1237">
        <f t="shared" si="67"/>
        <v>0</v>
      </c>
      <c r="BI248" s="1237">
        <f t="shared" si="68"/>
        <v>0</v>
      </c>
      <c r="BJ248" s="1143" t="s">
        <v>83</v>
      </c>
      <c r="BK248" s="1237">
        <f t="shared" si="69"/>
        <v>0</v>
      </c>
      <c r="BL248" s="1143" t="s">
        <v>263</v>
      </c>
      <c r="BM248" s="1236" t="s">
        <v>777</v>
      </c>
    </row>
    <row r="249" spans="2:65" s="1150" customFormat="1" ht="37.700000000000003" customHeight="1">
      <c r="B249" s="1224"/>
      <c r="C249" s="1225" t="s">
        <v>491</v>
      </c>
      <c r="D249" s="1225" t="s">
        <v>213</v>
      </c>
      <c r="E249" s="1226" t="s">
        <v>482</v>
      </c>
      <c r="F249" s="1227" t="s">
        <v>483</v>
      </c>
      <c r="G249" s="1228" t="s">
        <v>238</v>
      </c>
      <c r="H249" s="1229">
        <v>275.25200000000001</v>
      </c>
      <c r="I249" s="1230"/>
      <c r="J249" s="1230">
        <f t="shared" si="60"/>
        <v>0</v>
      </c>
      <c r="K249" s="1231"/>
      <c r="L249" s="1151"/>
      <c r="M249" s="1232" t="s">
        <v>1</v>
      </c>
      <c r="N249" s="1233" t="s">
        <v>37</v>
      </c>
      <c r="O249" s="1234">
        <v>0</v>
      </c>
      <c r="P249" s="1234">
        <f t="shared" si="61"/>
        <v>0</v>
      </c>
      <c r="Q249" s="1234">
        <v>0</v>
      </c>
      <c r="R249" s="1234">
        <f t="shared" si="62"/>
        <v>0</v>
      </c>
      <c r="S249" s="1234">
        <v>0</v>
      </c>
      <c r="T249" s="1235">
        <f t="shared" si="63"/>
        <v>0</v>
      </c>
      <c r="AR249" s="1236" t="s">
        <v>263</v>
      </c>
      <c r="AT249" s="1236" t="s">
        <v>213</v>
      </c>
      <c r="AU249" s="1236" t="s">
        <v>83</v>
      </c>
      <c r="AY249" s="1143" t="s">
        <v>211</v>
      </c>
      <c r="BE249" s="1237">
        <f t="shared" si="64"/>
        <v>0</v>
      </c>
      <c r="BF249" s="1237">
        <f t="shared" si="65"/>
        <v>0</v>
      </c>
      <c r="BG249" s="1237">
        <f t="shared" si="66"/>
        <v>0</v>
      </c>
      <c r="BH249" s="1237">
        <f t="shared" si="67"/>
        <v>0</v>
      </c>
      <c r="BI249" s="1237">
        <f t="shared" si="68"/>
        <v>0</v>
      </c>
      <c r="BJ249" s="1143" t="s">
        <v>83</v>
      </c>
      <c r="BK249" s="1237">
        <f t="shared" si="69"/>
        <v>0</v>
      </c>
      <c r="BL249" s="1143" t="s">
        <v>263</v>
      </c>
      <c r="BM249" s="1236" t="s">
        <v>783</v>
      </c>
    </row>
    <row r="250" spans="2:65" s="1150" customFormat="1" ht="24.2" customHeight="1">
      <c r="B250" s="1224"/>
      <c r="C250" s="1238" t="s">
        <v>492</v>
      </c>
      <c r="D250" s="1238" t="s">
        <v>240</v>
      </c>
      <c r="E250" s="1239" t="s">
        <v>493</v>
      </c>
      <c r="F250" s="1240" t="s">
        <v>494</v>
      </c>
      <c r="G250" s="1241" t="s">
        <v>238</v>
      </c>
      <c r="H250" s="1242">
        <v>316.54000000000002</v>
      </c>
      <c r="I250" s="1243"/>
      <c r="J250" s="1243">
        <f t="shared" si="60"/>
        <v>0</v>
      </c>
      <c r="K250" s="1244"/>
      <c r="L250" s="1245"/>
      <c r="M250" s="1246" t="s">
        <v>1</v>
      </c>
      <c r="N250" s="1247" t="s">
        <v>37</v>
      </c>
      <c r="O250" s="1234">
        <v>0</v>
      </c>
      <c r="P250" s="1234">
        <f t="shared" si="61"/>
        <v>0</v>
      </c>
      <c r="Q250" s="1234">
        <v>0</v>
      </c>
      <c r="R250" s="1234">
        <f t="shared" si="62"/>
        <v>0</v>
      </c>
      <c r="S250" s="1234">
        <v>0</v>
      </c>
      <c r="T250" s="1235">
        <f t="shared" si="63"/>
        <v>0</v>
      </c>
      <c r="AR250" s="1236" t="s">
        <v>311</v>
      </c>
      <c r="AT250" s="1236" t="s">
        <v>240</v>
      </c>
      <c r="AU250" s="1236" t="s">
        <v>83</v>
      </c>
      <c r="AY250" s="1143" t="s">
        <v>211</v>
      </c>
      <c r="BE250" s="1237">
        <f t="shared" si="64"/>
        <v>0</v>
      </c>
      <c r="BF250" s="1237">
        <f t="shared" si="65"/>
        <v>0</v>
      </c>
      <c r="BG250" s="1237">
        <f t="shared" si="66"/>
        <v>0</v>
      </c>
      <c r="BH250" s="1237">
        <f t="shared" si="67"/>
        <v>0</v>
      </c>
      <c r="BI250" s="1237">
        <f t="shared" si="68"/>
        <v>0</v>
      </c>
      <c r="BJ250" s="1143" t="s">
        <v>83</v>
      </c>
      <c r="BK250" s="1237">
        <f t="shared" si="69"/>
        <v>0</v>
      </c>
      <c r="BL250" s="1143" t="s">
        <v>263</v>
      </c>
      <c r="BM250" s="1236" t="s">
        <v>789</v>
      </c>
    </row>
    <row r="251" spans="2:65" s="1150" customFormat="1" ht="33" customHeight="1">
      <c r="B251" s="1224"/>
      <c r="C251" s="1225" t="s">
        <v>495</v>
      </c>
      <c r="D251" s="1225" t="s">
        <v>213</v>
      </c>
      <c r="E251" s="1226" t="s">
        <v>496</v>
      </c>
      <c r="F251" s="1227" t="s">
        <v>497</v>
      </c>
      <c r="G251" s="1228" t="s">
        <v>238</v>
      </c>
      <c r="H251" s="1229">
        <v>707.79</v>
      </c>
      <c r="I251" s="1230"/>
      <c r="J251" s="1230">
        <f t="shared" si="60"/>
        <v>0</v>
      </c>
      <c r="K251" s="1231"/>
      <c r="L251" s="1151"/>
      <c r="M251" s="1232" t="s">
        <v>1</v>
      </c>
      <c r="N251" s="1233" t="s">
        <v>37</v>
      </c>
      <c r="O251" s="1234">
        <v>0</v>
      </c>
      <c r="P251" s="1234">
        <f t="shared" si="61"/>
        <v>0</v>
      </c>
      <c r="Q251" s="1234">
        <v>0</v>
      </c>
      <c r="R251" s="1234">
        <f t="shared" si="62"/>
        <v>0</v>
      </c>
      <c r="S251" s="1234">
        <v>0</v>
      </c>
      <c r="T251" s="1235">
        <f t="shared" si="63"/>
        <v>0</v>
      </c>
      <c r="AR251" s="1236" t="s">
        <v>263</v>
      </c>
      <c r="AT251" s="1236" t="s">
        <v>213</v>
      </c>
      <c r="AU251" s="1236" t="s">
        <v>83</v>
      </c>
      <c r="AY251" s="1143" t="s">
        <v>211</v>
      </c>
      <c r="BE251" s="1237">
        <f t="shared" si="64"/>
        <v>0</v>
      </c>
      <c r="BF251" s="1237">
        <f t="shared" si="65"/>
        <v>0</v>
      </c>
      <c r="BG251" s="1237">
        <f t="shared" si="66"/>
        <v>0</v>
      </c>
      <c r="BH251" s="1237">
        <f t="shared" si="67"/>
        <v>0</v>
      </c>
      <c r="BI251" s="1237">
        <f t="shared" si="68"/>
        <v>0</v>
      </c>
      <c r="BJ251" s="1143" t="s">
        <v>83</v>
      </c>
      <c r="BK251" s="1237">
        <f t="shared" si="69"/>
        <v>0</v>
      </c>
      <c r="BL251" s="1143" t="s">
        <v>263</v>
      </c>
      <c r="BM251" s="1236" t="s">
        <v>795</v>
      </c>
    </row>
    <row r="252" spans="2:65" s="1150" customFormat="1" ht="37.700000000000003" customHeight="1">
      <c r="B252" s="1224"/>
      <c r="C252" s="1238" t="s">
        <v>498</v>
      </c>
      <c r="D252" s="1238" t="s">
        <v>240</v>
      </c>
      <c r="E252" s="1239" t="s">
        <v>499</v>
      </c>
      <c r="F252" s="1240" t="s">
        <v>500</v>
      </c>
      <c r="G252" s="1241" t="s">
        <v>238</v>
      </c>
      <c r="H252" s="1242">
        <v>707.79</v>
      </c>
      <c r="I252" s="1243"/>
      <c r="J252" s="1243">
        <f t="shared" si="60"/>
        <v>0</v>
      </c>
      <c r="K252" s="1244"/>
      <c r="L252" s="1245"/>
      <c r="M252" s="1246" t="s">
        <v>1</v>
      </c>
      <c r="N252" s="1247" t="s">
        <v>37</v>
      </c>
      <c r="O252" s="1234">
        <v>0</v>
      </c>
      <c r="P252" s="1234">
        <f t="shared" si="61"/>
        <v>0</v>
      </c>
      <c r="Q252" s="1234">
        <v>0</v>
      </c>
      <c r="R252" s="1234">
        <f t="shared" si="62"/>
        <v>0</v>
      </c>
      <c r="S252" s="1234">
        <v>0</v>
      </c>
      <c r="T252" s="1235">
        <f t="shared" si="63"/>
        <v>0</v>
      </c>
      <c r="AR252" s="1236" t="s">
        <v>311</v>
      </c>
      <c r="AT252" s="1236" t="s">
        <v>240</v>
      </c>
      <c r="AU252" s="1236" t="s">
        <v>83</v>
      </c>
      <c r="AY252" s="1143" t="s">
        <v>211</v>
      </c>
      <c r="BE252" s="1237">
        <f t="shared" si="64"/>
        <v>0</v>
      </c>
      <c r="BF252" s="1237">
        <f t="shared" si="65"/>
        <v>0</v>
      </c>
      <c r="BG252" s="1237">
        <f t="shared" si="66"/>
        <v>0</v>
      </c>
      <c r="BH252" s="1237">
        <f t="shared" si="67"/>
        <v>0</v>
      </c>
      <c r="BI252" s="1237">
        <f t="shared" si="68"/>
        <v>0</v>
      </c>
      <c r="BJ252" s="1143" t="s">
        <v>83</v>
      </c>
      <c r="BK252" s="1237">
        <f t="shared" si="69"/>
        <v>0</v>
      </c>
      <c r="BL252" s="1143" t="s">
        <v>263</v>
      </c>
      <c r="BM252" s="1236" t="s">
        <v>801</v>
      </c>
    </row>
    <row r="253" spans="2:65" s="1150" customFormat="1" ht="24.2" customHeight="1">
      <c r="B253" s="1224"/>
      <c r="C253" s="1225" t="s">
        <v>501</v>
      </c>
      <c r="D253" s="1225" t="s">
        <v>213</v>
      </c>
      <c r="E253" s="1226" t="s">
        <v>502</v>
      </c>
      <c r="F253" s="1227" t="s">
        <v>503</v>
      </c>
      <c r="G253" s="1228" t="s">
        <v>238</v>
      </c>
      <c r="H253" s="1229">
        <v>707.79</v>
      </c>
      <c r="I253" s="1230"/>
      <c r="J253" s="1230">
        <f t="shared" si="60"/>
        <v>0</v>
      </c>
      <c r="K253" s="1231"/>
      <c r="L253" s="1151"/>
      <c r="M253" s="1232" t="s">
        <v>1</v>
      </c>
      <c r="N253" s="1233" t="s">
        <v>37</v>
      </c>
      <c r="O253" s="1234">
        <v>0</v>
      </c>
      <c r="P253" s="1234">
        <f t="shared" si="61"/>
        <v>0</v>
      </c>
      <c r="Q253" s="1234">
        <v>0</v>
      </c>
      <c r="R253" s="1234">
        <f t="shared" si="62"/>
        <v>0</v>
      </c>
      <c r="S253" s="1234">
        <v>0</v>
      </c>
      <c r="T253" s="1235">
        <f t="shared" si="63"/>
        <v>0</v>
      </c>
      <c r="AR253" s="1236" t="s">
        <v>263</v>
      </c>
      <c r="AT253" s="1236" t="s">
        <v>213</v>
      </c>
      <c r="AU253" s="1236" t="s">
        <v>83</v>
      </c>
      <c r="AY253" s="1143" t="s">
        <v>211</v>
      </c>
      <c r="BE253" s="1237">
        <f t="shared" si="64"/>
        <v>0</v>
      </c>
      <c r="BF253" s="1237">
        <f t="shared" si="65"/>
        <v>0</v>
      </c>
      <c r="BG253" s="1237">
        <f t="shared" si="66"/>
        <v>0</v>
      </c>
      <c r="BH253" s="1237">
        <f t="shared" si="67"/>
        <v>0</v>
      </c>
      <c r="BI253" s="1237">
        <f t="shared" si="68"/>
        <v>0</v>
      </c>
      <c r="BJ253" s="1143" t="s">
        <v>83</v>
      </c>
      <c r="BK253" s="1237">
        <f t="shared" si="69"/>
        <v>0</v>
      </c>
      <c r="BL253" s="1143" t="s">
        <v>263</v>
      </c>
      <c r="BM253" s="1236" t="s">
        <v>807</v>
      </c>
    </row>
    <row r="254" spans="2:65" s="1150" customFormat="1" ht="33" customHeight="1">
      <c r="B254" s="1224"/>
      <c r="C254" s="1238" t="s">
        <v>504</v>
      </c>
      <c r="D254" s="1238" t="s">
        <v>240</v>
      </c>
      <c r="E254" s="1239" t="s">
        <v>505</v>
      </c>
      <c r="F254" s="1240" t="s">
        <v>506</v>
      </c>
      <c r="G254" s="1241" t="s">
        <v>238</v>
      </c>
      <c r="H254" s="1242">
        <v>743.18</v>
      </c>
      <c r="I254" s="1243"/>
      <c r="J254" s="1243">
        <f t="shared" si="60"/>
        <v>0</v>
      </c>
      <c r="K254" s="1244"/>
      <c r="L254" s="1245"/>
      <c r="M254" s="1246" t="s">
        <v>1</v>
      </c>
      <c r="N254" s="1247" t="s">
        <v>37</v>
      </c>
      <c r="O254" s="1234">
        <v>0</v>
      </c>
      <c r="P254" s="1234">
        <f t="shared" si="61"/>
        <v>0</v>
      </c>
      <c r="Q254" s="1234">
        <v>0</v>
      </c>
      <c r="R254" s="1234">
        <f t="shared" si="62"/>
        <v>0</v>
      </c>
      <c r="S254" s="1234">
        <v>0</v>
      </c>
      <c r="T254" s="1235">
        <f t="shared" si="63"/>
        <v>0</v>
      </c>
      <c r="AR254" s="1236" t="s">
        <v>311</v>
      </c>
      <c r="AT254" s="1236" t="s">
        <v>240</v>
      </c>
      <c r="AU254" s="1236" t="s">
        <v>83</v>
      </c>
      <c r="AY254" s="1143" t="s">
        <v>211</v>
      </c>
      <c r="BE254" s="1237">
        <f t="shared" si="64"/>
        <v>0</v>
      </c>
      <c r="BF254" s="1237">
        <f t="shared" si="65"/>
        <v>0</v>
      </c>
      <c r="BG254" s="1237">
        <f t="shared" si="66"/>
        <v>0</v>
      </c>
      <c r="BH254" s="1237">
        <f t="shared" si="67"/>
        <v>0</v>
      </c>
      <c r="BI254" s="1237">
        <f t="shared" si="68"/>
        <v>0</v>
      </c>
      <c r="BJ254" s="1143" t="s">
        <v>83</v>
      </c>
      <c r="BK254" s="1237">
        <f t="shared" si="69"/>
        <v>0</v>
      </c>
      <c r="BL254" s="1143" t="s">
        <v>263</v>
      </c>
      <c r="BM254" s="1236" t="s">
        <v>813</v>
      </c>
    </row>
    <row r="255" spans="2:65" s="1150" customFormat="1" ht="24.2" customHeight="1">
      <c r="B255" s="1224"/>
      <c r="C255" s="1225" t="s">
        <v>507</v>
      </c>
      <c r="D255" s="1225" t="s">
        <v>213</v>
      </c>
      <c r="E255" s="1226" t="s">
        <v>508</v>
      </c>
      <c r="F255" s="1227" t="s">
        <v>509</v>
      </c>
      <c r="G255" s="1228" t="s">
        <v>389</v>
      </c>
      <c r="H255" s="1229">
        <v>1478.52</v>
      </c>
      <c r="I255" s="1230"/>
      <c r="J255" s="1230">
        <f t="shared" si="60"/>
        <v>0</v>
      </c>
      <c r="K255" s="1231"/>
      <c r="L255" s="1151"/>
      <c r="M255" s="1232" t="s">
        <v>1</v>
      </c>
      <c r="N255" s="1233" t="s">
        <v>37</v>
      </c>
      <c r="O255" s="1234">
        <v>0</v>
      </c>
      <c r="P255" s="1234">
        <f t="shared" si="61"/>
        <v>0</v>
      </c>
      <c r="Q255" s="1234">
        <v>0</v>
      </c>
      <c r="R255" s="1234">
        <f t="shared" si="62"/>
        <v>0</v>
      </c>
      <c r="S255" s="1234">
        <v>0</v>
      </c>
      <c r="T255" s="1235">
        <f t="shared" si="63"/>
        <v>0</v>
      </c>
      <c r="AR255" s="1236" t="s">
        <v>263</v>
      </c>
      <c r="AT255" s="1236" t="s">
        <v>213</v>
      </c>
      <c r="AU255" s="1236" t="s">
        <v>83</v>
      </c>
      <c r="AY255" s="1143" t="s">
        <v>211</v>
      </c>
      <c r="BE255" s="1237">
        <f t="shared" si="64"/>
        <v>0</v>
      </c>
      <c r="BF255" s="1237">
        <f t="shared" si="65"/>
        <v>0</v>
      </c>
      <c r="BG255" s="1237">
        <f t="shared" si="66"/>
        <v>0</v>
      </c>
      <c r="BH255" s="1237">
        <f t="shared" si="67"/>
        <v>0</v>
      </c>
      <c r="BI255" s="1237">
        <f t="shared" si="68"/>
        <v>0</v>
      </c>
      <c r="BJ255" s="1143" t="s">
        <v>83</v>
      </c>
      <c r="BK255" s="1237">
        <f t="shared" si="69"/>
        <v>0</v>
      </c>
      <c r="BL255" s="1143" t="s">
        <v>263</v>
      </c>
      <c r="BM255" s="1236" t="s">
        <v>819</v>
      </c>
    </row>
    <row r="256" spans="2:65" s="1150" customFormat="1" ht="16.5" customHeight="1">
      <c r="B256" s="1224"/>
      <c r="C256" s="1238" t="s">
        <v>510</v>
      </c>
      <c r="D256" s="1238" t="s">
        <v>240</v>
      </c>
      <c r="E256" s="1239" t="s">
        <v>511</v>
      </c>
      <c r="F256" s="1240" t="s">
        <v>512</v>
      </c>
      <c r="G256" s="1241" t="s">
        <v>389</v>
      </c>
      <c r="H256" s="1242">
        <v>445.49099999999999</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825</v>
      </c>
    </row>
    <row r="257" spans="2:65" s="1150" customFormat="1" ht="16.5" customHeight="1">
      <c r="B257" s="1224"/>
      <c r="C257" s="1238" t="s">
        <v>513</v>
      </c>
      <c r="D257" s="1238" t="s">
        <v>240</v>
      </c>
      <c r="E257" s="1239" t="s">
        <v>514</v>
      </c>
      <c r="F257" s="1240" t="s">
        <v>515</v>
      </c>
      <c r="G257" s="1241" t="s">
        <v>389</v>
      </c>
      <c r="H257" s="1242">
        <v>650.62199999999996</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831</v>
      </c>
    </row>
    <row r="258" spans="2:65" s="1150" customFormat="1" ht="16.5" customHeight="1">
      <c r="B258" s="1224"/>
      <c r="C258" s="1238" t="s">
        <v>516</v>
      </c>
      <c r="D258" s="1238" t="s">
        <v>240</v>
      </c>
      <c r="E258" s="1239" t="s">
        <v>517</v>
      </c>
      <c r="F258" s="1240" t="s">
        <v>518</v>
      </c>
      <c r="G258" s="1241" t="s">
        <v>389</v>
      </c>
      <c r="H258" s="1242">
        <v>397.19299999999998</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837</v>
      </c>
    </row>
    <row r="259" spans="2:65" s="1150" customFormat="1" ht="37.700000000000003" customHeight="1">
      <c r="B259" s="1224"/>
      <c r="C259" s="1225" t="s">
        <v>519</v>
      </c>
      <c r="D259" s="1225" t="s">
        <v>213</v>
      </c>
      <c r="E259" s="1226" t="s">
        <v>520</v>
      </c>
      <c r="F259" s="1227" t="s">
        <v>521</v>
      </c>
      <c r="G259" s="1228" t="s">
        <v>238</v>
      </c>
      <c r="H259" s="1229">
        <v>967.19</v>
      </c>
      <c r="I259" s="1230"/>
      <c r="J259" s="1230">
        <f t="shared" si="60"/>
        <v>0</v>
      </c>
      <c r="K259" s="1231"/>
      <c r="L259" s="1151"/>
      <c r="M259" s="1232" t="s">
        <v>1</v>
      </c>
      <c r="N259" s="1233" t="s">
        <v>37</v>
      </c>
      <c r="O259" s="1234">
        <v>0</v>
      </c>
      <c r="P259" s="1234">
        <f t="shared" si="61"/>
        <v>0</v>
      </c>
      <c r="Q259" s="1234">
        <v>0</v>
      </c>
      <c r="R259" s="1234">
        <f t="shared" si="62"/>
        <v>0</v>
      </c>
      <c r="S259" s="1234">
        <v>0</v>
      </c>
      <c r="T259" s="1235">
        <f t="shared" si="63"/>
        <v>0</v>
      </c>
      <c r="AR259" s="1236" t="s">
        <v>263</v>
      </c>
      <c r="AT259" s="1236" t="s">
        <v>213</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847</v>
      </c>
    </row>
    <row r="260" spans="2:65" s="1150" customFormat="1" ht="24.2" customHeight="1">
      <c r="B260" s="1224"/>
      <c r="C260" s="1238" t="s">
        <v>522</v>
      </c>
      <c r="D260" s="1238" t="s">
        <v>240</v>
      </c>
      <c r="E260" s="1239" t="s">
        <v>523</v>
      </c>
      <c r="F260" s="1240" t="s">
        <v>524</v>
      </c>
      <c r="G260" s="1241" t="s">
        <v>238</v>
      </c>
      <c r="H260" s="1242">
        <v>1112.269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855</v>
      </c>
    </row>
    <row r="261" spans="2:65" s="1150" customFormat="1" ht="24.2" customHeight="1">
      <c r="B261" s="1224"/>
      <c r="C261" s="1225" t="s">
        <v>525</v>
      </c>
      <c r="D261" s="1225" t="s">
        <v>213</v>
      </c>
      <c r="E261" s="1226" t="s">
        <v>526</v>
      </c>
      <c r="F261" s="1227" t="s">
        <v>527</v>
      </c>
      <c r="G261" s="1228" t="s">
        <v>238</v>
      </c>
      <c r="H261" s="1229">
        <v>1180.8820000000001</v>
      </c>
      <c r="I261" s="1230"/>
      <c r="J261" s="1230">
        <f t="shared" si="60"/>
        <v>0</v>
      </c>
      <c r="K261" s="1231"/>
      <c r="L261" s="1151"/>
      <c r="M261" s="1232" t="s">
        <v>1</v>
      </c>
      <c r="N261" s="1233" t="s">
        <v>37</v>
      </c>
      <c r="O261" s="1234">
        <v>0</v>
      </c>
      <c r="P261" s="1234">
        <f t="shared" si="61"/>
        <v>0</v>
      </c>
      <c r="Q261" s="1234">
        <v>0</v>
      </c>
      <c r="R261" s="1234">
        <f t="shared" si="62"/>
        <v>0</v>
      </c>
      <c r="S261" s="1234">
        <v>0</v>
      </c>
      <c r="T261" s="1235">
        <f t="shared" si="63"/>
        <v>0</v>
      </c>
      <c r="AR261" s="1236" t="s">
        <v>263</v>
      </c>
      <c r="AT261" s="1236" t="s">
        <v>213</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861</v>
      </c>
    </row>
    <row r="262" spans="2:65" s="1150" customFormat="1" ht="16.5" customHeight="1">
      <c r="B262" s="1224"/>
      <c r="C262" s="1238" t="s">
        <v>528</v>
      </c>
      <c r="D262" s="1238" t="s">
        <v>240</v>
      </c>
      <c r="E262" s="1239" t="s">
        <v>413</v>
      </c>
      <c r="F262" s="1240" t="s">
        <v>414</v>
      </c>
      <c r="G262" s="1241" t="s">
        <v>238</v>
      </c>
      <c r="H262" s="1242">
        <v>1358.0139999999999</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867</v>
      </c>
    </row>
    <row r="263" spans="2:65" s="1150" customFormat="1" ht="33" customHeight="1">
      <c r="B263" s="1224"/>
      <c r="C263" s="1225" t="s">
        <v>529</v>
      </c>
      <c r="D263" s="1225" t="s">
        <v>213</v>
      </c>
      <c r="E263" s="1226" t="s">
        <v>530</v>
      </c>
      <c r="F263" s="1227" t="s">
        <v>531</v>
      </c>
      <c r="G263" s="1228" t="s">
        <v>389</v>
      </c>
      <c r="H263" s="1229">
        <v>190.16</v>
      </c>
      <c r="I263" s="1230"/>
      <c r="J263" s="1230">
        <f t="shared" si="60"/>
        <v>0</v>
      </c>
      <c r="K263" s="1231"/>
      <c r="L263" s="1151"/>
      <c r="M263" s="1232" t="s">
        <v>1</v>
      </c>
      <c r="N263" s="1233" t="s">
        <v>37</v>
      </c>
      <c r="O263" s="1234">
        <v>0</v>
      </c>
      <c r="P263" s="1234">
        <f t="shared" si="61"/>
        <v>0</v>
      </c>
      <c r="Q263" s="1234">
        <v>0</v>
      </c>
      <c r="R263" s="1234">
        <f t="shared" si="62"/>
        <v>0</v>
      </c>
      <c r="S263" s="1234">
        <v>0</v>
      </c>
      <c r="T263" s="1235">
        <f t="shared" si="63"/>
        <v>0</v>
      </c>
      <c r="AR263" s="1236" t="s">
        <v>263</v>
      </c>
      <c r="AT263" s="1236" t="s">
        <v>213</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873</v>
      </c>
    </row>
    <row r="264" spans="2:65" s="1150" customFormat="1" ht="33" customHeight="1">
      <c r="B264" s="1224"/>
      <c r="C264" s="1225" t="s">
        <v>532</v>
      </c>
      <c r="D264" s="1225" t="s">
        <v>213</v>
      </c>
      <c r="E264" s="1226" t="s">
        <v>533</v>
      </c>
      <c r="F264" s="1227" t="s">
        <v>534</v>
      </c>
      <c r="G264" s="1228" t="s">
        <v>389</v>
      </c>
      <c r="H264" s="1229">
        <v>2.38</v>
      </c>
      <c r="I264" s="1230"/>
      <c r="J264" s="1230">
        <f t="shared" si="60"/>
        <v>0</v>
      </c>
      <c r="K264" s="1231"/>
      <c r="L264" s="1151"/>
      <c r="M264" s="1232" t="s">
        <v>1</v>
      </c>
      <c r="N264" s="1233" t="s">
        <v>37</v>
      </c>
      <c r="O264" s="1234">
        <v>0</v>
      </c>
      <c r="P264" s="1234">
        <f t="shared" si="61"/>
        <v>0</v>
      </c>
      <c r="Q264" s="1234">
        <v>0</v>
      </c>
      <c r="R264" s="1234">
        <f t="shared" si="62"/>
        <v>0</v>
      </c>
      <c r="S264" s="1234">
        <v>0</v>
      </c>
      <c r="T264" s="1235">
        <f t="shared" si="63"/>
        <v>0</v>
      </c>
      <c r="AR264" s="1236" t="s">
        <v>263</v>
      </c>
      <c r="AT264" s="1236" t="s">
        <v>213</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879</v>
      </c>
    </row>
    <row r="265" spans="2:65" s="1150" customFormat="1" ht="16.5" customHeight="1">
      <c r="B265" s="1224"/>
      <c r="C265" s="1238" t="s">
        <v>535</v>
      </c>
      <c r="D265" s="1238" t="s">
        <v>240</v>
      </c>
      <c r="E265" s="1239" t="s">
        <v>536</v>
      </c>
      <c r="F265" s="1240" t="s">
        <v>537</v>
      </c>
      <c r="G265" s="1241" t="s">
        <v>250</v>
      </c>
      <c r="H265" s="1242">
        <v>800</v>
      </c>
      <c r="I265" s="1243"/>
      <c r="J265" s="1243">
        <f t="shared" si="60"/>
        <v>0</v>
      </c>
      <c r="K265" s="1244"/>
      <c r="L265" s="1245"/>
      <c r="M265" s="1246" t="s">
        <v>1</v>
      </c>
      <c r="N265" s="1247" t="s">
        <v>37</v>
      </c>
      <c r="O265" s="1234">
        <v>0</v>
      </c>
      <c r="P265" s="1234">
        <f t="shared" si="61"/>
        <v>0</v>
      </c>
      <c r="Q265" s="1234">
        <v>0</v>
      </c>
      <c r="R265" s="1234">
        <f t="shared" si="62"/>
        <v>0</v>
      </c>
      <c r="S265" s="1234">
        <v>0</v>
      </c>
      <c r="T265" s="1235">
        <f t="shared" si="63"/>
        <v>0</v>
      </c>
      <c r="AR265" s="1236" t="s">
        <v>311</v>
      </c>
      <c r="AT265" s="1236" t="s">
        <v>240</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887</v>
      </c>
    </row>
    <row r="266" spans="2:65" s="1150" customFormat="1" ht="16.5" customHeight="1">
      <c r="B266" s="1224"/>
      <c r="C266" s="1238" t="s">
        <v>538</v>
      </c>
      <c r="D266" s="1238" t="s">
        <v>240</v>
      </c>
      <c r="E266" s="1239" t="s">
        <v>539</v>
      </c>
      <c r="F266" s="1240" t="s">
        <v>540</v>
      </c>
      <c r="G266" s="1241" t="s">
        <v>238</v>
      </c>
      <c r="H266" s="1242">
        <v>117.40300000000001</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2069</v>
      </c>
    </row>
    <row r="267" spans="2:65" s="1212" customFormat="1" ht="22.7" customHeight="1">
      <c r="B267" s="1213"/>
      <c r="D267" s="1214" t="s">
        <v>69</v>
      </c>
      <c r="E267" s="1222" t="s">
        <v>541</v>
      </c>
      <c r="F267" s="1222" t="s">
        <v>542</v>
      </c>
      <c r="J267" s="1223">
        <f>BK267</f>
        <v>0</v>
      </c>
      <c r="L267" s="1213"/>
      <c r="M267" s="1217"/>
      <c r="P267" s="1218">
        <f>SUM(P268:P302)</f>
        <v>0</v>
      </c>
      <c r="R267" s="1218">
        <f>SUM(R268:R302)</f>
        <v>0</v>
      </c>
      <c r="T267" s="1219">
        <f>SUM(T268:T302)</f>
        <v>0</v>
      </c>
      <c r="AR267" s="1214" t="s">
        <v>83</v>
      </c>
      <c r="AT267" s="1220" t="s">
        <v>69</v>
      </c>
      <c r="AU267" s="1220" t="s">
        <v>77</v>
      </c>
      <c r="AY267" s="1214" t="s">
        <v>211</v>
      </c>
      <c r="BK267" s="1221">
        <f>SUM(BK268:BK302)</f>
        <v>0</v>
      </c>
    </row>
    <row r="268" spans="2:65" s="1150" customFormat="1" ht="24.2" customHeight="1">
      <c r="B268" s="1224"/>
      <c r="C268" s="1225" t="s">
        <v>543</v>
      </c>
      <c r="D268" s="1225" t="s">
        <v>213</v>
      </c>
      <c r="E268" s="1226" t="s">
        <v>544</v>
      </c>
      <c r="F268" s="1227" t="s">
        <v>545</v>
      </c>
      <c r="G268" s="1228" t="s">
        <v>238</v>
      </c>
      <c r="H268" s="1229">
        <v>782.06200000000001</v>
      </c>
      <c r="I268" s="1230"/>
      <c r="J268" s="1230">
        <f t="shared" ref="J268:J302" si="70">ROUND(I268*H268,2)</f>
        <v>0</v>
      </c>
      <c r="K268" s="1231"/>
      <c r="L268" s="1151"/>
      <c r="M268" s="1232" t="s">
        <v>1</v>
      </c>
      <c r="N268" s="1233" t="s">
        <v>37</v>
      </c>
      <c r="O268" s="1234">
        <v>0</v>
      </c>
      <c r="P268" s="1234">
        <f t="shared" ref="P268:P302" si="71">O268*H268</f>
        <v>0</v>
      </c>
      <c r="Q268" s="1234">
        <v>0</v>
      </c>
      <c r="R268" s="1234">
        <f t="shared" ref="R268:R302" si="72">Q268*H268</f>
        <v>0</v>
      </c>
      <c r="S268" s="1234">
        <v>0</v>
      </c>
      <c r="T268" s="1235">
        <f t="shared" ref="T268:T302" si="73">S268*H268</f>
        <v>0</v>
      </c>
      <c r="AR268" s="1236" t="s">
        <v>263</v>
      </c>
      <c r="AT268" s="1236" t="s">
        <v>213</v>
      </c>
      <c r="AU268" s="1236" t="s">
        <v>83</v>
      </c>
      <c r="AY268" s="1143" t="s">
        <v>211</v>
      </c>
      <c r="BE268" s="1237">
        <f t="shared" ref="BE268:BE302" si="74">IF(N268="základná",J268,0)</f>
        <v>0</v>
      </c>
      <c r="BF268" s="1237">
        <f t="shared" ref="BF268:BF302" si="75">IF(N268="znížená",J268,0)</f>
        <v>0</v>
      </c>
      <c r="BG268" s="1237">
        <f t="shared" ref="BG268:BG302" si="76">IF(N268="zákl. prenesená",J268,0)</f>
        <v>0</v>
      </c>
      <c r="BH268" s="1237">
        <f t="shared" ref="BH268:BH302" si="77">IF(N268="zníž. prenesená",J268,0)</f>
        <v>0</v>
      </c>
      <c r="BI268" s="1237">
        <f t="shared" ref="BI268:BI302" si="78">IF(N268="nulová",J268,0)</f>
        <v>0</v>
      </c>
      <c r="BJ268" s="1143" t="s">
        <v>83</v>
      </c>
      <c r="BK268" s="1237">
        <f t="shared" ref="BK268:BK302" si="79">ROUND(I268*H268,2)</f>
        <v>0</v>
      </c>
      <c r="BL268" s="1143" t="s">
        <v>263</v>
      </c>
      <c r="BM268" s="1236" t="s">
        <v>1915</v>
      </c>
    </row>
    <row r="269" spans="2:65" s="1150" customFormat="1" ht="16.5" customHeight="1">
      <c r="B269" s="1224"/>
      <c r="C269" s="1238" t="s">
        <v>546</v>
      </c>
      <c r="D269" s="1238" t="s">
        <v>240</v>
      </c>
      <c r="E269" s="1239" t="s">
        <v>547</v>
      </c>
      <c r="F269" s="1240" t="s">
        <v>548</v>
      </c>
      <c r="G269" s="1241" t="s">
        <v>238</v>
      </c>
      <c r="H269" s="1242">
        <v>100.49</v>
      </c>
      <c r="I269" s="1243"/>
      <c r="J269" s="1243">
        <f t="shared" si="70"/>
        <v>0</v>
      </c>
      <c r="K269" s="1244"/>
      <c r="L269" s="1245"/>
      <c r="M269" s="1246" t="s">
        <v>1</v>
      </c>
      <c r="N269" s="1247" t="s">
        <v>37</v>
      </c>
      <c r="O269" s="1234">
        <v>0</v>
      </c>
      <c r="P269" s="1234">
        <f t="shared" si="71"/>
        <v>0</v>
      </c>
      <c r="Q269" s="1234">
        <v>0</v>
      </c>
      <c r="R269" s="1234">
        <f t="shared" si="72"/>
        <v>0</v>
      </c>
      <c r="S269" s="1234">
        <v>0</v>
      </c>
      <c r="T269" s="1235">
        <f t="shared" si="73"/>
        <v>0</v>
      </c>
      <c r="AR269" s="1236" t="s">
        <v>311</v>
      </c>
      <c r="AT269" s="1236" t="s">
        <v>240</v>
      </c>
      <c r="AU269" s="1236" t="s">
        <v>83</v>
      </c>
      <c r="AY269" s="1143" t="s">
        <v>211</v>
      </c>
      <c r="BE269" s="1237">
        <f t="shared" si="74"/>
        <v>0</v>
      </c>
      <c r="BF269" s="1237">
        <f t="shared" si="75"/>
        <v>0</v>
      </c>
      <c r="BG269" s="1237">
        <f t="shared" si="76"/>
        <v>0</v>
      </c>
      <c r="BH269" s="1237">
        <f t="shared" si="77"/>
        <v>0</v>
      </c>
      <c r="BI269" s="1237">
        <f t="shared" si="78"/>
        <v>0</v>
      </c>
      <c r="BJ269" s="1143" t="s">
        <v>83</v>
      </c>
      <c r="BK269" s="1237">
        <f t="shared" si="79"/>
        <v>0</v>
      </c>
      <c r="BL269" s="1143" t="s">
        <v>263</v>
      </c>
      <c r="BM269" s="1236" t="s">
        <v>1923</v>
      </c>
    </row>
    <row r="270" spans="2:65" s="1150" customFormat="1" ht="24.2" customHeight="1">
      <c r="B270" s="1224"/>
      <c r="C270" s="1238" t="s">
        <v>549</v>
      </c>
      <c r="D270" s="1238" t="s">
        <v>240</v>
      </c>
      <c r="E270" s="1239" t="s">
        <v>550</v>
      </c>
      <c r="F270" s="1240" t="s">
        <v>551</v>
      </c>
      <c r="G270" s="1241" t="s">
        <v>238</v>
      </c>
      <c r="H270" s="1242">
        <v>20.164999999999999</v>
      </c>
      <c r="I270" s="1243"/>
      <c r="J270" s="1243">
        <f t="shared" si="70"/>
        <v>0</v>
      </c>
      <c r="K270" s="1244"/>
      <c r="L270" s="1245"/>
      <c r="M270" s="1246" t="s">
        <v>1</v>
      </c>
      <c r="N270" s="1247" t="s">
        <v>37</v>
      </c>
      <c r="O270" s="1234">
        <v>0</v>
      </c>
      <c r="P270" s="1234">
        <f t="shared" si="71"/>
        <v>0</v>
      </c>
      <c r="Q270" s="1234">
        <v>0</v>
      </c>
      <c r="R270" s="1234">
        <f t="shared" si="72"/>
        <v>0</v>
      </c>
      <c r="S270" s="1234">
        <v>0</v>
      </c>
      <c r="T270" s="1235">
        <f t="shared" si="73"/>
        <v>0</v>
      </c>
      <c r="AR270" s="1236" t="s">
        <v>311</v>
      </c>
      <c r="AT270" s="1236" t="s">
        <v>240</v>
      </c>
      <c r="AU270" s="1236" t="s">
        <v>83</v>
      </c>
      <c r="AY270" s="1143" t="s">
        <v>211</v>
      </c>
      <c r="BE270" s="1237">
        <f t="shared" si="74"/>
        <v>0</v>
      </c>
      <c r="BF270" s="1237">
        <f t="shared" si="75"/>
        <v>0</v>
      </c>
      <c r="BG270" s="1237">
        <f t="shared" si="76"/>
        <v>0</v>
      </c>
      <c r="BH270" s="1237">
        <f t="shared" si="77"/>
        <v>0</v>
      </c>
      <c r="BI270" s="1237">
        <f t="shared" si="78"/>
        <v>0</v>
      </c>
      <c r="BJ270" s="1143" t="s">
        <v>83</v>
      </c>
      <c r="BK270" s="1237">
        <f t="shared" si="79"/>
        <v>0</v>
      </c>
      <c r="BL270" s="1143" t="s">
        <v>263</v>
      </c>
      <c r="BM270" s="1236" t="s">
        <v>1902</v>
      </c>
    </row>
    <row r="271" spans="2:65" s="1150" customFormat="1" ht="24.2" customHeight="1">
      <c r="B271" s="1224"/>
      <c r="C271" s="1238" t="s">
        <v>552</v>
      </c>
      <c r="D271" s="1238" t="s">
        <v>240</v>
      </c>
      <c r="E271" s="1239" t="s">
        <v>553</v>
      </c>
      <c r="F271" s="1240" t="s">
        <v>554</v>
      </c>
      <c r="G271" s="1241" t="s">
        <v>238</v>
      </c>
      <c r="H271" s="1242">
        <v>324.839</v>
      </c>
      <c r="I271" s="1243"/>
      <c r="J271" s="1243">
        <f t="shared" si="70"/>
        <v>0</v>
      </c>
      <c r="K271" s="1244"/>
      <c r="L271" s="1245"/>
      <c r="M271" s="1246" t="s">
        <v>1</v>
      </c>
      <c r="N271" s="1247" t="s">
        <v>37</v>
      </c>
      <c r="O271" s="1234">
        <v>0</v>
      </c>
      <c r="P271" s="1234">
        <f t="shared" si="71"/>
        <v>0</v>
      </c>
      <c r="Q271" s="1234">
        <v>0</v>
      </c>
      <c r="R271" s="1234">
        <f t="shared" si="72"/>
        <v>0</v>
      </c>
      <c r="S271" s="1234">
        <v>0</v>
      </c>
      <c r="T271" s="1235">
        <f t="shared" si="73"/>
        <v>0</v>
      </c>
      <c r="AR271" s="1236" t="s">
        <v>311</v>
      </c>
      <c r="AT271" s="1236" t="s">
        <v>240</v>
      </c>
      <c r="AU271" s="1236" t="s">
        <v>83</v>
      </c>
      <c r="AY271" s="1143" t="s">
        <v>211</v>
      </c>
      <c r="BE271" s="1237">
        <f t="shared" si="74"/>
        <v>0</v>
      </c>
      <c r="BF271" s="1237">
        <f t="shared" si="75"/>
        <v>0</v>
      </c>
      <c r="BG271" s="1237">
        <f t="shared" si="76"/>
        <v>0</v>
      </c>
      <c r="BH271" s="1237">
        <f t="shared" si="77"/>
        <v>0</v>
      </c>
      <c r="BI271" s="1237">
        <f t="shared" si="78"/>
        <v>0</v>
      </c>
      <c r="BJ271" s="1143" t="s">
        <v>83</v>
      </c>
      <c r="BK271" s="1237">
        <f t="shared" si="79"/>
        <v>0</v>
      </c>
      <c r="BL271" s="1143" t="s">
        <v>263</v>
      </c>
      <c r="BM271" s="1236" t="s">
        <v>2001</v>
      </c>
    </row>
    <row r="272" spans="2:65" s="1150" customFormat="1" ht="24.2" customHeight="1">
      <c r="B272" s="1224"/>
      <c r="C272" s="1238" t="s">
        <v>555</v>
      </c>
      <c r="D272" s="1238" t="s">
        <v>240</v>
      </c>
      <c r="E272" s="1239" t="s">
        <v>556</v>
      </c>
      <c r="F272" s="1240" t="s">
        <v>557</v>
      </c>
      <c r="G272" s="1241" t="s">
        <v>238</v>
      </c>
      <c r="H272" s="1242">
        <v>67.575999999999993</v>
      </c>
      <c r="I272" s="1243"/>
      <c r="J272" s="1243">
        <f t="shared" si="70"/>
        <v>0</v>
      </c>
      <c r="K272" s="1244"/>
      <c r="L272" s="1245"/>
      <c r="M272" s="1246" t="s">
        <v>1</v>
      </c>
      <c r="N272" s="1247" t="s">
        <v>37</v>
      </c>
      <c r="O272" s="1234">
        <v>0</v>
      </c>
      <c r="P272" s="1234">
        <f t="shared" si="71"/>
        <v>0</v>
      </c>
      <c r="Q272" s="1234">
        <v>0</v>
      </c>
      <c r="R272" s="1234">
        <f t="shared" si="72"/>
        <v>0</v>
      </c>
      <c r="S272" s="1234">
        <v>0</v>
      </c>
      <c r="T272" s="1235">
        <f t="shared" si="73"/>
        <v>0</v>
      </c>
      <c r="AR272" s="1236" t="s">
        <v>311</v>
      </c>
      <c r="AT272" s="1236" t="s">
        <v>240</v>
      </c>
      <c r="AU272" s="1236" t="s">
        <v>83</v>
      </c>
      <c r="AY272" s="1143" t="s">
        <v>211</v>
      </c>
      <c r="BE272" s="1237">
        <f t="shared" si="74"/>
        <v>0</v>
      </c>
      <c r="BF272" s="1237">
        <f t="shared" si="75"/>
        <v>0</v>
      </c>
      <c r="BG272" s="1237">
        <f t="shared" si="76"/>
        <v>0</v>
      </c>
      <c r="BH272" s="1237">
        <f t="shared" si="77"/>
        <v>0</v>
      </c>
      <c r="BI272" s="1237">
        <f t="shared" si="78"/>
        <v>0</v>
      </c>
      <c r="BJ272" s="1143" t="s">
        <v>83</v>
      </c>
      <c r="BK272" s="1237">
        <f t="shared" si="79"/>
        <v>0</v>
      </c>
      <c r="BL272" s="1143" t="s">
        <v>263</v>
      </c>
      <c r="BM272" s="1236" t="s">
        <v>2825</v>
      </c>
    </row>
    <row r="273" spans="2:65" s="1150" customFormat="1" ht="24.2" customHeight="1">
      <c r="B273" s="1224"/>
      <c r="C273" s="1238" t="s">
        <v>558</v>
      </c>
      <c r="D273" s="1238" t="s">
        <v>240</v>
      </c>
      <c r="E273" s="1239" t="s">
        <v>559</v>
      </c>
      <c r="F273" s="1240" t="s">
        <v>560</v>
      </c>
      <c r="G273" s="1241" t="s">
        <v>238</v>
      </c>
      <c r="H273" s="1242">
        <v>75.887</v>
      </c>
      <c r="I273" s="1243"/>
      <c r="J273" s="1243">
        <f t="shared" si="70"/>
        <v>0</v>
      </c>
      <c r="K273" s="1244"/>
      <c r="L273" s="1245"/>
      <c r="M273" s="1246" t="s">
        <v>1</v>
      </c>
      <c r="N273" s="1247" t="s">
        <v>37</v>
      </c>
      <c r="O273" s="1234">
        <v>0</v>
      </c>
      <c r="P273" s="1234">
        <f t="shared" si="71"/>
        <v>0</v>
      </c>
      <c r="Q273" s="1234">
        <v>0</v>
      </c>
      <c r="R273" s="1234">
        <f t="shared" si="72"/>
        <v>0</v>
      </c>
      <c r="S273" s="1234">
        <v>0</v>
      </c>
      <c r="T273" s="1235">
        <f t="shared" si="73"/>
        <v>0</v>
      </c>
      <c r="AR273" s="1236" t="s">
        <v>311</v>
      </c>
      <c r="AT273" s="1236" t="s">
        <v>240</v>
      </c>
      <c r="AU273" s="1236" t="s">
        <v>83</v>
      </c>
      <c r="AY273" s="1143" t="s">
        <v>211</v>
      </c>
      <c r="BE273" s="1237">
        <f t="shared" si="74"/>
        <v>0</v>
      </c>
      <c r="BF273" s="1237">
        <f t="shared" si="75"/>
        <v>0</v>
      </c>
      <c r="BG273" s="1237">
        <f t="shared" si="76"/>
        <v>0</v>
      </c>
      <c r="BH273" s="1237">
        <f t="shared" si="77"/>
        <v>0</v>
      </c>
      <c r="BI273" s="1237">
        <f t="shared" si="78"/>
        <v>0</v>
      </c>
      <c r="BJ273" s="1143" t="s">
        <v>83</v>
      </c>
      <c r="BK273" s="1237">
        <f t="shared" si="79"/>
        <v>0</v>
      </c>
      <c r="BL273" s="1143" t="s">
        <v>263</v>
      </c>
      <c r="BM273" s="1236" t="s">
        <v>2828</v>
      </c>
    </row>
    <row r="274" spans="2:65" s="1150" customFormat="1" ht="24.2" customHeight="1">
      <c r="B274" s="1224"/>
      <c r="C274" s="1238" t="s">
        <v>561</v>
      </c>
      <c r="D274" s="1238" t="s">
        <v>240</v>
      </c>
      <c r="E274" s="1239" t="s">
        <v>562</v>
      </c>
      <c r="F274" s="1240" t="s">
        <v>563</v>
      </c>
      <c r="G274" s="1241" t="s">
        <v>238</v>
      </c>
      <c r="H274" s="1242">
        <v>208.74600000000001</v>
      </c>
      <c r="I274" s="1243"/>
      <c r="J274" s="1243">
        <f t="shared" si="70"/>
        <v>0</v>
      </c>
      <c r="K274" s="1244"/>
      <c r="L274" s="1245"/>
      <c r="M274" s="1246" t="s">
        <v>1</v>
      </c>
      <c r="N274" s="1247" t="s">
        <v>37</v>
      </c>
      <c r="O274" s="1234">
        <v>0</v>
      </c>
      <c r="P274" s="1234">
        <f t="shared" si="71"/>
        <v>0</v>
      </c>
      <c r="Q274" s="1234">
        <v>0</v>
      </c>
      <c r="R274" s="1234">
        <f t="shared" si="72"/>
        <v>0</v>
      </c>
      <c r="S274" s="1234">
        <v>0</v>
      </c>
      <c r="T274" s="1235">
        <f t="shared" si="73"/>
        <v>0</v>
      </c>
      <c r="AR274" s="1236" t="s">
        <v>311</v>
      </c>
      <c r="AT274" s="1236" t="s">
        <v>240</v>
      </c>
      <c r="AU274" s="1236" t="s">
        <v>83</v>
      </c>
      <c r="AY274" s="1143" t="s">
        <v>211</v>
      </c>
      <c r="BE274" s="1237">
        <f t="shared" si="74"/>
        <v>0</v>
      </c>
      <c r="BF274" s="1237">
        <f t="shared" si="75"/>
        <v>0</v>
      </c>
      <c r="BG274" s="1237">
        <f t="shared" si="76"/>
        <v>0</v>
      </c>
      <c r="BH274" s="1237">
        <f t="shared" si="77"/>
        <v>0</v>
      </c>
      <c r="BI274" s="1237">
        <f t="shared" si="78"/>
        <v>0</v>
      </c>
      <c r="BJ274" s="1143" t="s">
        <v>83</v>
      </c>
      <c r="BK274" s="1237">
        <f t="shared" si="79"/>
        <v>0</v>
      </c>
      <c r="BL274" s="1143" t="s">
        <v>263</v>
      </c>
      <c r="BM274" s="1236" t="s">
        <v>2831</v>
      </c>
    </row>
    <row r="275" spans="2:65" s="1150" customFormat="1" ht="24.2" customHeight="1">
      <c r="B275" s="1224"/>
      <c r="C275" s="1225" t="s">
        <v>564</v>
      </c>
      <c r="D275" s="1225" t="s">
        <v>213</v>
      </c>
      <c r="E275" s="1226" t="s">
        <v>565</v>
      </c>
      <c r="F275" s="1227" t="s">
        <v>566</v>
      </c>
      <c r="G275" s="1228" t="s">
        <v>238</v>
      </c>
      <c r="H275" s="1229">
        <v>2151.7800000000002</v>
      </c>
      <c r="I275" s="1230"/>
      <c r="J275" s="1230">
        <f t="shared" si="70"/>
        <v>0</v>
      </c>
      <c r="K275" s="1231"/>
      <c r="L275" s="1151"/>
      <c r="M275" s="1232" t="s">
        <v>1</v>
      </c>
      <c r="N275" s="1233" t="s">
        <v>37</v>
      </c>
      <c r="O275" s="1234">
        <v>0</v>
      </c>
      <c r="P275" s="1234">
        <f t="shared" si="71"/>
        <v>0</v>
      </c>
      <c r="Q275" s="1234">
        <v>0</v>
      </c>
      <c r="R275" s="1234">
        <f t="shared" si="72"/>
        <v>0</v>
      </c>
      <c r="S275" s="1234">
        <v>0</v>
      </c>
      <c r="T275" s="1235">
        <f t="shared" si="73"/>
        <v>0</v>
      </c>
      <c r="AR275" s="1236" t="s">
        <v>263</v>
      </c>
      <c r="AT275" s="1236" t="s">
        <v>213</v>
      </c>
      <c r="AU275" s="1236" t="s">
        <v>83</v>
      </c>
      <c r="AY275" s="1143" t="s">
        <v>211</v>
      </c>
      <c r="BE275" s="1237">
        <f t="shared" si="74"/>
        <v>0</v>
      </c>
      <c r="BF275" s="1237">
        <f t="shared" si="75"/>
        <v>0</v>
      </c>
      <c r="BG275" s="1237">
        <f t="shared" si="76"/>
        <v>0</v>
      </c>
      <c r="BH275" s="1237">
        <f t="shared" si="77"/>
        <v>0</v>
      </c>
      <c r="BI275" s="1237">
        <f t="shared" si="78"/>
        <v>0</v>
      </c>
      <c r="BJ275" s="1143" t="s">
        <v>83</v>
      </c>
      <c r="BK275" s="1237">
        <f t="shared" si="79"/>
        <v>0</v>
      </c>
      <c r="BL275" s="1143" t="s">
        <v>263</v>
      </c>
      <c r="BM275" s="1236" t="s">
        <v>2834</v>
      </c>
    </row>
    <row r="276" spans="2:65" s="1150" customFormat="1" ht="24.2" customHeight="1">
      <c r="B276" s="1224"/>
      <c r="C276" s="1238" t="s">
        <v>567</v>
      </c>
      <c r="D276" s="1238" t="s">
        <v>240</v>
      </c>
      <c r="E276" s="1239" t="s">
        <v>550</v>
      </c>
      <c r="F276" s="1240" t="s">
        <v>551</v>
      </c>
      <c r="G276" s="1241" t="s">
        <v>238</v>
      </c>
      <c r="H276" s="1242">
        <v>2194.8150000000001</v>
      </c>
      <c r="I276" s="1243"/>
      <c r="J276" s="1243">
        <f t="shared" si="70"/>
        <v>0</v>
      </c>
      <c r="K276" s="1244"/>
      <c r="L276" s="1245"/>
      <c r="M276" s="1246" t="s">
        <v>1</v>
      </c>
      <c r="N276" s="1247" t="s">
        <v>37</v>
      </c>
      <c r="O276" s="1234">
        <v>0</v>
      </c>
      <c r="P276" s="1234">
        <f t="shared" si="71"/>
        <v>0</v>
      </c>
      <c r="Q276" s="1234">
        <v>0</v>
      </c>
      <c r="R276" s="1234">
        <f t="shared" si="72"/>
        <v>0</v>
      </c>
      <c r="S276" s="1234">
        <v>0</v>
      </c>
      <c r="T276" s="1235">
        <f t="shared" si="73"/>
        <v>0</v>
      </c>
      <c r="AR276" s="1236" t="s">
        <v>311</v>
      </c>
      <c r="AT276" s="1236" t="s">
        <v>240</v>
      </c>
      <c r="AU276" s="1236" t="s">
        <v>83</v>
      </c>
      <c r="AY276" s="1143" t="s">
        <v>211</v>
      </c>
      <c r="BE276" s="1237">
        <f t="shared" si="74"/>
        <v>0</v>
      </c>
      <c r="BF276" s="1237">
        <f t="shared" si="75"/>
        <v>0</v>
      </c>
      <c r="BG276" s="1237">
        <f t="shared" si="76"/>
        <v>0</v>
      </c>
      <c r="BH276" s="1237">
        <f t="shared" si="77"/>
        <v>0</v>
      </c>
      <c r="BI276" s="1237">
        <f t="shared" si="78"/>
        <v>0</v>
      </c>
      <c r="BJ276" s="1143" t="s">
        <v>83</v>
      </c>
      <c r="BK276" s="1237">
        <f t="shared" si="79"/>
        <v>0</v>
      </c>
      <c r="BL276" s="1143" t="s">
        <v>263</v>
      </c>
      <c r="BM276" s="1236" t="s">
        <v>2837</v>
      </c>
    </row>
    <row r="277" spans="2:65" s="1150" customFormat="1" ht="24.2" customHeight="1">
      <c r="B277" s="1224"/>
      <c r="C277" s="1238" t="s">
        <v>568</v>
      </c>
      <c r="D277" s="1238" t="s">
        <v>240</v>
      </c>
      <c r="E277" s="1239" t="s">
        <v>569</v>
      </c>
      <c r="F277" s="1240" t="s">
        <v>570</v>
      </c>
      <c r="G277" s="1241" t="s">
        <v>238</v>
      </c>
      <c r="H277" s="1242">
        <v>2194.8150000000001</v>
      </c>
      <c r="I277" s="1243"/>
      <c r="J277" s="1243">
        <f t="shared" si="70"/>
        <v>0</v>
      </c>
      <c r="K277" s="1244"/>
      <c r="L277" s="1245"/>
      <c r="M277" s="1246" t="s">
        <v>1</v>
      </c>
      <c r="N277" s="1247" t="s">
        <v>37</v>
      </c>
      <c r="O277" s="1234">
        <v>0</v>
      </c>
      <c r="P277" s="1234">
        <f t="shared" si="71"/>
        <v>0</v>
      </c>
      <c r="Q277" s="1234">
        <v>0</v>
      </c>
      <c r="R277" s="1234">
        <f t="shared" si="72"/>
        <v>0</v>
      </c>
      <c r="S277" s="1234">
        <v>0</v>
      </c>
      <c r="T277" s="1235">
        <f t="shared" si="73"/>
        <v>0</v>
      </c>
      <c r="AR277" s="1236" t="s">
        <v>311</v>
      </c>
      <c r="AT277" s="1236" t="s">
        <v>240</v>
      </c>
      <c r="AU277" s="1236" t="s">
        <v>83</v>
      </c>
      <c r="AY277" s="1143" t="s">
        <v>211</v>
      </c>
      <c r="BE277" s="1237">
        <f t="shared" si="74"/>
        <v>0</v>
      </c>
      <c r="BF277" s="1237">
        <f t="shared" si="75"/>
        <v>0</v>
      </c>
      <c r="BG277" s="1237">
        <f t="shared" si="76"/>
        <v>0</v>
      </c>
      <c r="BH277" s="1237">
        <f t="shared" si="77"/>
        <v>0</v>
      </c>
      <c r="BI277" s="1237">
        <f t="shared" si="78"/>
        <v>0</v>
      </c>
      <c r="BJ277" s="1143" t="s">
        <v>83</v>
      </c>
      <c r="BK277" s="1237">
        <f t="shared" si="79"/>
        <v>0</v>
      </c>
      <c r="BL277" s="1143" t="s">
        <v>263</v>
      </c>
      <c r="BM277" s="1236" t="s">
        <v>2840</v>
      </c>
    </row>
    <row r="278" spans="2:65" s="1150" customFormat="1" ht="24.2" customHeight="1">
      <c r="B278" s="1224"/>
      <c r="C278" s="1225" t="s">
        <v>571</v>
      </c>
      <c r="D278" s="1225" t="s">
        <v>213</v>
      </c>
      <c r="E278" s="1226" t="s">
        <v>565</v>
      </c>
      <c r="F278" s="1227" t="s">
        <v>566</v>
      </c>
      <c r="G278" s="1228" t="s">
        <v>238</v>
      </c>
      <c r="H278" s="1229">
        <v>35.92</v>
      </c>
      <c r="I278" s="1230"/>
      <c r="J278" s="1230">
        <f t="shared" si="70"/>
        <v>0</v>
      </c>
      <c r="K278" s="1231"/>
      <c r="L278" s="1151"/>
      <c r="M278" s="1232" t="s">
        <v>1</v>
      </c>
      <c r="N278" s="1233" t="s">
        <v>37</v>
      </c>
      <c r="O278" s="1234">
        <v>0</v>
      </c>
      <c r="P278" s="1234">
        <f t="shared" si="71"/>
        <v>0</v>
      </c>
      <c r="Q278" s="1234">
        <v>0</v>
      </c>
      <c r="R278" s="1234">
        <f t="shared" si="72"/>
        <v>0</v>
      </c>
      <c r="S278" s="1234">
        <v>0</v>
      </c>
      <c r="T278" s="1235">
        <f t="shared" si="73"/>
        <v>0</v>
      </c>
      <c r="AR278" s="1236" t="s">
        <v>263</v>
      </c>
      <c r="AT278" s="1236" t="s">
        <v>213</v>
      </c>
      <c r="AU278" s="1236" t="s">
        <v>83</v>
      </c>
      <c r="AY278" s="1143" t="s">
        <v>211</v>
      </c>
      <c r="BE278" s="1237">
        <f t="shared" si="74"/>
        <v>0</v>
      </c>
      <c r="BF278" s="1237">
        <f t="shared" si="75"/>
        <v>0</v>
      </c>
      <c r="BG278" s="1237">
        <f t="shared" si="76"/>
        <v>0</v>
      </c>
      <c r="BH278" s="1237">
        <f t="shared" si="77"/>
        <v>0</v>
      </c>
      <c r="BI278" s="1237">
        <f t="shared" si="78"/>
        <v>0</v>
      </c>
      <c r="BJ278" s="1143" t="s">
        <v>83</v>
      </c>
      <c r="BK278" s="1237">
        <f t="shared" si="79"/>
        <v>0</v>
      </c>
      <c r="BL278" s="1143" t="s">
        <v>263</v>
      </c>
      <c r="BM278" s="1236" t="s">
        <v>2843</v>
      </c>
    </row>
    <row r="279" spans="2:65" s="1150" customFormat="1" ht="24.2" customHeight="1">
      <c r="B279" s="1224"/>
      <c r="C279" s="1238" t="s">
        <v>572</v>
      </c>
      <c r="D279" s="1238" t="s">
        <v>240</v>
      </c>
      <c r="E279" s="1239" t="s">
        <v>573</v>
      </c>
      <c r="F279" s="1240" t="s">
        <v>574</v>
      </c>
      <c r="G279" s="1241" t="s">
        <v>238</v>
      </c>
      <c r="H279" s="1242">
        <v>36.637999999999998</v>
      </c>
      <c r="I279" s="1243"/>
      <c r="J279" s="1243">
        <f t="shared" si="70"/>
        <v>0</v>
      </c>
      <c r="K279" s="1244"/>
      <c r="L279" s="1245"/>
      <c r="M279" s="1246" t="s">
        <v>1</v>
      </c>
      <c r="N279" s="1247" t="s">
        <v>37</v>
      </c>
      <c r="O279" s="1234">
        <v>0</v>
      </c>
      <c r="P279" s="1234">
        <f t="shared" si="71"/>
        <v>0</v>
      </c>
      <c r="Q279" s="1234">
        <v>0</v>
      </c>
      <c r="R279" s="1234">
        <f t="shared" si="72"/>
        <v>0</v>
      </c>
      <c r="S279" s="1234">
        <v>0</v>
      </c>
      <c r="T279" s="1235">
        <f t="shared" si="73"/>
        <v>0</v>
      </c>
      <c r="AR279" s="1236" t="s">
        <v>311</v>
      </c>
      <c r="AT279" s="1236" t="s">
        <v>240</v>
      </c>
      <c r="AU279" s="1236" t="s">
        <v>83</v>
      </c>
      <c r="AY279" s="1143" t="s">
        <v>211</v>
      </c>
      <c r="BE279" s="1237">
        <f t="shared" si="74"/>
        <v>0</v>
      </c>
      <c r="BF279" s="1237">
        <f t="shared" si="75"/>
        <v>0</v>
      </c>
      <c r="BG279" s="1237">
        <f t="shared" si="76"/>
        <v>0</v>
      </c>
      <c r="BH279" s="1237">
        <f t="shared" si="77"/>
        <v>0</v>
      </c>
      <c r="BI279" s="1237">
        <f t="shared" si="78"/>
        <v>0</v>
      </c>
      <c r="BJ279" s="1143" t="s">
        <v>83</v>
      </c>
      <c r="BK279" s="1237">
        <f t="shared" si="79"/>
        <v>0</v>
      </c>
      <c r="BL279" s="1143" t="s">
        <v>263</v>
      </c>
      <c r="BM279" s="1236" t="s">
        <v>2846</v>
      </c>
    </row>
    <row r="280" spans="2:65" s="1150" customFormat="1" ht="24.2" customHeight="1">
      <c r="B280" s="1224"/>
      <c r="C280" s="1238" t="s">
        <v>575</v>
      </c>
      <c r="D280" s="1238" t="s">
        <v>240</v>
      </c>
      <c r="E280" s="1239" t="s">
        <v>576</v>
      </c>
      <c r="F280" s="1240" t="s">
        <v>577</v>
      </c>
      <c r="G280" s="1241" t="s">
        <v>238</v>
      </c>
      <c r="H280" s="1242">
        <v>36.637999999999998</v>
      </c>
      <c r="I280" s="1243"/>
      <c r="J280" s="1243">
        <f t="shared" si="70"/>
        <v>0</v>
      </c>
      <c r="K280" s="1244"/>
      <c r="L280" s="1245"/>
      <c r="M280" s="1246" t="s">
        <v>1</v>
      </c>
      <c r="N280" s="1247" t="s">
        <v>37</v>
      </c>
      <c r="O280" s="1234">
        <v>0</v>
      </c>
      <c r="P280" s="1234">
        <f t="shared" si="71"/>
        <v>0</v>
      </c>
      <c r="Q280" s="1234">
        <v>0</v>
      </c>
      <c r="R280" s="1234">
        <f t="shared" si="72"/>
        <v>0</v>
      </c>
      <c r="S280" s="1234">
        <v>0</v>
      </c>
      <c r="T280" s="1235">
        <f t="shared" si="73"/>
        <v>0</v>
      </c>
      <c r="AR280" s="1236" t="s">
        <v>311</v>
      </c>
      <c r="AT280" s="1236" t="s">
        <v>240</v>
      </c>
      <c r="AU280" s="1236" t="s">
        <v>83</v>
      </c>
      <c r="AY280" s="1143" t="s">
        <v>211</v>
      </c>
      <c r="BE280" s="1237">
        <f t="shared" si="74"/>
        <v>0</v>
      </c>
      <c r="BF280" s="1237">
        <f t="shared" si="75"/>
        <v>0</v>
      </c>
      <c r="BG280" s="1237">
        <f t="shared" si="76"/>
        <v>0</v>
      </c>
      <c r="BH280" s="1237">
        <f t="shared" si="77"/>
        <v>0</v>
      </c>
      <c r="BI280" s="1237">
        <f t="shared" si="78"/>
        <v>0</v>
      </c>
      <c r="BJ280" s="1143" t="s">
        <v>83</v>
      </c>
      <c r="BK280" s="1237">
        <f t="shared" si="79"/>
        <v>0</v>
      </c>
      <c r="BL280" s="1143" t="s">
        <v>263</v>
      </c>
      <c r="BM280" s="1236" t="s">
        <v>2849</v>
      </c>
    </row>
    <row r="281" spans="2:65" s="1150" customFormat="1" ht="24.2" customHeight="1">
      <c r="B281" s="1224"/>
      <c r="C281" s="1225" t="s">
        <v>578</v>
      </c>
      <c r="D281" s="1225" t="s">
        <v>213</v>
      </c>
      <c r="E281" s="1226" t="s">
        <v>579</v>
      </c>
      <c r="F281" s="1227" t="s">
        <v>580</v>
      </c>
      <c r="G281" s="1228" t="s">
        <v>238</v>
      </c>
      <c r="H281" s="1229">
        <v>117</v>
      </c>
      <c r="I281" s="1230"/>
      <c r="J281" s="1230">
        <f t="shared" si="70"/>
        <v>0</v>
      </c>
      <c r="K281" s="1231"/>
      <c r="L281" s="1151"/>
      <c r="M281" s="1232" t="s">
        <v>1</v>
      </c>
      <c r="N281" s="1233" t="s">
        <v>37</v>
      </c>
      <c r="O281" s="1234">
        <v>0</v>
      </c>
      <c r="P281" s="1234">
        <f t="shared" si="71"/>
        <v>0</v>
      </c>
      <c r="Q281" s="1234">
        <v>0</v>
      </c>
      <c r="R281" s="1234">
        <f t="shared" si="72"/>
        <v>0</v>
      </c>
      <c r="S281" s="1234">
        <v>0</v>
      </c>
      <c r="T281" s="1235">
        <f t="shared" si="73"/>
        <v>0</v>
      </c>
      <c r="AR281" s="1236" t="s">
        <v>263</v>
      </c>
      <c r="AT281" s="1236" t="s">
        <v>213</v>
      </c>
      <c r="AU281" s="1236" t="s">
        <v>83</v>
      </c>
      <c r="AY281" s="1143" t="s">
        <v>211</v>
      </c>
      <c r="BE281" s="1237">
        <f t="shared" si="74"/>
        <v>0</v>
      </c>
      <c r="BF281" s="1237">
        <f t="shared" si="75"/>
        <v>0</v>
      </c>
      <c r="BG281" s="1237">
        <f t="shared" si="76"/>
        <v>0</v>
      </c>
      <c r="BH281" s="1237">
        <f t="shared" si="77"/>
        <v>0</v>
      </c>
      <c r="BI281" s="1237">
        <f t="shared" si="78"/>
        <v>0</v>
      </c>
      <c r="BJ281" s="1143" t="s">
        <v>83</v>
      </c>
      <c r="BK281" s="1237">
        <f t="shared" si="79"/>
        <v>0</v>
      </c>
      <c r="BL281" s="1143" t="s">
        <v>263</v>
      </c>
      <c r="BM281" s="1236" t="s">
        <v>2852</v>
      </c>
    </row>
    <row r="282" spans="2:65" s="1150" customFormat="1" ht="16.5" customHeight="1">
      <c r="B282" s="1224"/>
      <c r="C282" s="1238" t="s">
        <v>581</v>
      </c>
      <c r="D282" s="1238" t="s">
        <v>240</v>
      </c>
      <c r="E282" s="1239" t="s">
        <v>582</v>
      </c>
      <c r="F282" s="1240" t="s">
        <v>583</v>
      </c>
      <c r="G282" s="1241" t="s">
        <v>238</v>
      </c>
      <c r="H282" s="1242">
        <v>80.58</v>
      </c>
      <c r="I282" s="1243"/>
      <c r="J282" s="1243">
        <f t="shared" si="70"/>
        <v>0</v>
      </c>
      <c r="K282" s="1244"/>
      <c r="L282" s="1245"/>
      <c r="M282" s="1246" t="s">
        <v>1</v>
      </c>
      <c r="N282" s="1247" t="s">
        <v>37</v>
      </c>
      <c r="O282" s="1234">
        <v>0</v>
      </c>
      <c r="P282" s="1234">
        <f t="shared" si="71"/>
        <v>0</v>
      </c>
      <c r="Q282" s="1234">
        <v>0</v>
      </c>
      <c r="R282" s="1234">
        <f t="shared" si="72"/>
        <v>0</v>
      </c>
      <c r="S282" s="1234">
        <v>0</v>
      </c>
      <c r="T282" s="1235">
        <f t="shared" si="73"/>
        <v>0</v>
      </c>
      <c r="AR282" s="1236" t="s">
        <v>311</v>
      </c>
      <c r="AT282" s="1236" t="s">
        <v>240</v>
      </c>
      <c r="AU282" s="1236" t="s">
        <v>83</v>
      </c>
      <c r="AY282" s="1143" t="s">
        <v>211</v>
      </c>
      <c r="BE282" s="1237">
        <f t="shared" si="74"/>
        <v>0</v>
      </c>
      <c r="BF282" s="1237">
        <f t="shared" si="75"/>
        <v>0</v>
      </c>
      <c r="BG282" s="1237">
        <f t="shared" si="76"/>
        <v>0</v>
      </c>
      <c r="BH282" s="1237">
        <f t="shared" si="77"/>
        <v>0</v>
      </c>
      <c r="BI282" s="1237">
        <f t="shared" si="78"/>
        <v>0</v>
      </c>
      <c r="BJ282" s="1143" t="s">
        <v>83</v>
      </c>
      <c r="BK282" s="1237">
        <f t="shared" si="79"/>
        <v>0</v>
      </c>
      <c r="BL282" s="1143" t="s">
        <v>263</v>
      </c>
      <c r="BM282" s="1236" t="s">
        <v>2855</v>
      </c>
    </row>
    <row r="283" spans="2:65" s="1150" customFormat="1" ht="16.5" customHeight="1">
      <c r="B283" s="1224"/>
      <c r="C283" s="1238" t="s">
        <v>584</v>
      </c>
      <c r="D283" s="1238" t="s">
        <v>240</v>
      </c>
      <c r="E283" s="1239" t="s">
        <v>304</v>
      </c>
      <c r="F283" s="1240" t="s">
        <v>305</v>
      </c>
      <c r="G283" s="1241" t="s">
        <v>238</v>
      </c>
      <c r="H283" s="1242">
        <v>38.76</v>
      </c>
      <c r="I283" s="1243"/>
      <c r="J283" s="1243">
        <f t="shared" si="70"/>
        <v>0</v>
      </c>
      <c r="K283" s="1244"/>
      <c r="L283" s="1245"/>
      <c r="M283" s="1246" t="s">
        <v>1</v>
      </c>
      <c r="N283" s="1247" t="s">
        <v>37</v>
      </c>
      <c r="O283" s="1234">
        <v>0</v>
      </c>
      <c r="P283" s="1234">
        <f t="shared" si="71"/>
        <v>0</v>
      </c>
      <c r="Q283" s="1234">
        <v>0</v>
      </c>
      <c r="R283" s="1234">
        <f t="shared" si="72"/>
        <v>0</v>
      </c>
      <c r="S283" s="1234">
        <v>0</v>
      </c>
      <c r="T283" s="1235">
        <f t="shared" si="73"/>
        <v>0</v>
      </c>
      <c r="AR283" s="1236" t="s">
        <v>311</v>
      </c>
      <c r="AT283" s="1236" t="s">
        <v>240</v>
      </c>
      <c r="AU283" s="1236" t="s">
        <v>83</v>
      </c>
      <c r="AY283" s="1143" t="s">
        <v>211</v>
      </c>
      <c r="BE283" s="1237">
        <f t="shared" si="74"/>
        <v>0</v>
      </c>
      <c r="BF283" s="1237">
        <f t="shared" si="75"/>
        <v>0</v>
      </c>
      <c r="BG283" s="1237">
        <f t="shared" si="76"/>
        <v>0</v>
      </c>
      <c r="BH283" s="1237">
        <f t="shared" si="77"/>
        <v>0</v>
      </c>
      <c r="BI283" s="1237">
        <f t="shared" si="78"/>
        <v>0</v>
      </c>
      <c r="BJ283" s="1143" t="s">
        <v>83</v>
      </c>
      <c r="BK283" s="1237">
        <f t="shared" si="79"/>
        <v>0</v>
      </c>
      <c r="BL283" s="1143" t="s">
        <v>263</v>
      </c>
      <c r="BM283" s="1236" t="s">
        <v>2858</v>
      </c>
    </row>
    <row r="284" spans="2:65" s="1150" customFormat="1" ht="33" customHeight="1">
      <c r="B284" s="1224"/>
      <c r="C284" s="1225" t="s">
        <v>585</v>
      </c>
      <c r="D284" s="1225" t="s">
        <v>213</v>
      </c>
      <c r="E284" s="1226" t="s">
        <v>586</v>
      </c>
      <c r="F284" s="1227" t="s">
        <v>587</v>
      </c>
      <c r="G284" s="1228" t="s">
        <v>238</v>
      </c>
      <c r="H284" s="1229">
        <v>34.200000000000003</v>
      </c>
      <c r="I284" s="1230"/>
      <c r="J284" s="1230">
        <f t="shared" si="70"/>
        <v>0</v>
      </c>
      <c r="K284" s="1231"/>
      <c r="L284" s="1151"/>
      <c r="M284" s="1232" t="s">
        <v>1</v>
      </c>
      <c r="N284" s="1233" t="s">
        <v>37</v>
      </c>
      <c r="O284" s="1234">
        <v>0</v>
      </c>
      <c r="P284" s="1234">
        <f t="shared" si="71"/>
        <v>0</v>
      </c>
      <c r="Q284" s="1234">
        <v>0</v>
      </c>
      <c r="R284" s="1234">
        <f t="shared" si="72"/>
        <v>0</v>
      </c>
      <c r="S284" s="1234">
        <v>0</v>
      </c>
      <c r="T284" s="1235">
        <f t="shared" si="73"/>
        <v>0</v>
      </c>
      <c r="AR284" s="1236" t="s">
        <v>263</v>
      </c>
      <c r="AT284" s="1236" t="s">
        <v>213</v>
      </c>
      <c r="AU284" s="1236" t="s">
        <v>83</v>
      </c>
      <c r="AY284" s="1143" t="s">
        <v>211</v>
      </c>
      <c r="BE284" s="1237">
        <f t="shared" si="74"/>
        <v>0</v>
      </c>
      <c r="BF284" s="1237">
        <f t="shared" si="75"/>
        <v>0</v>
      </c>
      <c r="BG284" s="1237">
        <f t="shared" si="76"/>
        <v>0</v>
      </c>
      <c r="BH284" s="1237">
        <f t="shared" si="77"/>
        <v>0</v>
      </c>
      <c r="BI284" s="1237">
        <f t="shared" si="78"/>
        <v>0</v>
      </c>
      <c r="BJ284" s="1143" t="s">
        <v>83</v>
      </c>
      <c r="BK284" s="1237">
        <f t="shared" si="79"/>
        <v>0</v>
      </c>
      <c r="BL284" s="1143" t="s">
        <v>263</v>
      </c>
      <c r="BM284" s="1236" t="s">
        <v>2600</v>
      </c>
    </row>
    <row r="285" spans="2:65" s="1150" customFormat="1" ht="16.5" customHeight="1">
      <c r="B285" s="1224"/>
      <c r="C285" s="1238" t="s">
        <v>588</v>
      </c>
      <c r="D285" s="1238" t="s">
        <v>240</v>
      </c>
      <c r="E285" s="1239" t="s">
        <v>589</v>
      </c>
      <c r="F285" s="1240" t="s">
        <v>590</v>
      </c>
      <c r="G285" s="1241" t="s">
        <v>238</v>
      </c>
      <c r="H285" s="1242">
        <v>34.200000000000003</v>
      </c>
      <c r="I285" s="1243"/>
      <c r="J285" s="1243">
        <f t="shared" si="70"/>
        <v>0</v>
      </c>
      <c r="K285" s="1244"/>
      <c r="L285" s="1245"/>
      <c r="M285" s="1246" t="s">
        <v>1</v>
      </c>
      <c r="N285" s="1247" t="s">
        <v>37</v>
      </c>
      <c r="O285" s="1234">
        <v>0</v>
      </c>
      <c r="P285" s="1234">
        <f t="shared" si="71"/>
        <v>0</v>
      </c>
      <c r="Q285" s="1234">
        <v>0</v>
      </c>
      <c r="R285" s="1234">
        <f t="shared" si="72"/>
        <v>0</v>
      </c>
      <c r="S285" s="1234">
        <v>0</v>
      </c>
      <c r="T285" s="1235">
        <f t="shared" si="73"/>
        <v>0</v>
      </c>
      <c r="AR285" s="1236" t="s">
        <v>311</v>
      </c>
      <c r="AT285" s="1236" t="s">
        <v>240</v>
      </c>
      <c r="AU285" s="1236" t="s">
        <v>83</v>
      </c>
      <c r="AY285" s="1143" t="s">
        <v>211</v>
      </c>
      <c r="BE285" s="1237">
        <f t="shared" si="74"/>
        <v>0</v>
      </c>
      <c r="BF285" s="1237">
        <f t="shared" si="75"/>
        <v>0</v>
      </c>
      <c r="BG285" s="1237">
        <f t="shared" si="76"/>
        <v>0</v>
      </c>
      <c r="BH285" s="1237">
        <f t="shared" si="77"/>
        <v>0</v>
      </c>
      <c r="BI285" s="1237">
        <f t="shared" si="78"/>
        <v>0</v>
      </c>
      <c r="BJ285" s="1143" t="s">
        <v>83</v>
      </c>
      <c r="BK285" s="1237">
        <f t="shared" si="79"/>
        <v>0</v>
      </c>
      <c r="BL285" s="1143" t="s">
        <v>263</v>
      </c>
      <c r="BM285" s="1236" t="s">
        <v>2863</v>
      </c>
    </row>
    <row r="286" spans="2:65" s="1150" customFormat="1" ht="24.2" customHeight="1">
      <c r="B286" s="1224"/>
      <c r="C286" s="1225" t="s">
        <v>591</v>
      </c>
      <c r="D286" s="1225" t="s">
        <v>213</v>
      </c>
      <c r="E286" s="1226" t="s">
        <v>592</v>
      </c>
      <c r="F286" s="1227" t="s">
        <v>593</v>
      </c>
      <c r="G286" s="1228" t="s">
        <v>238</v>
      </c>
      <c r="H286" s="1229">
        <v>34.200000000000003</v>
      </c>
      <c r="I286" s="1230"/>
      <c r="J286" s="1230">
        <f t="shared" si="70"/>
        <v>0</v>
      </c>
      <c r="K286" s="1231"/>
      <c r="L286" s="1151"/>
      <c r="M286" s="1232" t="s">
        <v>1</v>
      </c>
      <c r="N286" s="1233" t="s">
        <v>37</v>
      </c>
      <c r="O286" s="1234">
        <v>0</v>
      </c>
      <c r="P286" s="1234">
        <f t="shared" si="71"/>
        <v>0</v>
      </c>
      <c r="Q286" s="1234">
        <v>0</v>
      </c>
      <c r="R286" s="1234">
        <f t="shared" si="72"/>
        <v>0</v>
      </c>
      <c r="S286" s="1234">
        <v>0</v>
      </c>
      <c r="T286" s="1235">
        <f t="shared" si="73"/>
        <v>0</v>
      </c>
      <c r="AR286" s="1236" t="s">
        <v>263</v>
      </c>
      <c r="AT286" s="1236" t="s">
        <v>213</v>
      </c>
      <c r="AU286" s="1236" t="s">
        <v>83</v>
      </c>
      <c r="AY286" s="1143" t="s">
        <v>211</v>
      </c>
      <c r="BE286" s="1237">
        <f t="shared" si="74"/>
        <v>0</v>
      </c>
      <c r="BF286" s="1237">
        <f t="shared" si="75"/>
        <v>0</v>
      </c>
      <c r="BG286" s="1237">
        <f t="shared" si="76"/>
        <v>0</v>
      </c>
      <c r="BH286" s="1237">
        <f t="shared" si="77"/>
        <v>0</v>
      </c>
      <c r="BI286" s="1237">
        <f t="shared" si="78"/>
        <v>0</v>
      </c>
      <c r="BJ286" s="1143" t="s">
        <v>83</v>
      </c>
      <c r="BK286" s="1237">
        <f t="shared" si="79"/>
        <v>0</v>
      </c>
      <c r="BL286" s="1143" t="s">
        <v>263</v>
      </c>
      <c r="BM286" s="1236" t="s">
        <v>2866</v>
      </c>
    </row>
    <row r="287" spans="2:65" s="1150" customFormat="1" ht="24.2" customHeight="1">
      <c r="B287" s="1224"/>
      <c r="C287" s="1238" t="s">
        <v>594</v>
      </c>
      <c r="D287" s="1238" t="s">
        <v>240</v>
      </c>
      <c r="E287" s="1239" t="s">
        <v>595</v>
      </c>
      <c r="F287" s="1240" t="s">
        <v>596</v>
      </c>
      <c r="G287" s="1241" t="s">
        <v>238</v>
      </c>
      <c r="H287" s="1242">
        <v>34.884</v>
      </c>
      <c r="I287" s="1243"/>
      <c r="J287" s="1243">
        <f t="shared" si="70"/>
        <v>0</v>
      </c>
      <c r="K287" s="1244"/>
      <c r="L287" s="1245"/>
      <c r="M287" s="1246" t="s">
        <v>1</v>
      </c>
      <c r="N287" s="1247" t="s">
        <v>37</v>
      </c>
      <c r="O287" s="1234">
        <v>0</v>
      </c>
      <c r="P287" s="1234">
        <f t="shared" si="71"/>
        <v>0</v>
      </c>
      <c r="Q287" s="1234">
        <v>0</v>
      </c>
      <c r="R287" s="1234">
        <f t="shared" si="72"/>
        <v>0</v>
      </c>
      <c r="S287" s="1234">
        <v>0</v>
      </c>
      <c r="T287" s="1235">
        <f t="shared" si="73"/>
        <v>0</v>
      </c>
      <c r="AR287" s="1236" t="s">
        <v>311</v>
      </c>
      <c r="AT287" s="1236" t="s">
        <v>240</v>
      </c>
      <c r="AU287" s="1236" t="s">
        <v>83</v>
      </c>
      <c r="AY287" s="1143" t="s">
        <v>211</v>
      </c>
      <c r="BE287" s="1237">
        <f t="shared" si="74"/>
        <v>0</v>
      </c>
      <c r="BF287" s="1237">
        <f t="shared" si="75"/>
        <v>0</v>
      </c>
      <c r="BG287" s="1237">
        <f t="shared" si="76"/>
        <v>0</v>
      </c>
      <c r="BH287" s="1237">
        <f t="shared" si="77"/>
        <v>0</v>
      </c>
      <c r="BI287" s="1237">
        <f t="shared" si="78"/>
        <v>0</v>
      </c>
      <c r="BJ287" s="1143" t="s">
        <v>83</v>
      </c>
      <c r="BK287" s="1237">
        <f t="shared" si="79"/>
        <v>0</v>
      </c>
      <c r="BL287" s="1143" t="s">
        <v>263</v>
      </c>
      <c r="BM287" s="1236" t="s">
        <v>2869</v>
      </c>
    </row>
    <row r="288" spans="2:65" s="1150" customFormat="1" ht="24.2" customHeight="1">
      <c r="B288" s="1224"/>
      <c r="C288" s="1238" t="s">
        <v>597</v>
      </c>
      <c r="D288" s="1238" t="s">
        <v>240</v>
      </c>
      <c r="E288" s="1239" t="s">
        <v>598</v>
      </c>
      <c r="F288" s="1240" t="s">
        <v>599</v>
      </c>
      <c r="G288" s="1241" t="s">
        <v>238</v>
      </c>
      <c r="H288" s="1242">
        <v>34.884</v>
      </c>
      <c r="I288" s="1243"/>
      <c r="J288" s="1243">
        <f t="shared" si="70"/>
        <v>0</v>
      </c>
      <c r="K288" s="1244"/>
      <c r="L288" s="1245"/>
      <c r="M288" s="1246" t="s">
        <v>1</v>
      </c>
      <c r="N288" s="1247" t="s">
        <v>37</v>
      </c>
      <c r="O288" s="1234">
        <v>0</v>
      </c>
      <c r="P288" s="1234">
        <f t="shared" si="71"/>
        <v>0</v>
      </c>
      <c r="Q288" s="1234">
        <v>0</v>
      </c>
      <c r="R288" s="1234">
        <f t="shared" si="72"/>
        <v>0</v>
      </c>
      <c r="S288" s="1234">
        <v>0</v>
      </c>
      <c r="T288" s="1235">
        <f t="shared" si="73"/>
        <v>0</v>
      </c>
      <c r="AR288" s="1236" t="s">
        <v>311</v>
      </c>
      <c r="AT288" s="1236" t="s">
        <v>240</v>
      </c>
      <c r="AU288" s="1236" t="s">
        <v>83</v>
      </c>
      <c r="AY288" s="1143" t="s">
        <v>211</v>
      </c>
      <c r="BE288" s="1237">
        <f t="shared" si="74"/>
        <v>0</v>
      </c>
      <c r="BF288" s="1237">
        <f t="shared" si="75"/>
        <v>0</v>
      </c>
      <c r="BG288" s="1237">
        <f t="shared" si="76"/>
        <v>0</v>
      </c>
      <c r="BH288" s="1237">
        <f t="shared" si="77"/>
        <v>0</v>
      </c>
      <c r="BI288" s="1237">
        <f t="shared" si="78"/>
        <v>0</v>
      </c>
      <c r="BJ288" s="1143" t="s">
        <v>83</v>
      </c>
      <c r="BK288" s="1237">
        <f t="shared" si="79"/>
        <v>0</v>
      </c>
      <c r="BL288" s="1143" t="s">
        <v>263</v>
      </c>
      <c r="BM288" s="1236" t="s">
        <v>2872</v>
      </c>
    </row>
    <row r="289" spans="2:65" s="1150" customFormat="1" ht="24.2" customHeight="1">
      <c r="B289" s="1224"/>
      <c r="C289" s="1225" t="s">
        <v>600</v>
      </c>
      <c r="D289" s="1225" t="s">
        <v>213</v>
      </c>
      <c r="E289" s="1226" t="s">
        <v>601</v>
      </c>
      <c r="F289" s="1227" t="s">
        <v>602</v>
      </c>
      <c r="G289" s="1228" t="s">
        <v>238</v>
      </c>
      <c r="H289" s="1229">
        <v>27.36</v>
      </c>
      <c r="I289" s="1230"/>
      <c r="J289" s="1230">
        <f t="shared" si="70"/>
        <v>0</v>
      </c>
      <c r="K289" s="1231"/>
      <c r="L289" s="1151"/>
      <c r="M289" s="1232" t="s">
        <v>1</v>
      </c>
      <c r="N289" s="1233" t="s">
        <v>37</v>
      </c>
      <c r="O289" s="1234">
        <v>0</v>
      </c>
      <c r="P289" s="1234">
        <f t="shared" si="71"/>
        <v>0</v>
      </c>
      <c r="Q289" s="1234">
        <v>0</v>
      </c>
      <c r="R289" s="1234">
        <f t="shared" si="72"/>
        <v>0</v>
      </c>
      <c r="S289" s="1234">
        <v>0</v>
      </c>
      <c r="T289" s="1235">
        <f t="shared" si="73"/>
        <v>0</v>
      </c>
      <c r="AR289" s="1236" t="s">
        <v>263</v>
      </c>
      <c r="AT289" s="1236" t="s">
        <v>213</v>
      </c>
      <c r="AU289" s="1236" t="s">
        <v>83</v>
      </c>
      <c r="AY289" s="1143" t="s">
        <v>211</v>
      </c>
      <c r="BE289" s="1237">
        <f t="shared" si="74"/>
        <v>0</v>
      </c>
      <c r="BF289" s="1237">
        <f t="shared" si="75"/>
        <v>0</v>
      </c>
      <c r="BG289" s="1237">
        <f t="shared" si="76"/>
        <v>0</v>
      </c>
      <c r="BH289" s="1237">
        <f t="shared" si="77"/>
        <v>0</v>
      </c>
      <c r="BI289" s="1237">
        <f t="shared" si="78"/>
        <v>0</v>
      </c>
      <c r="BJ289" s="1143" t="s">
        <v>83</v>
      </c>
      <c r="BK289" s="1237">
        <f t="shared" si="79"/>
        <v>0</v>
      </c>
      <c r="BL289" s="1143" t="s">
        <v>263</v>
      </c>
      <c r="BM289" s="1236" t="s">
        <v>2875</v>
      </c>
    </row>
    <row r="290" spans="2:65" s="1150" customFormat="1" ht="24.2" customHeight="1">
      <c r="B290" s="1224"/>
      <c r="C290" s="1238" t="s">
        <v>603</v>
      </c>
      <c r="D290" s="1238" t="s">
        <v>240</v>
      </c>
      <c r="E290" s="1239" t="s">
        <v>604</v>
      </c>
      <c r="F290" s="1240" t="s">
        <v>605</v>
      </c>
      <c r="G290" s="1241" t="s">
        <v>238</v>
      </c>
      <c r="H290" s="1242">
        <v>5.7220000000000004</v>
      </c>
      <c r="I290" s="1243"/>
      <c r="J290" s="1243">
        <f t="shared" si="70"/>
        <v>0</v>
      </c>
      <c r="K290" s="1244"/>
      <c r="L290" s="1245"/>
      <c r="M290" s="1246" t="s">
        <v>1</v>
      </c>
      <c r="N290" s="1247" t="s">
        <v>37</v>
      </c>
      <c r="O290" s="1234">
        <v>0</v>
      </c>
      <c r="P290" s="1234">
        <f t="shared" si="71"/>
        <v>0</v>
      </c>
      <c r="Q290" s="1234">
        <v>0</v>
      </c>
      <c r="R290" s="1234">
        <f t="shared" si="72"/>
        <v>0</v>
      </c>
      <c r="S290" s="1234">
        <v>0</v>
      </c>
      <c r="T290" s="1235">
        <f t="shared" si="73"/>
        <v>0</v>
      </c>
      <c r="AR290" s="1236" t="s">
        <v>311</v>
      </c>
      <c r="AT290" s="1236" t="s">
        <v>240</v>
      </c>
      <c r="AU290" s="1236" t="s">
        <v>83</v>
      </c>
      <c r="AY290" s="1143" t="s">
        <v>211</v>
      </c>
      <c r="BE290" s="1237">
        <f t="shared" si="74"/>
        <v>0</v>
      </c>
      <c r="BF290" s="1237">
        <f t="shared" si="75"/>
        <v>0</v>
      </c>
      <c r="BG290" s="1237">
        <f t="shared" si="76"/>
        <v>0</v>
      </c>
      <c r="BH290" s="1237">
        <f t="shared" si="77"/>
        <v>0</v>
      </c>
      <c r="BI290" s="1237">
        <f t="shared" si="78"/>
        <v>0</v>
      </c>
      <c r="BJ290" s="1143" t="s">
        <v>83</v>
      </c>
      <c r="BK290" s="1237">
        <f t="shared" si="79"/>
        <v>0</v>
      </c>
      <c r="BL290" s="1143" t="s">
        <v>263</v>
      </c>
      <c r="BM290" s="1236" t="s">
        <v>2878</v>
      </c>
    </row>
    <row r="291" spans="2:65" s="1150" customFormat="1" ht="24.2" customHeight="1">
      <c r="B291" s="1224"/>
      <c r="C291" s="1238" t="s">
        <v>606</v>
      </c>
      <c r="D291" s="1238" t="s">
        <v>240</v>
      </c>
      <c r="E291" s="1239" t="s">
        <v>607</v>
      </c>
      <c r="F291" s="1240" t="s">
        <v>608</v>
      </c>
      <c r="G291" s="1241" t="s">
        <v>238</v>
      </c>
      <c r="H291" s="1242">
        <v>22.184999999999999</v>
      </c>
      <c r="I291" s="1243"/>
      <c r="J291" s="1243">
        <f t="shared" si="70"/>
        <v>0</v>
      </c>
      <c r="K291" s="1244"/>
      <c r="L291" s="1245"/>
      <c r="M291" s="1246" t="s">
        <v>1</v>
      </c>
      <c r="N291" s="1247" t="s">
        <v>37</v>
      </c>
      <c r="O291" s="1234">
        <v>0</v>
      </c>
      <c r="P291" s="1234">
        <f t="shared" si="71"/>
        <v>0</v>
      </c>
      <c r="Q291" s="1234">
        <v>0</v>
      </c>
      <c r="R291" s="1234">
        <f t="shared" si="72"/>
        <v>0</v>
      </c>
      <c r="S291" s="1234">
        <v>0</v>
      </c>
      <c r="T291" s="1235">
        <f t="shared" si="73"/>
        <v>0</v>
      </c>
      <c r="AR291" s="1236" t="s">
        <v>311</v>
      </c>
      <c r="AT291" s="1236" t="s">
        <v>240</v>
      </c>
      <c r="AU291" s="1236" t="s">
        <v>83</v>
      </c>
      <c r="AY291" s="1143" t="s">
        <v>211</v>
      </c>
      <c r="BE291" s="1237">
        <f t="shared" si="74"/>
        <v>0</v>
      </c>
      <c r="BF291" s="1237">
        <f t="shared" si="75"/>
        <v>0</v>
      </c>
      <c r="BG291" s="1237">
        <f t="shared" si="76"/>
        <v>0</v>
      </c>
      <c r="BH291" s="1237">
        <f t="shared" si="77"/>
        <v>0</v>
      </c>
      <c r="BI291" s="1237">
        <f t="shared" si="78"/>
        <v>0</v>
      </c>
      <c r="BJ291" s="1143" t="s">
        <v>83</v>
      </c>
      <c r="BK291" s="1237">
        <f t="shared" si="79"/>
        <v>0</v>
      </c>
      <c r="BL291" s="1143" t="s">
        <v>263</v>
      </c>
      <c r="BM291" s="1236" t="s">
        <v>2882</v>
      </c>
    </row>
    <row r="292" spans="2:65" s="1150" customFormat="1" ht="33" customHeight="1">
      <c r="B292" s="1224"/>
      <c r="C292" s="1225" t="s">
        <v>609</v>
      </c>
      <c r="D292" s="1225" t="s">
        <v>213</v>
      </c>
      <c r="E292" s="1226" t="s">
        <v>610</v>
      </c>
      <c r="F292" s="1227" t="s">
        <v>611</v>
      </c>
      <c r="G292" s="1228" t="s">
        <v>238</v>
      </c>
      <c r="H292" s="1229">
        <v>927.38</v>
      </c>
      <c r="I292" s="1230"/>
      <c r="J292" s="1230">
        <f t="shared" si="70"/>
        <v>0</v>
      </c>
      <c r="K292" s="1231"/>
      <c r="L292" s="1151"/>
      <c r="M292" s="1232" t="s">
        <v>1</v>
      </c>
      <c r="N292" s="1233" t="s">
        <v>37</v>
      </c>
      <c r="O292" s="1234">
        <v>0</v>
      </c>
      <c r="P292" s="1234">
        <f t="shared" si="71"/>
        <v>0</v>
      </c>
      <c r="Q292" s="1234">
        <v>0</v>
      </c>
      <c r="R292" s="1234">
        <f t="shared" si="72"/>
        <v>0</v>
      </c>
      <c r="S292" s="1234">
        <v>0</v>
      </c>
      <c r="T292" s="1235">
        <f t="shared" si="73"/>
        <v>0</v>
      </c>
      <c r="AR292" s="1236" t="s">
        <v>263</v>
      </c>
      <c r="AT292" s="1236" t="s">
        <v>213</v>
      </c>
      <c r="AU292" s="1236" t="s">
        <v>83</v>
      </c>
      <c r="AY292" s="1143" t="s">
        <v>211</v>
      </c>
      <c r="BE292" s="1237">
        <f t="shared" si="74"/>
        <v>0</v>
      </c>
      <c r="BF292" s="1237">
        <f t="shared" si="75"/>
        <v>0</v>
      </c>
      <c r="BG292" s="1237">
        <f t="shared" si="76"/>
        <v>0</v>
      </c>
      <c r="BH292" s="1237">
        <f t="shared" si="77"/>
        <v>0</v>
      </c>
      <c r="BI292" s="1237">
        <f t="shared" si="78"/>
        <v>0</v>
      </c>
      <c r="BJ292" s="1143" t="s">
        <v>83</v>
      </c>
      <c r="BK292" s="1237">
        <f t="shared" si="79"/>
        <v>0</v>
      </c>
      <c r="BL292" s="1143" t="s">
        <v>263</v>
      </c>
      <c r="BM292" s="1236" t="s">
        <v>2885</v>
      </c>
    </row>
    <row r="293" spans="2:65" s="1150" customFormat="1" ht="37.700000000000003" customHeight="1">
      <c r="B293" s="1224"/>
      <c r="C293" s="1238" t="s">
        <v>612</v>
      </c>
      <c r="D293" s="1238" t="s">
        <v>240</v>
      </c>
      <c r="E293" s="1239" t="s">
        <v>613</v>
      </c>
      <c r="F293" s="1240" t="s">
        <v>614</v>
      </c>
      <c r="G293" s="1241" t="s">
        <v>216</v>
      </c>
      <c r="H293" s="1242">
        <v>67.072000000000003</v>
      </c>
      <c r="I293" s="1243"/>
      <c r="J293" s="1243">
        <f t="shared" si="70"/>
        <v>0</v>
      </c>
      <c r="K293" s="1244"/>
      <c r="L293" s="1245"/>
      <c r="M293" s="1246" t="s">
        <v>1</v>
      </c>
      <c r="N293" s="1247" t="s">
        <v>37</v>
      </c>
      <c r="O293" s="1234">
        <v>0</v>
      </c>
      <c r="P293" s="1234">
        <f t="shared" si="71"/>
        <v>0</v>
      </c>
      <c r="Q293" s="1234">
        <v>0</v>
      </c>
      <c r="R293" s="1234">
        <f t="shared" si="72"/>
        <v>0</v>
      </c>
      <c r="S293" s="1234">
        <v>0</v>
      </c>
      <c r="T293" s="1235">
        <f t="shared" si="73"/>
        <v>0</v>
      </c>
      <c r="AR293" s="1236" t="s">
        <v>311</v>
      </c>
      <c r="AT293" s="1236" t="s">
        <v>240</v>
      </c>
      <c r="AU293" s="1236" t="s">
        <v>83</v>
      </c>
      <c r="AY293" s="1143" t="s">
        <v>211</v>
      </c>
      <c r="BE293" s="1237">
        <f t="shared" si="74"/>
        <v>0</v>
      </c>
      <c r="BF293" s="1237">
        <f t="shared" si="75"/>
        <v>0</v>
      </c>
      <c r="BG293" s="1237">
        <f t="shared" si="76"/>
        <v>0</v>
      </c>
      <c r="BH293" s="1237">
        <f t="shared" si="77"/>
        <v>0</v>
      </c>
      <c r="BI293" s="1237">
        <f t="shared" si="78"/>
        <v>0</v>
      </c>
      <c r="BJ293" s="1143" t="s">
        <v>83</v>
      </c>
      <c r="BK293" s="1237">
        <f t="shared" si="79"/>
        <v>0</v>
      </c>
      <c r="BL293" s="1143" t="s">
        <v>263</v>
      </c>
      <c r="BM293" s="1236" t="s">
        <v>2888</v>
      </c>
    </row>
    <row r="294" spans="2:65" s="1150" customFormat="1" ht="24.2" customHeight="1">
      <c r="B294" s="1224"/>
      <c r="C294" s="1225" t="s">
        <v>615</v>
      </c>
      <c r="D294" s="1225" t="s">
        <v>213</v>
      </c>
      <c r="E294" s="1226" t="s">
        <v>616</v>
      </c>
      <c r="F294" s="1227" t="s">
        <v>617</v>
      </c>
      <c r="G294" s="1228" t="s">
        <v>238</v>
      </c>
      <c r="H294" s="1229">
        <v>891.73</v>
      </c>
      <c r="I294" s="1230"/>
      <c r="J294" s="1230">
        <f t="shared" si="70"/>
        <v>0</v>
      </c>
      <c r="K294" s="1231"/>
      <c r="L294" s="1151"/>
      <c r="M294" s="1232" t="s">
        <v>1</v>
      </c>
      <c r="N294" s="1233" t="s">
        <v>37</v>
      </c>
      <c r="O294" s="1234">
        <v>0</v>
      </c>
      <c r="P294" s="1234">
        <f t="shared" si="71"/>
        <v>0</v>
      </c>
      <c r="Q294" s="1234">
        <v>0</v>
      </c>
      <c r="R294" s="1234">
        <f t="shared" si="72"/>
        <v>0</v>
      </c>
      <c r="S294" s="1234">
        <v>0</v>
      </c>
      <c r="T294" s="1235">
        <f t="shared" si="73"/>
        <v>0</v>
      </c>
      <c r="AR294" s="1236" t="s">
        <v>263</v>
      </c>
      <c r="AT294" s="1236" t="s">
        <v>213</v>
      </c>
      <c r="AU294" s="1236" t="s">
        <v>83</v>
      </c>
      <c r="AY294" s="1143" t="s">
        <v>211</v>
      </c>
      <c r="BE294" s="1237">
        <f t="shared" si="74"/>
        <v>0</v>
      </c>
      <c r="BF294" s="1237">
        <f t="shared" si="75"/>
        <v>0</v>
      </c>
      <c r="BG294" s="1237">
        <f t="shared" si="76"/>
        <v>0</v>
      </c>
      <c r="BH294" s="1237">
        <f t="shared" si="77"/>
        <v>0</v>
      </c>
      <c r="BI294" s="1237">
        <f t="shared" si="78"/>
        <v>0</v>
      </c>
      <c r="BJ294" s="1143" t="s">
        <v>83</v>
      </c>
      <c r="BK294" s="1237">
        <f t="shared" si="79"/>
        <v>0</v>
      </c>
      <c r="BL294" s="1143" t="s">
        <v>263</v>
      </c>
      <c r="BM294" s="1236" t="s">
        <v>2892</v>
      </c>
    </row>
    <row r="295" spans="2:65" s="1150" customFormat="1" ht="24.2" customHeight="1">
      <c r="B295" s="1224"/>
      <c r="C295" s="1238" t="s">
        <v>618</v>
      </c>
      <c r="D295" s="1238" t="s">
        <v>240</v>
      </c>
      <c r="E295" s="1239" t="s">
        <v>619</v>
      </c>
      <c r="F295" s="1240" t="s">
        <v>620</v>
      </c>
      <c r="G295" s="1241" t="s">
        <v>238</v>
      </c>
      <c r="H295" s="1242">
        <v>909.56500000000005</v>
      </c>
      <c r="I295" s="1243"/>
      <c r="J295" s="1243">
        <f t="shared" si="70"/>
        <v>0</v>
      </c>
      <c r="K295" s="1244"/>
      <c r="L295" s="1245"/>
      <c r="M295" s="1246" t="s">
        <v>1</v>
      </c>
      <c r="N295" s="1247" t="s">
        <v>37</v>
      </c>
      <c r="O295" s="1234">
        <v>0</v>
      </c>
      <c r="P295" s="1234">
        <f t="shared" si="71"/>
        <v>0</v>
      </c>
      <c r="Q295" s="1234">
        <v>0</v>
      </c>
      <c r="R295" s="1234">
        <f t="shared" si="72"/>
        <v>0</v>
      </c>
      <c r="S295" s="1234">
        <v>0</v>
      </c>
      <c r="T295" s="1235">
        <f t="shared" si="73"/>
        <v>0</v>
      </c>
      <c r="AR295" s="1236" t="s">
        <v>311</v>
      </c>
      <c r="AT295" s="1236" t="s">
        <v>240</v>
      </c>
      <c r="AU295" s="1236" t="s">
        <v>83</v>
      </c>
      <c r="AY295" s="1143" t="s">
        <v>211</v>
      </c>
      <c r="BE295" s="1237">
        <f t="shared" si="74"/>
        <v>0</v>
      </c>
      <c r="BF295" s="1237">
        <f t="shared" si="75"/>
        <v>0</v>
      </c>
      <c r="BG295" s="1237">
        <f t="shared" si="76"/>
        <v>0</v>
      </c>
      <c r="BH295" s="1237">
        <f t="shared" si="77"/>
        <v>0</v>
      </c>
      <c r="BI295" s="1237">
        <f t="shared" si="78"/>
        <v>0</v>
      </c>
      <c r="BJ295" s="1143" t="s">
        <v>83</v>
      </c>
      <c r="BK295" s="1237">
        <f t="shared" si="79"/>
        <v>0</v>
      </c>
      <c r="BL295" s="1143" t="s">
        <v>263</v>
      </c>
      <c r="BM295" s="1236" t="s">
        <v>2895</v>
      </c>
    </row>
    <row r="296" spans="2:65" s="1150" customFormat="1" ht="24.2" customHeight="1">
      <c r="B296" s="1224"/>
      <c r="C296" s="1238" t="s">
        <v>621</v>
      </c>
      <c r="D296" s="1238" t="s">
        <v>240</v>
      </c>
      <c r="E296" s="1239" t="s">
        <v>622</v>
      </c>
      <c r="F296" s="1240" t="s">
        <v>623</v>
      </c>
      <c r="G296" s="1241" t="s">
        <v>238</v>
      </c>
      <c r="H296" s="1242">
        <v>909.56500000000005</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2898</v>
      </c>
    </row>
    <row r="297" spans="2:65" s="1150" customFormat="1" ht="24.2" customHeight="1">
      <c r="B297" s="1224"/>
      <c r="C297" s="1225" t="s">
        <v>624</v>
      </c>
      <c r="D297" s="1225" t="s">
        <v>213</v>
      </c>
      <c r="E297" s="1226" t="s">
        <v>625</v>
      </c>
      <c r="F297" s="1227" t="s">
        <v>626</v>
      </c>
      <c r="G297" s="1228" t="s">
        <v>238</v>
      </c>
      <c r="H297" s="1229">
        <v>13.9</v>
      </c>
      <c r="I297" s="1230"/>
      <c r="J297" s="1230">
        <f t="shared" si="70"/>
        <v>0</v>
      </c>
      <c r="K297" s="1231"/>
      <c r="L297" s="1151"/>
      <c r="M297" s="1232" t="s">
        <v>1</v>
      </c>
      <c r="N297" s="1233" t="s">
        <v>37</v>
      </c>
      <c r="O297" s="1234">
        <v>0</v>
      </c>
      <c r="P297" s="1234">
        <f t="shared" si="71"/>
        <v>0</v>
      </c>
      <c r="Q297" s="1234">
        <v>0</v>
      </c>
      <c r="R297" s="1234">
        <f t="shared" si="72"/>
        <v>0</v>
      </c>
      <c r="S297" s="1234">
        <v>0</v>
      </c>
      <c r="T297" s="1235">
        <f t="shared" si="73"/>
        <v>0</v>
      </c>
      <c r="AR297" s="1236" t="s">
        <v>263</v>
      </c>
      <c r="AT297" s="1236" t="s">
        <v>213</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2901</v>
      </c>
    </row>
    <row r="298" spans="2:65" s="1150" customFormat="1" ht="16.5" customHeight="1">
      <c r="B298" s="1224"/>
      <c r="C298" s="1238" t="s">
        <v>627</v>
      </c>
      <c r="D298" s="1238" t="s">
        <v>240</v>
      </c>
      <c r="E298" s="1239" t="s">
        <v>628</v>
      </c>
      <c r="F298" s="1240" t="s">
        <v>629</v>
      </c>
      <c r="G298" s="1241" t="s">
        <v>238</v>
      </c>
      <c r="H298" s="1242">
        <v>14.178000000000001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1021</v>
      </c>
    </row>
    <row r="299" spans="2:65" s="1150" customFormat="1" ht="24.2" customHeight="1">
      <c r="B299" s="1224"/>
      <c r="C299" s="1225" t="s">
        <v>630</v>
      </c>
      <c r="D299" s="1225" t="s">
        <v>213</v>
      </c>
      <c r="E299" s="1226" t="s">
        <v>631</v>
      </c>
      <c r="F299" s="1227" t="s">
        <v>632</v>
      </c>
      <c r="G299" s="1228" t="s">
        <v>238</v>
      </c>
      <c r="H299" s="1229">
        <v>106.73</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2910</v>
      </c>
    </row>
    <row r="300" spans="2:65" s="1150" customFormat="1" ht="21.75" customHeight="1">
      <c r="B300" s="1224"/>
      <c r="C300" s="1238" t="s">
        <v>633</v>
      </c>
      <c r="D300" s="1238" t="s">
        <v>240</v>
      </c>
      <c r="E300" s="1239" t="s">
        <v>634</v>
      </c>
      <c r="F300" s="1240" t="s">
        <v>635</v>
      </c>
      <c r="G300" s="1241" t="s">
        <v>238</v>
      </c>
      <c r="H300" s="1242">
        <v>112.06699999999999</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1027</v>
      </c>
    </row>
    <row r="301" spans="2:65" s="1150" customFormat="1" ht="21.75" customHeight="1">
      <c r="B301" s="1224"/>
      <c r="C301" s="1225" t="s">
        <v>636</v>
      </c>
      <c r="D301" s="1225" t="s">
        <v>213</v>
      </c>
      <c r="E301" s="1226" t="s">
        <v>637</v>
      </c>
      <c r="F301" s="1227" t="s">
        <v>638</v>
      </c>
      <c r="G301" s="1228" t="s">
        <v>238</v>
      </c>
      <c r="H301" s="1229">
        <v>80.5</v>
      </c>
      <c r="I301" s="1230"/>
      <c r="J301" s="1230">
        <f t="shared" si="70"/>
        <v>0</v>
      </c>
      <c r="K301" s="1231"/>
      <c r="L301" s="1151"/>
      <c r="M301" s="1232" t="s">
        <v>1</v>
      </c>
      <c r="N301" s="1233" t="s">
        <v>37</v>
      </c>
      <c r="O301" s="1234">
        <v>0</v>
      </c>
      <c r="P301" s="1234">
        <f t="shared" si="71"/>
        <v>0</v>
      </c>
      <c r="Q301" s="1234">
        <v>0</v>
      </c>
      <c r="R301" s="1234">
        <f t="shared" si="72"/>
        <v>0</v>
      </c>
      <c r="S301" s="1234">
        <v>0</v>
      </c>
      <c r="T301" s="1235">
        <f t="shared" si="73"/>
        <v>0</v>
      </c>
      <c r="AR301" s="1236" t="s">
        <v>263</v>
      </c>
      <c r="AT301" s="1236" t="s">
        <v>213</v>
      </c>
      <c r="AU301" s="1236" t="s">
        <v>83</v>
      </c>
      <c r="AY301" s="1143" t="s">
        <v>211</v>
      </c>
      <c r="BE301" s="1237">
        <f t="shared" si="74"/>
        <v>0</v>
      </c>
      <c r="BF301" s="1237">
        <f t="shared" si="75"/>
        <v>0</v>
      </c>
      <c r="BG301" s="1237">
        <f t="shared" si="76"/>
        <v>0</v>
      </c>
      <c r="BH301" s="1237">
        <f t="shared" si="77"/>
        <v>0</v>
      </c>
      <c r="BI301" s="1237">
        <f t="shared" si="78"/>
        <v>0</v>
      </c>
      <c r="BJ301" s="1143" t="s">
        <v>83</v>
      </c>
      <c r="BK301" s="1237">
        <f t="shared" si="79"/>
        <v>0</v>
      </c>
      <c r="BL301" s="1143" t="s">
        <v>263</v>
      </c>
      <c r="BM301" s="1236" t="s">
        <v>1029</v>
      </c>
    </row>
    <row r="302" spans="2:65" s="1150" customFormat="1" ht="16.5" customHeight="1">
      <c r="B302" s="1224"/>
      <c r="C302" s="1238" t="s">
        <v>639</v>
      </c>
      <c r="D302" s="1238" t="s">
        <v>240</v>
      </c>
      <c r="E302" s="1239" t="s">
        <v>582</v>
      </c>
      <c r="F302" s="1240" t="s">
        <v>583</v>
      </c>
      <c r="G302" s="1241" t="s">
        <v>238</v>
      </c>
      <c r="H302" s="1242">
        <v>84.525000000000006</v>
      </c>
      <c r="I302" s="1243"/>
      <c r="J302" s="1243">
        <f t="shared" si="70"/>
        <v>0</v>
      </c>
      <c r="K302" s="1244"/>
      <c r="L302" s="1245"/>
      <c r="M302" s="1246" t="s">
        <v>1</v>
      </c>
      <c r="N302" s="1247" t="s">
        <v>37</v>
      </c>
      <c r="O302" s="1234">
        <v>0</v>
      </c>
      <c r="P302" s="1234">
        <f t="shared" si="71"/>
        <v>0</v>
      </c>
      <c r="Q302" s="1234">
        <v>0</v>
      </c>
      <c r="R302" s="1234">
        <f t="shared" si="72"/>
        <v>0</v>
      </c>
      <c r="S302" s="1234">
        <v>0</v>
      </c>
      <c r="T302" s="1235">
        <f t="shared" si="73"/>
        <v>0</v>
      </c>
      <c r="AR302" s="1236" t="s">
        <v>311</v>
      </c>
      <c r="AT302" s="1236" t="s">
        <v>240</v>
      </c>
      <c r="AU302" s="1236" t="s">
        <v>83</v>
      </c>
      <c r="AY302" s="1143" t="s">
        <v>211</v>
      </c>
      <c r="BE302" s="1237">
        <f t="shared" si="74"/>
        <v>0</v>
      </c>
      <c r="BF302" s="1237">
        <f t="shared" si="75"/>
        <v>0</v>
      </c>
      <c r="BG302" s="1237">
        <f t="shared" si="76"/>
        <v>0</v>
      </c>
      <c r="BH302" s="1237">
        <f t="shared" si="77"/>
        <v>0</v>
      </c>
      <c r="BI302" s="1237">
        <f t="shared" si="78"/>
        <v>0</v>
      </c>
      <c r="BJ302" s="1143" t="s">
        <v>83</v>
      </c>
      <c r="BK302" s="1237">
        <f t="shared" si="79"/>
        <v>0</v>
      </c>
      <c r="BL302" s="1143" t="s">
        <v>263</v>
      </c>
      <c r="BM302" s="1236" t="s">
        <v>2917</v>
      </c>
    </row>
    <row r="303" spans="2:65" s="1212" customFormat="1" ht="22.7" customHeight="1">
      <c r="B303" s="1213"/>
      <c r="D303" s="1214" t="s">
        <v>69</v>
      </c>
      <c r="E303" s="1222" t="s">
        <v>640</v>
      </c>
      <c r="F303" s="1222" t="s">
        <v>641</v>
      </c>
      <c r="J303" s="1223">
        <f>BK303</f>
        <v>0</v>
      </c>
      <c r="L303" s="1213"/>
      <c r="M303" s="1217"/>
      <c r="P303" s="1218">
        <f>SUM(P304:P309)</f>
        <v>0</v>
      </c>
      <c r="R303" s="1218">
        <f>SUM(R304:R309)</f>
        <v>0</v>
      </c>
      <c r="T303" s="1219">
        <f>SUM(T304:T309)</f>
        <v>0</v>
      </c>
      <c r="AR303" s="1214" t="s">
        <v>83</v>
      </c>
      <c r="AT303" s="1220" t="s">
        <v>69</v>
      </c>
      <c r="AU303" s="1220" t="s">
        <v>77</v>
      </c>
      <c r="AY303" s="1214" t="s">
        <v>211</v>
      </c>
      <c r="BK303" s="1221">
        <f>SUM(BK304:BK309)</f>
        <v>0</v>
      </c>
    </row>
    <row r="304" spans="2:65" s="1150" customFormat="1" ht="24.2" customHeight="1">
      <c r="B304" s="1224"/>
      <c r="C304" s="1225" t="s">
        <v>642</v>
      </c>
      <c r="D304" s="1225" t="s">
        <v>213</v>
      </c>
      <c r="E304" s="1226" t="s">
        <v>643</v>
      </c>
      <c r="F304" s="1227" t="s">
        <v>644</v>
      </c>
      <c r="G304" s="1228" t="s">
        <v>645</v>
      </c>
      <c r="H304" s="1229">
        <v>11</v>
      </c>
      <c r="I304" s="1230"/>
      <c r="J304" s="1230">
        <f t="shared" ref="J304:J309" si="80">ROUND(I304*H304,2)</f>
        <v>0</v>
      </c>
      <c r="K304" s="1231"/>
      <c r="L304" s="1151"/>
      <c r="M304" s="1232" t="s">
        <v>1</v>
      </c>
      <c r="N304" s="1233" t="s">
        <v>37</v>
      </c>
      <c r="O304" s="1234">
        <v>0</v>
      </c>
      <c r="P304" s="1234">
        <f t="shared" ref="P304:P309" si="81">O304*H304</f>
        <v>0</v>
      </c>
      <c r="Q304" s="1234">
        <v>0</v>
      </c>
      <c r="R304" s="1234">
        <f t="shared" ref="R304:R309" si="82">Q304*H304</f>
        <v>0</v>
      </c>
      <c r="S304" s="1234">
        <v>0</v>
      </c>
      <c r="T304" s="1235">
        <f t="shared" ref="T304:T309" si="83">S304*H304</f>
        <v>0</v>
      </c>
      <c r="AR304" s="1236" t="s">
        <v>263</v>
      </c>
      <c r="AT304" s="1236" t="s">
        <v>213</v>
      </c>
      <c r="AU304" s="1236" t="s">
        <v>83</v>
      </c>
      <c r="AY304" s="1143" t="s">
        <v>211</v>
      </c>
      <c r="BE304" s="1237">
        <f t="shared" ref="BE304:BE309" si="84">IF(N304="základná",J304,0)</f>
        <v>0</v>
      </c>
      <c r="BF304" s="1237">
        <f t="shared" ref="BF304:BF309" si="85">IF(N304="znížená",J304,0)</f>
        <v>0</v>
      </c>
      <c r="BG304" s="1237">
        <f t="shared" ref="BG304:BG309" si="86">IF(N304="zákl. prenesená",J304,0)</f>
        <v>0</v>
      </c>
      <c r="BH304" s="1237">
        <f t="shared" ref="BH304:BH309" si="87">IF(N304="zníž. prenesená",J304,0)</f>
        <v>0</v>
      </c>
      <c r="BI304" s="1237">
        <f t="shared" ref="BI304:BI309" si="88">IF(N304="nulová",J304,0)</f>
        <v>0</v>
      </c>
      <c r="BJ304" s="1143" t="s">
        <v>83</v>
      </c>
      <c r="BK304" s="1237">
        <f t="shared" ref="BK304:BK309" si="89">ROUND(I304*H304,2)</f>
        <v>0</v>
      </c>
      <c r="BL304" s="1143" t="s">
        <v>263</v>
      </c>
      <c r="BM304" s="1236" t="s">
        <v>1030</v>
      </c>
    </row>
    <row r="305" spans="2:65" s="1150" customFormat="1" ht="37.700000000000003" customHeight="1">
      <c r="B305" s="1224"/>
      <c r="C305" s="1238" t="s">
        <v>646</v>
      </c>
      <c r="D305" s="1238" t="s">
        <v>240</v>
      </c>
      <c r="E305" s="1239" t="s">
        <v>647</v>
      </c>
      <c r="F305" s="1240" t="s">
        <v>648</v>
      </c>
      <c r="G305" s="1241" t="s">
        <v>250</v>
      </c>
      <c r="H305" s="1242">
        <v>11</v>
      </c>
      <c r="I305" s="1243"/>
      <c r="J305" s="1243">
        <f t="shared" si="80"/>
        <v>0</v>
      </c>
      <c r="K305" s="1244"/>
      <c r="L305" s="1245"/>
      <c r="M305" s="1246" t="s">
        <v>1</v>
      </c>
      <c r="N305" s="1247" t="s">
        <v>37</v>
      </c>
      <c r="O305" s="1234">
        <v>0</v>
      </c>
      <c r="P305" s="1234">
        <f t="shared" si="81"/>
        <v>0</v>
      </c>
      <c r="Q305" s="1234">
        <v>0</v>
      </c>
      <c r="R305" s="1234">
        <f t="shared" si="82"/>
        <v>0</v>
      </c>
      <c r="S305" s="1234">
        <v>0</v>
      </c>
      <c r="T305" s="1235">
        <f t="shared" si="83"/>
        <v>0</v>
      </c>
      <c r="AR305" s="1236" t="s">
        <v>311</v>
      </c>
      <c r="AT305" s="1236" t="s">
        <v>240</v>
      </c>
      <c r="AU305" s="1236" t="s">
        <v>83</v>
      </c>
      <c r="AY305" s="1143" t="s">
        <v>211</v>
      </c>
      <c r="BE305" s="1237">
        <f t="shared" si="84"/>
        <v>0</v>
      </c>
      <c r="BF305" s="1237">
        <f t="shared" si="85"/>
        <v>0</v>
      </c>
      <c r="BG305" s="1237">
        <f t="shared" si="86"/>
        <v>0</v>
      </c>
      <c r="BH305" s="1237">
        <f t="shared" si="87"/>
        <v>0</v>
      </c>
      <c r="BI305" s="1237">
        <f t="shared" si="88"/>
        <v>0</v>
      </c>
      <c r="BJ305" s="1143" t="s">
        <v>83</v>
      </c>
      <c r="BK305" s="1237">
        <f t="shared" si="89"/>
        <v>0</v>
      </c>
      <c r="BL305" s="1143" t="s">
        <v>263</v>
      </c>
      <c r="BM305" s="1236" t="s">
        <v>2922</v>
      </c>
    </row>
    <row r="306" spans="2:65" s="1150" customFormat="1" ht="48.95" customHeight="1">
      <c r="B306" s="1224"/>
      <c r="C306" s="1238" t="s">
        <v>2954</v>
      </c>
      <c r="D306" s="1238" t="s">
        <v>240</v>
      </c>
      <c r="E306" s="1239" t="s">
        <v>649</v>
      </c>
      <c r="F306" s="1240" t="s">
        <v>650</v>
      </c>
      <c r="G306" s="1241" t="s">
        <v>250</v>
      </c>
      <c r="H306" s="1242">
        <v>11</v>
      </c>
      <c r="I306" s="1243"/>
      <c r="J306" s="1243">
        <f t="shared" si="80"/>
        <v>0</v>
      </c>
      <c r="K306" s="1244"/>
      <c r="L306" s="1245"/>
      <c r="M306" s="1246" t="s">
        <v>1</v>
      </c>
      <c r="N306" s="1247" t="s">
        <v>37</v>
      </c>
      <c r="O306" s="1234">
        <v>0</v>
      </c>
      <c r="P306" s="1234">
        <f t="shared" si="81"/>
        <v>0</v>
      </c>
      <c r="Q306" s="1234">
        <v>0</v>
      </c>
      <c r="R306" s="1234">
        <f t="shared" si="82"/>
        <v>0</v>
      </c>
      <c r="S306" s="1234">
        <v>0</v>
      </c>
      <c r="T306" s="1235">
        <f t="shared" si="83"/>
        <v>0</v>
      </c>
      <c r="AR306" s="1236" t="s">
        <v>311</v>
      </c>
      <c r="AT306" s="1236" t="s">
        <v>240</v>
      </c>
      <c r="AU306" s="1236" t="s">
        <v>83</v>
      </c>
      <c r="AY306" s="1143" t="s">
        <v>211</v>
      </c>
      <c r="BE306" s="1237">
        <f t="shared" si="84"/>
        <v>0</v>
      </c>
      <c r="BF306" s="1237">
        <f t="shared" si="85"/>
        <v>0</v>
      </c>
      <c r="BG306" s="1237">
        <f t="shared" si="86"/>
        <v>0</v>
      </c>
      <c r="BH306" s="1237">
        <f t="shared" si="87"/>
        <v>0</v>
      </c>
      <c r="BI306" s="1237">
        <f t="shared" si="88"/>
        <v>0</v>
      </c>
      <c r="BJ306" s="1143" t="s">
        <v>83</v>
      </c>
      <c r="BK306" s="1237">
        <f t="shared" si="89"/>
        <v>0</v>
      </c>
      <c r="BL306" s="1143" t="s">
        <v>263</v>
      </c>
      <c r="BM306" s="1236" t="s">
        <v>1033</v>
      </c>
    </row>
    <row r="307" spans="2:65" s="1150" customFormat="1" ht="48.95" customHeight="1">
      <c r="B307" s="1224"/>
      <c r="C307" s="1238" t="s">
        <v>5359</v>
      </c>
      <c r="D307" s="1238" t="s">
        <v>240</v>
      </c>
      <c r="E307" s="1239" t="s">
        <v>651</v>
      </c>
      <c r="F307" s="1240" t="s">
        <v>652</v>
      </c>
      <c r="G307" s="1241" t="s">
        <v>250</v>
      </c>
      <c r="H307" s="1242">
        <v>11</v>
      </c>
      <c r="I307" s="1243"/>
      <c r="J307" s="1243">
        <f t="shared" si="80"/>
        <v>0</v>
      </c>
      <c r="K307" s="1244"/>
      <c r="L307" s="1245"/>
      <c r="M307" s="1246" t="s">
        <v>1</v>
      </c>
      <c r="N307" s="1247" t="s">
        <v>37</v>
      </c>
      <c r="O307" s="1234">
        <v>0</v>
      </c>
      <c r="P307" s="1234">
        <f t="shared" si="81"/>
        <v>0</v>
      </c>
      <c r="Q307" s="1234">
        <v>0</v>
      </c>
      <c r="R307" s="1234">
        <f t="shared" si="82"/>
        <v>0</v>
      </c>
      <c r="S307" s="1234">
        <v>0</v>
      </c>
      <c r="T307" s="1235">
        <f t="shared" si="83"/>
        <v>0</v>
      </c>
      <c r="AR307" s="1236" t="s">
        <v>311</v>
      </c>
      <c r="AT307" s="1236" t="s">
        <v>240</v>
      </c>
      <c r="AU307" s="1236" t="s">
        <v>83</v>
      </c>
      <c r="AY307" s="1143" t="s">
        <v>211</v>
      </c>
      <c r="BE307" s="1237">
        <f t="shared" si="84"/>
        <v>0</v>
      </c>
      <c r="BF307" s="1237">
        <f t="shared" si="85"/>
        <v>0</v>
      </c>
      <c r="BG307" s="1237">
        <f t="shared" si="86"/>
        <v>0</v>
      </c>
      <c r="BH307" s="1237">
        <f t="shared" si="87"/>
        <v>0</v>
      </c>
      <c r="BI307" s="1237">
        <f t="shared" si="88"/>
        <v>0</v>
      </c>
      <c r="BJ307" s="1143" t="s">
        <v>83</v>
      </c>
      <c r="BK307" s="1237">
        <f t="shared" si="89"/>
        <v>0</v>
      </c>
      <c r="BL307" s="1143" t="s">
        <v>263</v>
      </c>
      <c r="BM307" s="1236" t="s">
        <v>1035</v>
      </c>
    </row>
    <row r="308" spans="2:65" s="1150" customFormat="1" ht="16.5" customHeight="1">
      <c r="B308" s="1224"/>
      <c r="C308" s="1225" t="s">
        <v>653</v>
      </c>
      <c r="D308" s="1225" t="s">
        <v>213</v>
      </c>
      <c r="E308" s="1226" t="s">
        <v>654</v>
      </c>
      <c r="F308" s="1227" t="s">
        <v>655</v>
      </c>
      <c r="G308" s="1228" t="s">
        <v>250</v>
      </c>
      <c r="H308" s="1229">
        <v>33</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263</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263</v>
      </c>
      <c r="BM308" s="1236" t="s">
        <v>1039</v>
      </c>
    </row>
    <row r="309" spans="2:65" s="1150" customFormat="1" ht="24.2" customHeight="1">
      <c r="B309" s="1224"/>
      <c r="C309" s="1238" t="s">
        <v>656</v>
      </c>
      <c r="D309" s="1238" t="s">
        <v>240</v>
      </c>
      <c r="E309" s="1239" t="s">
        <v>657</v>
      </c>
      <c r="F309" s="1240" t="s">
        <v>658</v>
      </c>
      <c r="G309" s="1241" t="s">
        <v>250</v>
      </c>
      <c r="H309" s="1242">
        <v>33</v>
      </c>
      <c r="I309" s="1243"/>
      <c r="J309" s="1243">
        <f t="shared" si="80"/>
        <v>0</v>
      </c>
      <c r="K309" s="1244"/>
      <c r="L309" s="1245"/>
      <c r="M309" s="1246" t="s">
        <v>1</v>
      </c>
      <c r="N309" s="1247" t="s">
        <v>37</v>
      </c>
      <c r="O309" s="1234">
        <v>0</v>
      </c>
      <c r="P309" s="1234">
        <f t="shared" si="81"/>
        <v>0</v>
      </c>
      <c r="Q309" s="1234">
        <v>0</v>
      </c>
      <c r="R309" s="1234">
        <f t="shared" si="82"/>
        <v>0</v>
      </c>
      <c r="S309" s="1234">
        <v>0</v>
      </c>
      <c r="T309" s="1235">
        <f t="shared" si="83"/>
        <v>0</v>
      </c>
      <c r="AR309" s="1236" t="s">
        <v>311</v>
      </c>
      <c r="AT309" s="1236" t="s">
        <v>240</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263</v>
      </c>
      <c r="BM309" s="1236" t="s">
        <v>1044</v>
      </c>
    </row>
    <row r="310" spans="2:65" s="1212" customFormat="1" ht="22.7" customHeight="1">
      <c r="B310" s="1213"/>
      <c r="D310" s="1214" t="s">
        <v>69</v>
      </c>
      <c r="E310" s="1222" t="s">
        <v>659</v>
      </c>
      <c r="F310" s="1222" t="s">
        <v>660</v>
      </c>
      <c r="J310" s="1223">
        <f>BK310</f>
        <v>0</v>
      </c>
      <c r="L310" s="1213"/>
      <c r="M310" s="1217"/>
      <c r="P310" s="1218">
        <f>SUM(P311:P318)</f>
        <v>0</v>
      </c>
      <c r="R310" s="1218">
        <f>SUM(R311:R318)</f>
        <v>0</v>
      </c>
      <c r="T310" s="1219">
        <f>SUM(T311:T318)</f>
        <v>0</v>
      </c>
      <c r="AR310" s="1214" t="s">
        <v>83</v>
      </c>
      <c r="AT310" s="1220" t="s">
        <v>69</v>
      </c>
      <c r="AU310" s="1220" t="s">
        <v>77</v>
      </c>
      <c r="AY310" s="1214" t="s">
        <v>211</v>
      </c>
      <c r="BK310" s="1221">
        <f>SUM(BK311:BK318)</f>
        <v>0</v>
      </c>
    </row>
    <row r="311" spans="2:65" s="1150" customFormat="1" ht="21.75" customHeight="1">
      <c r="B311" s="1224"/>
      <c r="C311" s="1225" t="s">
        <v>661</v>
      </c>
      <c r="D311" s="1225" t="s">
        <v>213</v>
      </c>
      <c r="E311" s="1226" t="s">
        <v>662</v>
      </c>
      <c r="F311" s="1227" t="s">
        <v>663</v>
      </c>
      <c r="G311" s="1228" t="s">
        <v>250</v>
      </c>
      <c r="H311" s="1229">
        <v>8</v>
      </c>
      <c r="I311" s="1230"/>
      <c r="J311" s="1230">
        <f t="shared" ref="J311:J318" si="90">ROUND(I311*H311,2)</f>
        <v>0</v>
      </c>
      <c r="K311" s="1231"/>
      <c r="L311" s="1151"/>
      <c r="M311" s="1232" t="s">
        <v>1</v>
      </c>
      <c r="N311" s="1233" t="s">
        <v>37</v>
      </c>
      <c r="O311" s="1234">
        <v>0</v>
      </c>
      <c r="P311" s="1234">
        <f t="shared" ref="P311:P318" si="91">O311*H311</f>
        <v>0</v>
      </c>
      <c r="Q311" s="1234">
        <v>0</v>
      </c>
      <c r="R311" s="1234">
        <f t="shared" ref="R311:R318" si="92">Q311*H311</f>
        <v>0</v>
      </c>
      <c r="S311" s="1234">
        <v>0</v>
      </c>
      <c r="T311" s="1235">
        <f t="shared" ref="T311:T318" si="93">S311*H311</f>
        <v>0</v>
      </c>
      <c r="AR311" s="1236" t="s">
        <v>263</v>
      </c>
      <c r="AT311" s="1236" t="s">
        <v>213</v>
      </c>
      <c r="AU311" s="1236" t="s">
        <v>83</v>
      </c>
      <c r="AY311" s="1143" t="s">
        <v>211</v>
      </c>
      <c r="BE311" s="1237">
        <f t="shared" ref="BE311:BE318" si="94">IF(N311="základná",J311,0)</f>
        <v>0</v>
      </c>
      <c r="BF311" s="1237">
        <f t="shared" ref="BF311:BF318" si="95">IF(N311="znížená",J311,0)</f>
        <v>0</v>
      </c>
      <c r="BG311" s="1237">
        <f t="shared" ref="BG311:BG318" si="96">IF(N311="zákl. prenesená",J311,0)</f>
        <v>0</v>
      </c>
      <c r="BH311" s="1237">
        <f t="shared" ref="BH311:BH318" si="97">IF(N311="zníž. prenesená",J311,0)</f>
        <v>0</v>
      </c>
      <c r="BI311" s="1237">
        <f t="shared" ref="BI311:BI318" si="98">IF(N311="nulová",J311,0)</f>
        <v>0</v>
      </c>
      <c r="BJ311" s="1143" t="s">
        <v>83</v>
      </c>
      <c r="BK311" s="1237">
        <f t="shared" ref="BK311:BK318" si="99">ROUND(I311*H311,2)</f>
        <v>0</v>
      </c>
      <c r="BL311" s="1143" t="s">
        <v>263</v>
      </c>
      <c r="BM311" s="1236" t="s">
        <v>2933</v>
      </c>
    </row>
    <row r="312" spans="2:65" s="1150" customFormat="1" ht="24.2" customHeight="1">
      <c r="B312" s="1224"/>
      <c r="C312" s="1238" t="s">
        <v>664</v>
      </c>
      <c r="D312" s="1238" t="s">
        <v>240</v>
      </c>
      <c r="E312" s="1239" t="s">
        <v>665</v>
      </c>
      <c r="F312" s="1240" t="s">
        <v>666</v>
      </c>
      <c r="G312" s="1241" t="s">
        <v>250</v>
      </c>
      <c r="H312" s="1242">
        <v>2</v>
      </c>
      <c r="I312" s="1243"/>
      <c r="J312" s="1243">
        <f t="shared" si="90"/>
        <v>0</v>
      </c>
      <c r="K312" s="1244"/>
      <c r="L312" s="1245"/>
      <c r="M312" s="1246" t="s">
        <v>1</v>
      </c>
      <c r="N312" s="1247" t="s">
        <v>37</v>
      </c>
      <c r="O312" s="1234">
        <v>0</v>
      </c>
      <c r="P312" s="1234">
        <f t="shared" si="91"/>
        <v>0</v>
      </c>
      <c r="Q312" s="1234">
        <v>0</v>
      </c>
      <c r="R312" s="1234">
        <f t="shared" si="92"/>
        <v>0</v>
      </c>
      <c r="S312" s="1234">
        <v>0</v>
      </c>
      <c r="T312" s="1235">
        <f t="shared" si="93"/>
        <v>0</v>
      </c>
      <c r="AR312" s="1236" t="s">
        <v>311</v>
      </c>
      <c r="AT312" s="1236" t="s">
        <v>240</v>
      </c>
      <c r="AU312" s="1236" t="s">
        <v>83</v>
      </c>
      <c r="AY312" s="1143" t="s">
        <v>211</v>
      </c>
      <c r="BE312" s="1237">
        <f t="shared" si="94"/>
        <v>0</v>
      </c>
      <c r="BF312" s="1237">
        <f t="shared" si="95"/>
        <v>0</v>
      </c>
      <c r="BG312" s="1237">
        <f t="shared" si="96"/>
        <v>0</v>
      </c>
      <c r="BH312" s="1237">
        <f t="shared" si="97"/>
        <v>0</v>
      </c>
      <c r="BI312" s="1237">
        <f t="shared" si="98"/>
        <v>0</v>
      </c>
      <c r="BJ312" s="1143" t="s">
        <v>83</v>
      </c>
      <c r="BK312" s="1237">
        <f t="shared" si="99"/>
        <v>0</v>
      </c>
      <c r="BL312" s="1143" t="s">
        <v>263</v>
      </c>
      <c r="BM312" s="1236" t="s">
        <v>2936</v>
      </c>
    </row>
    <row r="313" spans="2:65" s="1150" customFormat="1" ht="24.2" customHeight="1">
      <c r="B313" s="1224"/>
      <c r="C313" s="1238" t="s">
        <v>667</v>
      </c>
      <c r="D313" s="1238" t="s">
        <v>240</v>
      </c>
      <c r="E313" s="1239" t="s">
        <v>668</v>
      </c>
      <c r="F313" s="1240" t="s">
        <v>669</v>
      </c>
      <c r="G313" s="1241" t="s">
        <v>250</v>
      </c>
      <c r="H313" s="1242">
        <v>1</v>
      </c>
      <c r="I313" s="1243"/>
      <c r="J313" s="1243">
        <f t="shared" si="90"/>
        <v>0</v>
      </c>
      <c r="K313" s="1244"/>
      <c r="L313" s="1245"/>
      <c r="M313" s="1246" t="s">
        <v>1</v>
      </c>
      <c r="N313" s="1247" t="s">
        <v>37</v>
      </c>
      <c r="O313" s="1234">
        <v>0</v>
      </c>
      <c r="P313" s="1234">
        <f t="shared" si="91"/>
        <v>0</v>
      </c>
      <c r="Q313" s="1234">
        <v>0</v>
      </c>
      <c r="R313" s="1234">
        <f t="shared" si="92"/>
        <v>0</v>
      </c>
      <c r="S313" s="1234">
        <v>0</v>
      </c>
      <c r="T313" s="1235">
        <f t="shared" si="93"/>
        <v>0</v>
      </c>
      <c r="AR313" s="1236" t="s">
        <v>311</v>
      </c>
      <c r="AT313" s="1236" t="s">
        <v>240</v>
      </c>
      <c r="AU313" s="1236" t="s">
        <v>83</v>
      </c>
      <c r="AY313" s="1143" t="s">
        <v>211</v>
      </c>
      <c r="BE313" s="1237">
        <f t="shared" si="94"/>
        <v>0</v>
      </c>
      <c r="BF313" s="1237">
        <f t="shared" si="95"/>
        <v>0</v>
      </c>
      <c r="BG313" s="1237">
        <f t="shared" si="96"/>
        <v>0</v>
      </c>
      <c r="BH313" s="1237">
        <f t="shared" si="97"/>
        <v>0</v>
      </c>
      <c r="BI313" s="1237">
        <f t="shared" si="98"/>
        <v>0</v>
      </c>
      <c r="BJ313" s="1143" t="s">
        <v>83</v>
      </c>
      <c r="BK313" s="1237">
        <f t="shared" si="99"/>
        <v>0</v>
      </c>
      <c r="BL313" s="1143" t="s">
        <v>263</v>
      </c>
      <c r="BM313" s="1236" t="s">
        <v>2939</v>
      </c>
    </row>
    <row r="314" spans="2:65" s="1150" customFormat="1" ht="24.2" customHeight="1">
      <c r="B314" s="1224"/>
      <c r="C314" s="1238" t="s">
        <v>670</v>
      </c>
      <c r="D314" s="1238" t="s">
        <v>240</v>
      </c>
      <c r="E314" s="1239" t="s">
        <v>671</v>
      </c>
      <c r="F314" s="1240" t="s">
        <v>672</v>
      </c>
      <c r="G314" s="1241" t="s">
        <v>250</v>
      </c>
      <c r="H314" s="1242">
        <v>1</v>
      </c>
      <c r="I314" s="1243"/>
      <c r="J314" s="1243">
        <f t="shared" si="90"/>
        <v>0</v>
      </c>
      <c r="K314" s="1244"/>
      <c r="L314" s="1245"/>
      <c r="M314" s="1246" t="s">
        <v>1</v>
      </c>
      <c r="N314" s="1247" t="s">
        <v>37</v>
      </c>
      <c r="O314" s="1234">
        <v>0</v>
      </c>
      <c r="P314" s="1234">
        <f t="shared" si="91"/>
        <v>0</v>
      </c>
      <c r="Q314" s="1234">
        <v>0</v>
      </c>
      <c r="R314" s="1234">
        <f t="shared" si="92"/>
        <v>0</v>
      </c>
      <c r="S314" s="1234">
        <v>0</v>
      </c>
      <c r="T314" s="1235">
        <f t="shared" si="93"/>
        <v>0</v>
      </c>
      <c r="AR314" s="1236" t="s">
        <v>311</v>
      </c>
      <c r="AT314" s="1236" t="s">
        <v>240</v>
      </c>
      <c r="AU314" s="1236" t="s">
        <v>83</v>
      </c>
      <c r="AY314" s="1143" t="s">
        <v>211</v>
      </c>
      <c r="BE314" s="1237">
        <f t="shared" si="94"/>
        <v>0</v>
      </c>
      <c r="BF314" s="1237">
        <f t="shared" si="95"/>
        <v>0</v>
      </c>
      <c r="BG314" s="1237">
        <f t="shared" si="96"/>
        <v>0</v>
      </c>
      <c r="BH314" s="1237">
        <f t="shared" si="97"/>
        <v>0</v>
      </c>
      <c r="BI314" s="1237">
        <f t="shared" si="98"/>
        <v>0</v>
      </c>
      <c r="BJ314" s="1143" t="s">
        <v>83</v>
      </c>
      <c r="BK314" s="1237">
        <f t="shared" si="99"/>
        <v>0</v>
      </c>
      <c r="BL314" s="1143" t="s">
        <v>263</v>
      </c>
      <c r="BM314" s="1236" t="s">
        <v>2942</v>
      </c>
    </row>
    <row r="315" spans="2:65" s="1150" customFormat="1" ht="24.2" customHeight="1">
      <c r="B315" s="1224"/>
      <c r="C315" s="1238" t="s">
        <v>673</v>
      </c>
      <c r="D315" s="1238" t="s">
        <v>240</v>
      </c>
      <c r="E315" s="1239" t="s">
        <v>674</v>
      </c>
      <c r="F315" s="1240" t="s">
        <v>675</v>
      </c>
      <c r="G315" s="1241" t="s">
        <v>250</v>
      </c>
      <c r="H315" s="1242">
        <v>2</v>
      </c>
      <c r="I315" s="1243"/>
      <c r="J315" s="1243">
        <f t="shared" si="90"/>
        <v>0</v>
      </c>
      <c r="K315" s="1244"/>
      <c r="L315" s="1245"/>
      <c r="M315" s="1246" t="s">
        <v>1</v>
      </c>
      <c r="N315" s="1247" t="s">
        <v>37</v>
      </c>
      <c r="O315" s="1234">
        <v>0</v>
      </c>
      <c r="P315" s="1234">
        <f t="shared" si="91"/>
        <v>0</v>
      </c>
      <c r="Q315" s="1234">
        <v>0</v>
      </c>
      <c r="R315" s="1234">
        <f t="shared" si="92"/>
        <v>0</v>
      </c>
      <c r="S315" s="1234">
        <v>0</v>
      </c>
      <c r="T315" s="1235">
        <f t="shared" si="93"/>
        <v>0</v>
      </c>
      <c r="AR315" s="1236" t="s">
        <v>311</v>
      </c>
      <c r="AT315" s="1236" t="s">
        <v>240</v>
      </c>
      <c r="AU315" s="1236" t="s">
        <v>83</v>
      </c>
      <c r="AY315" s="1143" t="s">
        <v>211</v>
      </c>
      <c r="BE315" s="1237">
        <f t="shared" si="94"/>
        <v>0</v>
      </c>
      <c r="BF315" s="1237">
        <f t="shared" si="95"/>
        <v>0</v>
      </c>
      <c r="BG315" s="1237">
        <f t="shared" si="96"/>
        <v>0</v>
      </c>
      <c r="BH315" s="1237">
        <f t="shared" si="97"/>
        <v>0</v>
      </c>
      <c r="BI315" s="1237">
        <f t="shared" si="98"/>
        <v>0</v>
      </c>
      <c r="BJ315" s="1143" t="s">
        <v>83</v>
      </c>
      <c r="BK315" s="1237">
        <f t="shared" si="99"/>
        <v>0</v>
      </c>
      <c r="BL315" s="1143" t="s">
        <v>263</v>
      </c>
      <c r="BM315" s="1236" t="s">
        <v>2945</v>
      </c>
    </row>
    <row r="316" spans="2:65" s="1150" customFormat="1" ht="24.2" customHeight="1">
      <c r="B316" s="1224"/>
      <c r="C316" s="1238" t="s">
        <v>676</v>
      </c>
      <c r="D316" s="1238" t="s">
        <v>240</v>
      </c>
      <c r="E316" s="1239" t="s">
        <v>677</v>
      </c>
      <c r="F316" s="1240" t="s">
        <v>678</v>
      </c>
      <c r="G316" s="1241" t="s">
        <v>250</v>
      </c>
      <c r="H316" s="1242">
        <v>2</v>
      </c>
      <c r="I316" s="1243"/>
      <c r="J316" s="1243">
        <f t="shared" si="90"/>
        <v>0</v>
      </c>
      <c r="K316" s="1244"/>
      <c r="L316" s="1245"/>
      <c r="M316" s="1246" t="s">
        <v>1</v>
      </c>
      <c r="N316" s="1247" t="s">
        <v>37</v>
      </c>
      <c r="O316" s="1234">
        <v>0</v>
      </c>
      <c r="P316" s="1234">
        <f t="shared" si="91"/>
        <v>0</v>
      </c>
      <c r="Q316" s="1234">
        <v>0</v>
      </c>
      <c r="R316" s="1234">
        <f t="shared" si="92"/>
        <v>0</v>
      </c>
      <c r="S316" s="1234">
        <v>0</v>
      </c>
      <c r="T316" s="1235">
        <f t="shared" si="93"/>
        <v>0</v>
      </c>
      <c r="AR316" s="1236" t="s">
        <v>311</v>
      </c>
      <c r="AT316" s="1236" t="s">
        <v>240</v>
      </c>
      <c r="AU316" s="1236" t="s">
        <v>83</v>
      </c>
      <c r="AY316" s="1143" t="s">
        <v>211</v>
      </c>
      <c r="BE316" s="1237">
        <f t="shared" si="94"/>
        <v>0</v>
      </c>
      <c r="BF316" s="1237">
        <f t="shared" si="95"/>
        <v>0</v>
      </c>
      <c r="BG316" s="1237">
        <f t="shared" si="96"/>
        <v>0</v>
      </c>
      <c r="BH316" s="1237">
        <f t="shared" si="97"/>
        <v>0</v>
      </c>
      <c r="BI316" s="1237">
        <f t="shared" si="98"/>
        <v>0</v>
      </c>
      <c r="BJ316" s="1143" t="s">
        <v>83</v>
      </c>
      <c r="BK316" s="1237">
        <f t="shared" si="99"/>
        <v>0</v>
      </c>
      <c r="BL316" s="1143" t="s">
        <v>263</v>
      </c>
      <c r="BM316" s="1236" t="s">
        <v>2948</v>
      </c>
    </row>
    <row r="317" spans="2:65" s="1150" customFormat="1" ht="24.2" customHeight="1">
      <c r="B317" s="1224"/>
      <c r="C317" s="1225" t="s">
        <v>679</v>
      </c>
      <c r="D317" s="1225" t="s">
        <v>213</v>
      </c>
      <c r="E317" s="1226" t="s">
        <v>680</v>
      </c>
      <c r="F317" s="1227" t="s">
        <v>681</v>
      </c>
      <c r="G317" s="1228" t="s">
        <v>250</v>
      </c>
      <c r="H317" s="1229">
        <v>1</v>
      </c>
      <c r="I317" s="1230"/>
      <c r="J317" s="1230">
        <f t="shared" si="90"/>
        <v>0</v>
      </c>
      <c r="K317" s="1231"/>
      <c r="L317" s="1151"/>
      <c r="M317" s="1232" t="s">
        <v>1</v>
      </c>
      <c r="N317" s="1233" t="s">
        <v>37</v>
      </c>
      <c r="O317" s="1234">
        <v>0</v>
      </c>
      <c r="P317" s="1234">
        <f t="shared" si="91"/>
        <v>0</v>
      </c>
      <c r="Q317" s="1234">
        <v>0</v>
      </c>
      <c r="R317" s="1234">
        <f t="shared" si="92"/>
        <v>0</v>
      </c>
      <c r="S317" s="1234">
        <v>0</v>
      </c>
      <c r="T317" s="1235">
        <f t="shared" si="93"/>
        <v>0</v>
      </c>
      <c r="AR317" s="1236" t="s">
        <v>263</v>
      </c>
      <c r="AT317" s="1236" t="s">
        <v>213</v>
      </c>
      <c r="AU317" s="1236" t="s">
        <v>83</v>
      </c>
      <c r="AY317" s="1143" t="s">
        <v>211</v>
      </c>
      <c r="BE317" s="1237">
        <f t="shared" si="94"/>
        <v>0</v>
      </c>
      <c r="BF317" s="1237">
        <f t="shared" si="95"/>
        <v>0</v>
      </c>
      <c r="BG317" s="1237">
        <f t="shared" si="96"/>
        <v>0</v>
      </c>
      <c r="BH317" s="1237">
        <f t="shared" si="97"/>
        <v>0</v>
      </c>
      <c r="BI317" s="1237">
        <f t="shared" si="98"/>
        <v>0</v>
      </c>
      <c r="BJ317" s="1143" t="s">
        <v>83</v>
      </c>
      <c r="BK317" s="1237">
        <f t="shared" si="99"/>
        <v>0</v>
      </c>
      <c r="BL317" s="1143" t="s">
        <v>263</v>
      </c>
      <c r="BM317" s="1236" t="s">
        <v>2951</v>
      </c>
    </row>
    <row r="318" spans="2:65" s="1150" customFormat="1" ht="16.5" customHeight="1">
      <c r="B318" s="1224"/>
      <c r="C318" s="1238" t="s">
        <v>682</v>
      </c>
      <c r="D318" s="1238" t="s">
        <v>240</v>
      </c>
      <c r="E318" s="1239" t="s">
        <v>683</v>
      </c>
      <c r="F318" s="1240" t="s">
        <v>684</v>
      </c>
      <c r="G318" s="1241" t="s">
        <v>250</v>
      </c>
      <c r="H318" s="1242">
        <v>1</v>
      </c>
      <c r="I318" s="1243"/>
      <c r="J318" s="1243">
        <f t="shared" si="90"/>
        <v>0</v>
      </c>
      <c r="K318" s="1244"/>
      <c r="L318" s="1245"/>
      <c r="M318" s="1246" t="s">
        <v>1</v>
      </c>
      <c r="N318" s="1247" t="s">
        <v>37</v>
      </c>
      <c r="O318" s="1234">
        <v>0</v>
      </c>
      <c r="P318" s="1234">
        <f t="shared" si="91"/>
        <v>0</v>
      </c>
      <c r="Q318" s="1234">
        <v>0</v>
      </c>
      <c r="R318" s="1234">
        <f t="shared" si="92"/>
        <v>0</v>
      </c>
      <c r="S318" s="1234">
        <v>0</v>
      </c>
      <c r="T318" s="1235">
        <f t="shared" si="93"/>
        <v>0</v>
      </c>
      <c r="AR318" s="1236" t="s">
        <v>311</v>
      </c>
      <c r="AT318" s="1236" t="s">
        <v>240</v>
      </c>
      <c r="AU318" s="1236" t="s">
        <v>83</v>
      </c>
      <c r="AY318" s="1143" t="s">
        <v>211</v>
      </c>
      <c r="BE318" s="1237">
        <f t="shared" si="94"/>
        <v>0</v>
      </c>
      <c r="BF318" s="1237">
        <f t="shared" si="95"/>
        <v>0</v>
      </c>
      <c r="BG318" s="1237">
        <f t="shared" si="96"/>
        <v>0</v>
      </c>
      <c r="BH318" s="1237">
        <f t="shared" si="97"/>
        <v>0</v>
      </c>
      <c r="BI318" s="1237">
        <f t="shared" si="98"/>
        <v>0</v>
      </c>
      <c r="BJ318" s="1143" t="s">
        <v>83</v>
      </c>
      <c r="BK318" s="1237">
        <f t="shared" si="99"/>
        <v>0</v>
      </c>
      <c r="BL318" s="1143" t="s">
        <v>263</v>
      </c>
      <c r="BM318" s="1236" t="s">
        <v>2954</v>
      </c>
    </row>
    <row r="319" spans="2:65" s="1212" customFormat="1" ht="22.7" customHeight="1">
      <c r="B319" s="1213"/>
      <c r="D319" s="1214" t="s">
        <v>69</v>
      </c>
      <c r="E319" s="1222" t="s">
        <v>685</v>
      </c>
      <c r="F319" s="1222" t="s">
        <v>686</v>
      </c>
      <c r="J319" s="1223">
        <f>BK319</f>
        <v>0</v>
      </c>
      <c r="L319" s="1213"/>
      <c r="M319" s="1217"/>
      <c r="P319" s="1218">
        <f>SUM(P320:P335)</f>
        <v>0</v>
      </c>
      <c r="R319" s="1218">
        <f>SUM(R320:R335)</f>
        <v>0</v>
      </c>
      <c r="T319" s="1219">
        <f>SUM(T320:T335)</f>
        <v>0</v>
      </c>
      <c r="AR319" s="1214" t="s">
        <v>77</v>
      </c>
      <c r="AT319" s="1220" t="s">
        <v>69</v>
      </c>
      <c r="AU319" s="1220" t="s">
        <v>77</v>
      </c>
      <c r="AY319" s="1214" t="s">
        <v>211</v>
      </c>
      <c r="BK319" s="1221">
        <f>SUM(BK320:BK335)</f>
        <v>0</v>
      </c>
    </row>
    <row r="320" spans="2:65" s="1150" customFormat="1" ht="62.85" customHeight="1">
      <c r="B320" s="1224"/>
      <c r="C320" s="1225" t="s">
        <v>687</v>
      </c>
      <c r="D320" s="1225" t="s">
        <v>213</v>
      </c>
      <c r="E320" s="1226" t="s">
        <v>688</v>
      </c>
      <c r="F320" s="1227" t="s">
        <v>689</v>
      </c>
      <c r="G320" s="1228" t="s">
        <v>250</v>
      </c>
      <c r="H320" s="1229">
        <v>4</v>
      </c>
      <c r="I320" s="1230"/>
      <c r="J320" s="1230">
        <f t="shared" ref="J320:J335" si="100">ROUND(I320*H320,2)</f>
        <v>0</v>
      </c>
      <c r="K320" s="1231"/>
      <c r="L320" s="1151"/>
      <c r="M320" s="1232" t="s">
        <v>1</v>
      </c>
      <c r="N320" s="1233" t="s">
        <v>37</v>
      </c>
      <c r="O320" s="1234">
        <v>0</v>
      </c>
      <c r="P320" s="1234">
        <f t="shared" ref="P320:P335" si="101">O320*H320</f>
        <v>0</v>
      </c>
      <c r="Q320" s="1234">
        <v>0</v>
      </c>
      <c r="R320" s="1234">
        <f t="shared" ref="R320:R335" si="102">Q320*H320</f>
        <v>0</v>
      </c>
      <c r="S320" s="1234">
        <v>0</v>
      </c>
      <c r="T320" s="1235">
        <f t="shared" ref="T320:T335" si="103">S320*H320</f>
        <v>0</v>
      </c>
      <c r="AR320" s="1236" t="s">
        <v>217</v>
      </c>
      <c r="AT320" s="1236" t="s">
        <v>213</v>
      </c>
      <c r="AU320" s="1236" t="s">
        <v>83</v>
      </c>
      <c r="AY320" s="1143" t="s">
        <v>211</v>
      </c>
      <c r="BE320" s="1237">
        <f t="shared" ref="BE320:BE335" si="104">IF(N320="základná",J320,0)</f>
        <v>0</v>
      </c>
      <c r="BF320" s="1237">
        <f t="shared" ref="BF320:BF335" si="105">IF(N320="znížená",J320,0)</f>
        <v>0</v>
      </c>
      <c r="BG320" s="1237">
        <f t="shared" ref="BG320:BG335" si="106">IF(N320="zákl. prenesená",J320,0)</f>
        <v>0</v>
      </c>
      <c r="BH320" s="1237">
        <f t="shared" ref="BH320:BH335" si="107">IF(N320="zníž. prenesená",J320,0)</f>
        <v>0</v>
      </c>
      <c r="BI320" s="1237">
        <f t="shared" ref="BI320:BI335" si="108">IF(N320="nulová",J320,0)</f>
        <v>0</v>
      </c>
      <c r="BJ320" s="1143" t="s">
        <v>83</v>
      </c>
      <c r="BK320" s="1237">
        <f t="shared" ref="BK320:BK335" si="109">ROUND(I320*H320,2)</f>
        <v>0</v>
      </c>
      <c r="BL320" s="1143" t="s">
        <v>217</v>
      </c>
      <c r="BM320" s="1236" t="s">
        <v>2957</v>
      </c>
    </row>
    <row r="321" spans="2:65" s="1150" customFormat="1" ht="62.85" customHeight="1">
      <c r="B321" s="1224"/>
      <c r="C321" s="1225" t="s">
        <v>690</v>
      </c>
      <c r="D321" s="1225" t="s">
        <v>213</v>
      </c>
      <c r="E321" s="1226" t="s">
        <v>691</v>
      </c>
      <c r="F321" s="1227" t="s">
        <v>692</v>
      </c>
      <c r="G321" s="1228" t="s">
        <v>250</v>
      </c>
      <c r="H321" s="1229">
        <v>2</v>
      </c>
      <c r="I321" s="1230"/>
      <c r="J321" s="1230">
        <f t="shared" si="100"/>
        <v>0</v>
      </c>
      <c r="K321" s="1231"/>
      <c r="L321" s="1151"/>
      <c r="M321" s="1232" t="s">
        <v>1</v>
      </c>
      <c r="N321" s="1233" t="s">
        <v>37</v>
      </c>
      <c r="O321" s="1234">
        <v>0</v>
      </c>
      <c r="P321" s="1234">
        <f t="shared" si="101"/>
        <v>0</v>
      </c>
      <c r="Q321" s="1234">
        <v>0</v>
      </c>
      <c r="R321" s="1234">
        <f t="shared" si="102"/>
        <v>0</v>
      </c>
      <c r="S321" s="1234">
        <v>0</v>
      </c>
      <c r="T321" s="1235">
        <f t="shared" si="103"/>
        <v>0</v>
      </c>
      <c r="AR321" s="1236" t="s">
        <v>217</v>
      </c>
      <c r="AT321" s="1236" t="s">
        <v>213</v>
      </c>
      <c r="AU321" s="1236" t="s">
        <v>83</v>
      </c>
      <c r="AY321" s="1143" t="s">
        <v>211</v>
      </c>
      <c r="BE321" s="1237">
        <f t="shared" si="104"/>
        <v>0</v>
      </c>
      <c r="BF321" s="1237">
        <f t="shared" si="105"/>
        <v>0</v>
      </c>
      <c r="BG321" s="1237">
        <f t="shared" si="106"/>
        <v>0</v>
      </c>
      <c r="BH321" s="1237">
        <f t="shared" si="107"/>
        <v>0</v>
      </c>
      <c r="BI321" s="1237">
        <f t="shared" si="108"/>
        <v>0</v>
      </c>
      <c r="BJ321" s="1143" t="s">
        <v>83</v>
      </c>
      <c r="BK321" s="1237">
        <f t="shared" si="109"/>
        <v>0</v>
      </c>
      <c r="BL321" s="1143" t="s">
        <v>217</v>
      </c>
      <c r="BM321" s="1236" t="s">
        <v>2960</v>
      </c>
    </row>
    <row r="322" spans="2:65" s="1150" customFormat="1" ht="62.85" customHeight="1">
      <c r="B322" s="1224"/>
      <c r="C322" s="1225" t="s">
        <v>693</v>
      </c>
      <c r="D322" s="1225" t="s">
        <v>213</v>
      </c>
      <c r="E322" s="1226" t="s">
        <v>694</v>
      </c>
      <c r="F322" s="1227" t="s">
        <v>695</v>
      </c>
      <c r="G322" s="1228" t="s">
        <v>250</v>
      </c>
      <c r="H322" s="1229">
        <v>2</v>
      </c>
      <c r="I322" s="1230"/>
      <c r="J322" s="1230">
        <f t="shared" si="100"/>
        <v>0</v>
      </c>
      <c r="K322" s="1231"/>
      <c r="L322" s="1151"/>
      <c r="M322" s="1232" t="s">
        <v>1</v>
      </c>
      <c r="N322" s="1233" t="s">
        <v>37</v>
      </c>
      <c r="O322" s="1234">
        <v>0</v>
      </c>
      <c r="P322" s="1234">
        <f t="shared" si="101"/>
        <v>0</v>
      </c>
      <c r="Q322" s="1234">
        <v>0</v>
      </c>
      <c r="R322" s="1234">
        <f t="shared" si="102"/>
        <v>0</v>
      </c>
      <c r="S322" s="1234">
        <v>0</v>
      </c>
      <c r="T322" s="1235">
        <f t="shared" si="103"/>
        <v>0</v>
      </c>
      <c r="AR322" s="1236" t="s">
        <v>217</v>
      </c>
      <c r="AT322" s="1236" t="s">
        <v>213</v>
      </c>
      <c r="AU322" s="1236" t="s">
        <v>83</v>
      </c>
      <c r="AY322" s="1143" t="s">
        <v>211</v>
      </c>
      <c r="BE322" s="1237">
        <f t="shared" si="104"/>
        <v>0</v>
      </c>
      <c r="BF322" s="1237">
        <f t="shared" si="105"/>
        <v>0</v>
      </c>
      <c r="BG322" s="1237">
        <f t="shared" si="106"/>
        <v>0</v>
      </c>
      <c r="BH322" s="1237">
        <f t="shared" si="107"/>
        <v>0</v>
      </c>
      <c r="BI322" s="1237">
        <f t="shared" si="108"/>
        <v>0</v>
      </c>
      <c r="BJ322" s="1143" t="s">
        <v>83</v>
      </c>
      <c r="BK322" s="1237">
        <f t="shared" si="109"/>
        <v>0</v>
      </c>
      <c r="BL322" s="1143" t="s">
        <v>217</v>
      </c>
      <c r="BM322" s="1236" t="s">
        <v>2963</v>
      </c>
    </row>
    <row r="323" spans="2:65" s="1150" customFormat="1" ht="66.75" customHeight="1">
      <c r="B323" s="1224"/>
      <c r="C323" s="1225" t="s">
        <v>696</v>
      </c>
      <c r="D323" s="1225" t="s">
        <v>213</v>
      </c>
      <c r="E323" s="1226" t="s">
        <v>697</v>
      </c>
      <c r="F323" s="1227" t="s">
        <v>698</v>
      </c>
      <c r="G323" s="1228" t="s">
        <v>250</v>
      </c>
      <c r="H323" s="1229">
        <v>2</v>
      </c>
      <c r="I323" s="1230"/>
      <c r="J323" s="1230">
        <f t="shared" si="100"/>
        <v>0</v>
      </c>
      <c r="K323" s="1231"/>
      <c r="L323" s="1151"/>
      <c r="M323" s="1232" t="s">
        <v>1</v>
      </c>
      <c r="N323" s="1233" t="s">
        <v>37</v>
      </c>
      <c r="O323" s="1234">
        <v>0</v>
      </c>
      <c r="P323" s="1234">
        <f t="shared" si="101"/>
        <v>0</v>
      </c>
      <c r="Q323" s="1234">
        <v>0</v>
      </c>
      <c r="R323" s="1234">
        <f t="shared" si="102"/>
        <v>0</v>
      </c>
      <c r="S323" s="1234">
        <v>0</v>
      </c>
      <c r="T323" s="1235">
        <f t="shared" si="103"/>
        <v>0</v>
      </c>
      <c r="AR323" s="1236" t="s">
        <v>217</v>
      </c>
      <c r="AT323" s="1236" t="s">
        <v>213</v>
      </c>
      <c r="AU323" s="1236" t="s">
        <v>83</v>
      </c>
      <c r="AY323" s="1143" t="s">
        <v>211</v>
      </c>
      <c r="BE323" s="1237">
        <f t="shared" si="104"/>
        <v>0</v>
      </c>
      <c r="BF323" s="1237">
        <f t="shared" si="105"/>
        <v>0</v>
      </c>
      <c r="BG323" s="1237">
        <f t="shared" si="106"/>
        <v>0</v>
      </c>
      <c r="BH323" s="1237">
        <f t="shared" si="107"/>
        <v>0</v>
      </c>
      <c r="BI323" s="1237">
        <f t="shared" si="108"/>
        <v>0</v>
      </c>
      <c r="BJ323" s="1143" t="s">
        <v>83</v>
      </c>
      <c r="BK323" s="1237">
        <f t="shared" si="109"/>
        <v>0</v>
      </c>
      <c r="BL323" s="1143" t="s">
        <v>217</v>
      </c>
      <c r="BM323" s="1236" t="s">
        <v>2966</v>
      </c>
    </row>
    <row r="324" spans="2:65" s="1150" customFormat="1" ht="66.75" customHeight="1">
      <c r="B324" s="1224"/>
      <c r="C324" s="1225" t="s">
        <v>699</v>
      </c>
      <c r="D324" s="1225" t="s">
        <v>213</v>
      </c>
      <c r="E324" s="1226" t="s">
        <v>700</v>
      </c>
      <c r="F324" s="1227" t="s">
        <v>701</v>
      </c>
      <c r="G324" s="1228" t="s">
        <v>250</v>
      </c>
      <c r="H324" s="1229">
        <v>8</v>
      </c>
      <c r="I324" s="1230"/>
      <c r="J324" s="1230">
        <f t="shared" si="100"/>
        <v>0</v>
      </c>
      <c r="K324" s="1231"/>
      <c r="L324" s="1151"/>
      <c r="M324" s="1232" t="s">
        <v>1</v>
      </c>
      <c r="N324" s="1233" t="s">
        <v>37</v>
      </c>
      <c r="O324" s="1234">
        <v>0</v>
      </c>
      <c r="P324" s="1234">
        <f t="shared" si="101"/>
        <v>0</v>
      </c>
      <c r="Q324" s="1234">
        <v>0</v>
      </c>
      <c r="R324" s="1234">
        <f t="shared" si="102"/>
        <v>0</v>
      </c>
      <c r="S324" s="1234">
        <v>0</v>
      </c>
      <c r="T324" s="1235">
        <f t="shared" si="103"/>
        <v>0</v>
      </c>
      <c r="AR324" s="1236" t="s">
        <v>217</v>
      </c>
      <c r="AT324" s="1236" t="s">
        <v>213</v>
      </c>
      <c r="AU324" s="1236" t="s">
        <v>83</v>
      </c>
      <c r="AY324" s="1143" t="s">
        <v>211</v>
      </c>
      <c r="BE324" s="1237">
        <f t="shared" si="104"/>
        <v>0</v>
      </c>
      <c r="BF324" s="1237">
        <f t="shared" si="105"/>
        <v>0</v>
      </c>
      <c r="BG324" s="1237">
        <f t="shared" si="106"/>
        <v>0</v>
      </c>
      <c r="BH324" s="1237">
        <f t="shared" si="107"/>
        <v>0</v>
      </c>
      <c r="BI324" s="1237">
        <f t="shared" si="108"/>
        <v>0</v>
      </c>
      <c r="BJ324" s="1143" t="s">
        <v>83</v>
      </c>
      <c r="BK324" s="1237">
        <f t="shared" si="109"/>
        <v>0</v>
      </c>
      <c r="BL324" s="1143" t="s">
        <v>217</v>
      </c>
      <c r="BM324" s="1236" t="s">
        <v>2969</v>
      </c>
    </row>
    <row r="325" spans="2:65" s="1150" customFormat="1" ht="66.75" customHeight="1">
      <c r="B325" s="1224"/>
      <c r="C325" s="1225" t="s">
        <v>702</v>
      </c>
      <c r="D325" s="1225" t="s">
        <v>213</v>
      </c>
      <c r="E325" s="1226" t="s">
        <v>703</v>
      </c>
      <c r="F325" s="1227" t="s">
        <v>704</v>
      </c>
      <c r="G325" s="1228" t="s">
        <v>250</v>
      </c>
      <c r="H325" s="1229">
        <v>3</v>
      </c>
      <c r="I325" s="1230"/>
      <c r="J325" s="1230">
        <f t="shared" si="100"/>
        <v>0</v>
      </c>
      <c r="K325" s="1231"/>
      <c r="L325" s="1151"/>
      <c r="M325" s="1232" t="s">
        <v>1</v>
      </c>
      <c r="N325" s="1233" t="s">
        <v>37</v>
      </c>
      <c r="O325" s="1234">
        <v>0</v>
      </c>
      <c r="P325" s="1234">
        <f t="shared" si="101"/>
        <v>0</v>
      </c>
      <c r="Q325" s="1234">
        <v>0</v>
      </c>
      <c r="R325" s="1234">
        <f t="shared" si="102"/>
        <v>0</v>
      </c>
      <c r="S325" s="1234">
        <v>0</v>
      </c>
      <c r="T325" s="1235">
        <f t="shared" si="103"/>
        <v>0</v>
      </c>
      <c r="AR325" s="1236" t="s">
        <v>217</v>
      </c>
      <c r="AT325" s="1236" t="s">
        <v>213</v>
      </c>
      <c r="AU325" s="1236" t="s">
        <v>83</v>
      </c>
      <c r="AY325" s="1143" t="s">
        <v>211</v>
      </c>
      <c r="BE325" s="1237">
        <f t="shared" si="104"/>
        <v>0</v>
      </c>
      <c r="BF325" s="1237">
        <f t="shared" si="105"/>
        <v>0</v>
      </c>
      <c r="BG325" s="1237">
        <f t="shared" si="106"/>
        <v>0</v>
      </c>
      <c r="BH325" s="1237">
        <f t="shared" si="107"/>
        <v>0</v>
      </c>
      <c r="BI325" s="1237">
        <f t="shared" si="108"/>
        <v>0</v>
      </c>
      <c r="BJ325" s="1143" t="s">
        <v>83</v>
      </c>
      <c r="BK325" s="1237">
        <f t="shared" si="109"/>
        <v>0</v>
      </c>
      <c r="BL325" s="1143" t="s">
        <v>217</v>
      </c>
      <c r="BM325" s="1236" t="s">
        <v>2971</v>
      </c>
    </row>
    <row r="326" spans="2:65" s="1150" customFormat="1" ht="66.75" customHeight="1">
      <c r="B326" s="1224"/>
      <c r="C326" s="1225" t="s">
        <v>705</v>
      </c>
      <c r="D326" s="1225" t="s">
        <v>213</v>
      </c>
      <c r="E326" s="1226" t="s">
        <v>706</v>
      </c>
      <c r="F326" s="1227" t="s">
        <v>707</v>
      </c>
      <c r="G326" s="1228" t="s">
        <v>250</v>
      </c>
      <c r="H326" s="1229">
        <v>16</v>
      </c>
      <c r="I326" s="1230"/>
      <c r="J326" s="1230">
        <f t="shared" si="100"/>
        <v>0</v>
      </c>
      <c r="K326" s="1231"/>
      <c r="L326" s="1151"/>
      <c r="M326" s="1232" t="s">
        <v>1</v>
      </c>
      <c r="N326" s="1233" t="s">
        <v>37</v>
      </c>
      <c r="O326" s="1234">
        <v>0</v>
      </c>
      <c r="P326" s="1234">
        <f t="shared" si="101"/>
        <v>0</v>
      </c>
      <c r="Q326" s="1234">
        <v>0</v>
      </c>
      <c r="R326" s="1234">
        <f t="shared" si="102"/>
        <v>0</v>
      </c>
      <c r="S326" s="1234">
        <v>0</v>
      </c>
      <c r="T326" s="1235">
        <f t="shared" si="103"/>
        <v>0</v>
      </c>
      <c r="AR326" s="1236" t="s">
        <v>217</v>
      </c>
      <c r="AT326" s="1236" t="s">
        <v>213</v>
      </c>
      <c r="AU326" s="1236" t="s">
        <v>83</v>
      </c>
      <c r="AY326" s="1143" t="s">
        <v>211</v>
      </c>
      <c r="BE326" s="1237">
        <f t="shared" si="104"/>
        <v>0</v>
      </c>
      <c r="BF326" s="1237">
        <f t="shared" si="105"/>
        <v>0</v>
      </c>
      <c r="BG326" s="1237">
        <f t="shared" si="106"/>
        <v>0</v>
      </c>
      <c r="BH326" s="1237">
        <f t="shared" si="107"/>
        <v>0</v>
      </c>
      <c r="BI326" s="1237">
        <f t="shared" si="108"/>
        <v>0</v>
      </c>
      <c r="BJ326" s="1143" t="s">
        <v>83</v>
      </c>
      <c r="BK326" s="1237">
        <f t="shared" si="109"/>
        <v>0</v>
      </c>
      <c r="BL326" s="1143" t="s">
        <v>217</v>
      </c>
      <c r="BM326" s="1236" t="s">
        <v>2974</v>
      </c>
    </row>
    <row r="327" spans="2:65" s="1150" customFormat="1" ht="66.75" customHeight="1">
      <c r="B327" s="1224"/>
      <c r="C327" s="1225" t="s">
        <v>708</v>
      </c>
      <c r="D327" s="1225" t="s">
        <v>213</v>
      </c>
      <c r="E327" s="1226" t="s">
        <v>709</v>
      </c>
      <c r="F327" s="1227" t="s">
        <v>710</v>
      </c>
      <c r="G327" s="1228" t="s">
        <v>250</v>
      </c>
      <c r="H327" s="1229">
        <v>3</v>
      </c>
      <c r="I327" s="1230"/>
      <c r="J327" s="1230">
        <f t="shared" si="100"/>
        <v>0</v>
      </c>
      <c r="K327" s="1231"/>
      <c r="L327" s="1151"/>
      <c r="M327" s="1232" t="s">
        <v>1</v>
      </c>
      <c r="N327" s="1233" t="s">
        <v>37</v>
      </c>
      <c r="O327" s="1234">
        <v>0</v>
      </c>
      <c r="P327" s="1234">
        <f t="shared" si="101"/>
        <v>0</v>
      </c>
      <c r="Q327" s="1234">
        <v>0</v>
      </c>
      <c r="R327" s="1234">
        <f t="shared" si="102"/>
        <v>0</v>
      </c>
      <c r="S327" s="1234">
        <v>0</v>
      </c>
      <c r="T327" s="1235">
        <f t="shared" si="103"/>
        <v>0</v>
      </c>
      <c r="AR327" s="1236" t="s">
        <v>217</v>
      </c>
      <c r="AT327" s="1236" t="s">
        <v>213</v>
      </c>
      <c r="AU327" s="1236" t="s">
        <v>83</v>
      </c>
      <c r="AY327" s="1143" t="s">
        <v>211</v>
      </c>
      <c r="BE327" s="1237">
        <f t="shared" si="104"/>
        <v>0</v>
      </c>
      <c r="BF327" s="1237">
        <f t="shared" si="105"/>
        <v>0</v>
      </c>
      <c r="BG327" s="1237">
        <f t="shared" si="106"/>
        <v>0</v>
      </c>
      <c r="BH327" s="1237">
        <f t="shared" si="107"/>
        <v>0</v>
      </c>
      <c r="BI327" s="1237">
        <f t="shared" si="108"/>
        <v>0</v>
      </c>
      <c r="BJ327" s="1143" t="s">
        <v>83</v>
      </c>
      <c r="BK327" s="1237">
        <f t="shared" si="109"/>
        <v>0</v>
      </c>
      <c r="BL327" s="1143" t="s">
        <v>217</v>
      </c>
      <c r="BM327" s="1236" t="s">
        <v>2977</v>
      </c>
    </row>
    <row r="328" spans="2:65" s="1150" customFormat="1" ht="66.75" customHeight="1">
      <c r="B328" s="1224"/>
      <c r="C328" s="1225" t="s">
        <v>711</v>
      </c>
      <c r="D328" s="1225" t="s">
        <v>213</v>
      </c>
      <c r="E328" s="1226" t="s">
        <v>712</v>
      </c>
      <c r="F328" s="1227" t="s">
        <v>713</v>
      </c>
      <c r="G328" s="1228" t="s">
        <v>250</v>
      </c>
      <c r="H328" s="1229">
        <v>1</v>
      </c>
      <c r="I328" s="1230"/>
      <c r="J328" s="1230">
        <f t="shared" si="100"/>
        <v>0</v>
      </c>
      <c r="K328" s="1231"/>
      <c r="L328" s="1151"/>
      <c r="M328" s="1232" t="s">
        <v>1</v>
      </c>
      <c r="N328" s="1233" t="s">
        <v>37</v>
      </c>
      <c r="O328" s="1234">
        <v>0</v>
      </c>
      <c r="P328" s="1234">
        <f t="shared" si="101"/>
        <v>0</v>
      </c>
      <c r="Q328" s="1234">
        <v>0</v>
      </c>
      <c r="R328" s="1234">
        <f t="shared" si="102"/>
        <v>0</v>
      </c>
      <c r="S328" s="1234">
        <v>0</v>
      </c>
      <c r="T328" s="1235">
        <f t="shared" si="103"/>
        <v>0</v>
      </c>
      <c r="AR328" s="1236" t="s">
        <v>217</v>
      </c>
      <c r="AT328" s="1236" t="s">
        <v>213</v>
      </c>
      <c r="AU328" s="1236" t="s">
        <v>83</v>
      </c>
      <c r="AY328" s="1143" t="s">
        <v>211</v>
      </c>
      <c r="BE328" s="1237">
        <f t="shared" si="104"/>
        <v>0</v>
      </c>
      <c r="BF328" s="1237">
        <f t="shared" si="105"/>
        <v>0</v>
      </c>
      <c r="BG328" s="1237">
        <f t="shared" si="106"/>
        <v>0</v>
      </c>
      <c r="BH328" s="1237">
        <f t="shared" si="107"/>
        <v>0</v>
      </c>
      <c r="BI328" s="1237">
        <f t="shared" si="108"/>
        <v>0</v>
      </c>
      <c r="BJ328" s="1143" t="s">
        <v>83</v>
      </c>
      <c r="BK328" s="1237">
        <f t="shared" si="109"/>
        <v>0</v>
      </c>
      <c r="BL328" s="1143" t="s">
        <v>217</v>
      </c>
      <c r="BM328" s="1236" t="s">
        <v>2980</v>
      </c>
    </row>
    <row r="329" spans="2:65" s="1150" customFormat="1" ht="62.85" customHeight="1">
      <c r="B329" s="1224"/>
      <c r="C329" s="1225" t="s">
        <v>714</v>
      </c>
      <c r="D329" s="1225" t="s">
        <v>213</v>
      </c>
      <c r="E329" s="1226" t="s">
        <v>715</v>
      </c>
      <c r="F329" s="1227" t="s">
        <v>716</v>
      </c>
      <c r="G329" s="1228" t="s">
        <v>250</v>
      </c>
      <c r="H329" s="1229">
        <v>32</v>
      </c>
      <c r="I329" s="1230"/>
      <c r="J329" s="1230">
        <f t="shared" si="100"/>
        <v>0</v>
      </c>
      <c r="K329" s="1231"/>
      <c r="L329" s="1151"/>
      <c r="M329" s="1232" t="s">
        <v>1</v>
      </c>
      <c r="N329" s="1233" t="s">
        <v>37</v>
      </c>
      <c r="O329" s="1234">
        <v>0</v>
      </c>
      <c r="P329" s="1234">
        <f t="shared" si="101"/>
        <v>0</v>
      </c>
      <c r="Q329" s="1234">
        <v>0</v>
      </c>
      <c r="R329" s="1234">
        <f t="shared" si="102"/>
        <v>0</v>
      </c>
      <c r="S329" s="1234">
        <v>0</v>
      </c>
      <c r="T329" s="1235">
        <f t="shared" si="103"/>
        <v>0</v>
      </c>
      <c r="AR329" s="1236" t="s">
        <v>217</v>
      </c>
      <c r="AT329" s="1236" t="s">
        <v>213</v>
      </c>
      <c r="AU329" s="1236" t="s">
        <v>83</v>
      </c>
      <c r="AY329" s="1143" t="s">
        <v>211</v>
      </c>
      <c r="BE329" s="1237">
        <f t="shared" si="104"/>
        <v>0</v>
      </c>
      <c r="BF329" s="1237">
        <f t="shared" si="105"/>
        <v>0</v>
      </c>
      <c r="BG329" s="1237">
        <f t="shared" si="106"/>
        <v>0</v>
      </c>
      <c r="BH329" s="1237">
        <f t="shared" si="107"/>
        <v>0</v>
      </c>
      <c r="BI329" s="1237">
        <f t="shared" si="108"/>
        <v>0</v>
      </c>
      <c r="BJ329" s="1143" t="s">
        <v>83</v>
      </c>
      <c r="BK329" s="1237">
        <f t="shared" si="109"/>
        <v>0</v>
      </c>
      <c r="BL329" s="1143" t="s">
        <v>217</v>
      </c>
      <c r="BM329" s="1236" t="s">
        <v>2983</v>
      </c>
    </row>
    <row r="330" spans="2:65" s="1150" customFormat="1" ht="62.85" customHeight="1">
      <c r="B330" s="1224"/>
      <c r="C330" s="1225" t="s">
        <v>717</v>
      </c>
      <c r="D330" s="1225" t="s">
        <v>213</v>
      </c>
      <c r="E330" s="1226" t="s">
        <v>718</v>
      </c>
      <c r="F330" s="1227" t="s">
        <v>719</v>
      </c>
      <c r="G330" s="1228" t="s">
        <v>250</v>
      </c>
      <c r="H330" s="1229">
        <v>32</v>
      </c>
      <c r="I330" s="1230"/>
      <c r="J330" s="1230">
        <f t="shared" si="100"/>
        <v>0</v>
      </c>
      <c r="K330" s="1231"/>
      <c r="L330" s="1151"/>
      <c r="M330" s="1232" t="s">
        <v>1</v>
      </c>
      <c r="N330" s="1233" t="s">
        <v>37</v>
      </c>
      <c r="O330" s="1234">
        <v>0</v>
      </c>
      <c r="P330" s="1234">
        <f t="shared" si="101"/>
        <v>0</v>
      </c>
      <c r="Q330" s="1234">
        <v>0</v>
      </c>
      <c r="R330" s="1234">
        <f t="shared" si="102"/>
        <v>0</v>
      </c>
      <c r="S330" s="1234">
        <v>0</v>
      </c>
      <c r="T330" s="1235">
        <f t="shared" si="103"/>
        <v>0</v>
      </c>
      <c r="AR330" s="1236" t="s">
        <v>217</v>
      </c>
      <c r="AT330" s="1236" t="s">
        <v>213</v>
      </c>
      <c r="AU330" s="1236" t="s">
        <v>83</v>
      </c>
      <c r="AY330" s="1143" t="s">
        <v>211</v>
      </c>
      <c r="BE330" s="1237">
        <f t="shared" si="104"/>
        <v>0</v>
      </c>
      <c r="BF330" s="1237">
        <f t="shared" si="105"/>
        <v>0</v>
      </c>
      <c r="BG330" s="1237">
        <f t="shared" si="106"/>
        <v>0</v>
      </c>
      <c r="BH330" s="1237">
        <f t="shared" si="107"/>
        <v>0</v>
      </c>
      <c r="BI330" s="1237">
        <f t="shared" si="108"/>
        <v>0</v>
      </c>
      <c r="BJ330" s="1143" t="s">
        <v>83</v>
      </c>
      <c r="BK330" s="1237">
        <f t="shared" si="109"/>
        <v>0</v>
      </c>
      <c r="BL330" s="1143" t="s">
        <v>217</v>
      </c>
      <c r="BM330" s="1236" t="s">
        <v>2984</v>
      </c>
    </row>
    <row r="331" spans="2:65" s="1150" customFormat="1" ht="66.75" customHeight="1">
      <c r="B331" s="1224"/>
      <c r="C331" s="1225" t="s">
        <v>720</v>
      </c>
      <c r="D331" s="1225" t="s">
        <v>213</v>
      </c>
      <c r="E331" s="1226" t="s">
        <v>721</v>
      </c>
      <c r="F331" s="1227" t="s">
        <v>722</v>
      </c>
      <c r="G331" s="1228" t="s">
        <v>250</v>
      </c>
      <c r="H331" s="1229">
        <v>2</v>
      </c>
      <c r="I331" s="1230"/>
      <c r="J331" s="1230">
        <f t="shared" si="100"/>
        <v>0</v>
      </c>
      <c r="K331" s="1231"/>
      <c r="L331" s="1151"/>
      <c r="M331" s="1232" t="s">
        <v>1</v>
      </c>
      <c r="N331" s="1233" t="s">
        <v>37</v>
      </c>
      <c r="O331" s="1234">
        <v>0</v>
      </c>
      <c r="P331" s="1234">
        <f t="shared" si="101"/>
        <v>0</v>
      </c>
      <c r="Q331" s="1234">
        <v>0</v>
      </c>
      <c r="R331" s="1234">
        <f t="shared" si="102"/>
        <v>0</v>
      </c>
      <c r="S331" s="1234">
        <v>0</v>
      </c>
      <c r="T331" s="1235">
        <f t="shared" si="103"/>
        <v>0</v>
      </c>
      <c r="AR331" s="1236" t="s">
        <v>217</v>
      </c>
      <c r="AT331" s="1236" t="s">
        <v>213</v>
      </c>
      <c r="AU331" s="1236" t="s">
        <v>83</v>
      </c>
      <c r="AY331" s="1143" t="s">
        <v>211</v>
      </c>
      <c r="BE331" s="1237">
        <f t="shared" si="104"/>
        <v>0</v>
      </c>
      <c r="BF331" s="1237">
        <f t="shared" si="105"/>
        <v>0</v>
      </c>
      <c r="BG331" s="1237">
        <f t="shared" si="106"/>
        <v>0</v>
      </c>
      <c r="BH331" s="1237">
        <f t="shared" si="107"/>
        <v>0</v>
      </c>
      <c r="BI331" s="1237">
        <f t="shared" si="108"/>
        <v>0</v>
      </c>
      <c r="BJ331" s="1143" t="s">
        <v>83</v>
      </c>
      <c r="BK331" s="1237">
        <f t="shared" si="109"/>
        <v>0</v>
      </c>
      <c r="BL331" s="1143" t="s">
        <v>217</v>
      </c>
      <c r="BM331" s="1236" t="s">
        <v>2987</v>
      </c>
    </row>
    <row r="332" spans="2:65" s="1150" customFormat="1" ht="66.75" customHeight="1">
      <c r="B332" s="1224"/>
      <c r="C332" s="1225" t="s">
        <v>723</v>
      </c>
      <c r="D332" s="1225" t="s">
        <v>213</v>
      </c>
      <c r="E332" s="1226" t="s">
        <v>724</v>
      </c>
      <c r="F332" s="1227" t="s">
        <v>725</v>
      </c>
      <c r="G332" s="1228" t="s">
        <v>250</v>
      </c>
      <c r="H332" s="1229">
        <v>16</v>
      </c>
      <c r="I332" s="1230"/>
      <c r="J332" s="1230">
        <f t="shared" si="100"/>
        <v>0</v>
      </c>
      <c r="K332" s="1231"/>
      <c r="L332" s="1151"/>
      <c r="M332" s="1232" t="s">
        <v>1</v>
      </c>
      <c r="N332" s="1233" t="s">
        <v>37</v>
      </c>
      <c r="O332" s="1234">
        <v>0</v>
      </c>
      <c r="P332" s="1234">
        <f t="shared" si="101"/>
        <v>0</v>
      </c>
      <c r="Q332" s="1234">
        <v>0</v>
      </c>
      <c r="R332" s="1234">
        <f t="shared" si="102"/>
        <v>0</v>
      </c>
      <c r="S332" s="1234">
        <v>0</v>
      </c>
      <c r="T332" s="1235">
        <f t="shared" si="103"/>
        <v>0</v>
      </c>
      <c r="AR332" s="1236" t="s">
        <v>217</v>
      </c>
      <c r="AT332" s="1236" t="s">
        <v>213</v>
      </c>
      <c r="AU332" s="1236" t="s">
        <v>83</v>
      </c>
      <c r="AY332" s="1143" t="s">
        <v>211</v>
      </c>
      <c r="BE332" s="1237">
        <f t="shared" si="104"/>
        <v>0</v>
      </c>
      <c r="BF332" s="1237">
        <f t="shared" si="105"/>
        <v>0</v>
      </c>
      <c r="BG332" s="1237">
        <f t="shared" si="106"/>
        <v>0</v>
      </c>
      <c r="BH332" s="1237">
        <f t="shared" si="107"/>
        <v>0</v>
      </c>
      <c r="BI332" s="1237">
        <f t="shared" si="108"/>
        <v>0</v>
      </c>
      <c r="BJ332" s="1143" t="s">
        <v>83</v>
      </c>
      <c r="BK332" s="1237">
        <f t="shared" si="109"/>
        <v>0</v>
      </c>
      <c r="BL332" s="1143" t="s">
        <v>217</v>
      </c>
      <c r="BM332" s="1236" t="s">
        <v>5360</v>
      </c>
    </row>
    <row r="333" spans="2:65" s="1150" customFormat="1" ht="62.85" customHeight="1">
      <c r="B333" s="1224"/>
      <c r="C333" s="1225" t="s">
        <v>726</v>
      </c>
      <c r="D333" s="1225" t="s">
        <v>213</v>
      </c>
      <c r="E333" s="1226" t="s">
        <v>727</v>
      </c>
      <c r="F333" s="1227" t="s">
        <v>728</v>
      </c>
      <c r="G333" s="1228" t="s">
        <v>250</v>
      </c>
      <c r="H333" s="1229">
        <v>1</v>
      </c>
      <c r="I333" s="1230"/>
      <c r="J333" s="1230">
        <f t="shared" si="100"/>
        <v>0</v>
      </c>
      <c r="K333" s="1231"/>
      <c r="L333" s="1151"/>
      <c r="M333" s="1232" t="s">
        <v>1</v>
      </c>
      <c r="N333" s="1233" t="s">
        <v>37</v>
      </c>
      <c r="O333" s="1234">
        <v>0</v>
      </c>
      <c r="P333" s="1234">
        <f t="shared" si="101"/>
        <v>0</v>
      </c>
      <c r="Q333" s="1234">
        <v>0</v>
      </c>
      <c r="R333" s="1234">
        <f t="shared" si="102"/>
        <v>0</v>
      </c>
      <c r="S333" s="1234">
        <v>0</v>
      </c>
      <c r="T333" s="1235">
        <f t="shared" si="103"/>
        <v>0</v>
      </c>
      <c r="AR333" s="1236" t="s">
        <v>217</v>
      </c>
      <c r="AT333" s="1236" t="s">
        <v>213</v>
      </c>
      <c r="AU333" s="1236" t="s">
        <v>83</v>
      </c>
      <c r="AY333" s="1143" t="s">
        <v>211</v>
      </c>
      <c r="BE333" s="1237">
        <f t="shared" si="104"/>
        <v>0</v>
      </c>
      <c r="BF333" s="1237">
        <f t="shared" si="105"/>
        <v>0</v>
      </c>
      <c r="BG333" s="1237">
        <f t="shared" si="106"/>
        <v>0</v>
      </c>
      <c r="BH333" s="1237">
        <f t="shared" si="107"/>
        <v>0</v>
      </c>
      <c r="BI333" s="1237">
        <f t="shared" si="108"/>
        <v>0</v>
      </c>
      <c r="BJ333" s="1143" t="s">
        <v>83</v>
      </c>
      <c r="BK333" s="1237">
        <f t="shared" si="109"/>
        <v>0</v>
      </c>
      <c r="BL333" s="1143" t="s">
        <v>217</v>
      </c>
      <c r="BM333" s="1236" t="s">
        <v>2990</v>
      </c>
    </row>
    <row r="334" spans="2:65" s="1150" customFormat="1" ht="48.95" customHeight="1">
      <c r="B334" s="1224"/>
      <c r="C334" s="1225" t="s">
        <v>729</v>
      </c>
      <c r="D334" s="1225" t="s">
        <v>213</v>
      </c>
      <c r="E334" s="1226" t="s">
        <v>730</v>
      </c>
      <c r="F334" s="1227" t="s">
        <v>731</v>
      </c>
      <c r="G334" s="1228" t="s">
        <v>250</v>
      </c>
      <c r="H334" s="1229">
        <v>1</v>
      </c>
      <c r="I334" s="1230"/>
      <c r="J334" s="1230">
        <f t="shared" si="100"/>
        <v>0</v>
      </c>
      <c r="K334" s="1231"/>
      <c r="L334" s="1151"/>
      <c r="M334" s="1232" t="s">
        <v>1</v>
      </c>
      <c r="N334" s="1233" t="s">
        <v>37</v>
      </c>
      <c r="O334" s="1234">
        <v>0</v>
      </c>
      <c r="P334" s="1234">
        <f t="shared" si="101"/>
        <v>0</v>
      </c>
      <c r="Q334" s="1234">
        <v>0</v>
      </c>
      <c r="R334" s="1234">
        <f t="shared" si="102"/>
        <v>0</v>
      </c>
      <c r="S334" s="1234">
        <v>0</v>
      </c>
      <c r="T334" s="1235">
        <f t="shared" si="103"/>
        <v>0</v>
      </c>
      <c r="AR334" s="1236" t="s">
        <v>217</v>
      </c>
      <c r="AT334" s="1236" t="s">
        <v>213</v>
      </c>
      <c r="AU334" s="1236" t="s">
        <v>83</v>
      </c>
      <c r="AY334" s="1143" t="s">
        <v>211</v>
      </c>
      <c r="BE334" s="1237">
        <f t="shared" si="104"/>
        <v>0</v>
      </c>
      <c r="BF334" s="1237">
        <f t="shared" si="105"/>
        <v>0</v>
      </c>
      <c r="BG334" s="1237">
        <f t="shared" si="106"/>
        <v>0</v>
      </c>
      <c r="BH334" s="1237">
        <f t="shared" si="107"/>
        <v>0</v>
      </c>
      <c r="BI334" s="1237">
        <f t="shared" si="108"/>
        <v>0</v>
      </c>
      <c r="BJ334" s="1143" t="s">
        <v>83</v>
      </c>
      <c r="BK334" s="1237">
        <f t="shared" si="109"/>
        <v>0</v>
      </c>
      <c r="BL334" s="1143" t="s">
        <v>217</v>
      </c>
      <c r="BM334" s="1236" t="s">
        <v>5361</v>
      </c>
    </row>
    <row r="335" spans="2:65" s="1150" customFormat="1" ht="48.95" customHeight="1">
      <c r="B335" s="1224"/>
      <c r="C335" s="1225" t="s">
        <v>732</v>
      </c>
      <c r="D335" s="1225" t="s">
        <v>213</v>
      </c>
      <c r="E335" s="1226" t="s">
        <v>733</v>
      </c>
      <c r="F335" s="1227" t="s">
        <v>734</v>
      </c>
      <c r="G335" s="1228" t="s">
        <v>250</v>
      </c>
      <c r="H335" s="1229">
        <v>1</v>
      </c>
      <c r="I335" s="1230"/>
      <c r="J335" s="1230">
        <f t="shared" si="100"/>
        <v>0</v>
      </c>
      <c r="K335" s="1231"/>
      <c r="L335" s="1151"/>
      <c r="M335" s="1232" t="s">
        <v>1</v>
      </c>
      <c r="N335" s="1233" t="s">
        <v>37</v>
      </c>
      <c r="O335" s="1234">
        <v>0</v>
      </c>
      <c r="P335" s="1234">
        <f t="shared" si="101"/>
        <v>0</v>
      </c>
      <c r="Q335" s="1234">
        <v>0</v>
      </c>
      <c r="R335" s="1234">
        <f t="shared" si="102"/>
        <v>0</v>
      </c>
      <c r="S335" s="1234">
        <v>0</v>
      </c>
      <c r="T335" s="1235">
        <f t="shared" si="103"/>
        <v>0</v>
      </c>
      <c r="AR335" s="1236" t="s">
        <v>217</v>
      </c>
      <c r="AT335" s="1236" t="s">
        <v>213</v>
      </c>
      <c r="AU335" s="1236" t="s">
        <v>83</v>
      </c>
      <c r="AY335" s="1143" t="s">
        <v>211</v>
      </c>
      <c r="BE335" s="1237">
        <f t="shared" si="104"/>
        <v>0</v>
      </c>
      <c r="BF335" s="1237">
        <f t="shared" si="105"/>
        <v>0</v>
      </c>
      <c r="BG335" s="1237">
        <f t="shared" si="106"/>
        <v>0</v>
      </c>
      <c r="BH335" s="1237">
        <f t="shared" si="107"/>
        <v>0</v>
      </c>
      <c r="BI335" s="1237">
        <f t="shared" si="108"/>
        <v>0</v>
      </c>
      <c r="BJ335" s="1143" t="s">
        <v>83</v>
      </c>
      <c r="BK335" s="1237">
        <f t="shared" si="109"/>
        <v>0</v>
      </c>
      <c r="BL335" s="1143" t="s">
        <v>217</v>
      </c>
      <c r="BM335" s="1236" t="s">
        <v>2993</v>
      </c>
    </row>
    <row r="336" spans="2:65" s="1212" customFormat="1" ht="22.7" customHeight="1">
      <c r="B336" s="1213"/>
      <c r="D336" s="1214" t="s">
        <v>69</v>
      </c>
      <c r="E336" s="1222" t="s">
        <v>735</v>
      </c>
      <c r="F336" s="1222" t="s">
        <v>736</v>
      </c>
      <c r="J336" s="1223">
        <f>BK336</f>
        <v>0</v>
      </c>
      <c r="L336" s="1213"/>
      <c r="M336" s="1217"/>
      <c r="P336" s="1218">
        <f>SUM(P337:P340)</f>
        <v>0</v>
      </c>
      <c r="R336" s="1218">
        <f>SUM(R337:R340)</f>
        <v>0</v>
      </c>
      <c r="T336" s="1219">
        <f>SUM(T337:T340)</f>
        <v>0</v>
      </c>
      <c r="AR336" s="1214" t="s">
        <v>77</v>
      </c>
      <c r="AT336" s="1220" t="s">
        <v>69</v>
      </c>
      <c r="AU336" s="1220" t="s">
        <v>77</v>
      </c>
      <c r="AY336" s="1214" t="s">
        <v>211</v>
      </c>
      <c r="BK336" s="1221">
        <f>SUM(BK337:BK340)</f>
        <v>0</v>
      </c>
    </row>
    <row r="337" spans="2:65" s="1150" customFormat="1" ht="55.5" customHeight="1">
      <c r="B337" s="1224"/>
      <c r="C337" s="1225" t="s">
        <v>737</v>
      </c>
      <c r="D337" s="1225" t="s">
        <v>213</v>
      </c>
      <c r="E337" s="1226" t="s">
        <v>738</v>
      </c>
      <c r="F337" s="1227" t="s">
        <v>739</v>
      </c>
      <c r="G337" s="1228" t="s">
        <v>250</v>
      </c>
      <c r="H337" s="1229">
        <v>1</v>
      </c>
      <c r="I337" s="1230"/>
      <c r="J337" s="1230">
        <f>ROUND(I337*H337,2)</f>
        <v>0</v>
      </c>
      <c r="K337" s="1231"/>
      <c r="L337" s="1151"/>
      <c r="M337" s="1232" t="s">
        <v>1</v>
      </c>
      <c r="N337" s="1233" t="s">
        <v>37</v>
      </c>
      <c r="O337" s="1234">
        <v>0</v>
      </c>
      <c r="P337" s="1234">
        <f>O337*H337</f>
        <v>0</v>
      </c>
      <c r="Q337" s="1234">
        <v>0</v>
      </c>
      <c r="R337" s="1234">
        <f>Q337*H337</f>
        <v>0</v>
      </c>
      <c r="S337" s="1234">
        <v>0</v>
      </c>
      <c r="T337" s="1235">
        <f>S337*H337</f>
        <v>0</v>
      </c>
      <c r="AR337" s="1236" t="s">
        <v>217</v>
      </c>
      <c r="AT337" s="1236" t="s">
        <v>213</v>
      </c>
      <c r="AU337" s="1236" t="s">
        <v>83</v>
      </c>
      <c r="AY337" s="1143" t="s">
        <v>211</v>
      </c>
      <c r="BE337" s="1237">
        <f>IF(N337="základná",J337,0)</f>
        <v>0</v>
      </c>
      <c r="BF337" s="1237">
        <f>IF(N337="znížená",J337,0)</f>
        <v>0</v>
      </c>
      <c r="BG337" s="1237">
        <f>IF(N337="zákl. prenesená",J337,0)</f>
        <v>0</v>
      </c>
      <c r="BH337" s="1237">
        <f>IF(N337="zníž. prenesená",J337,0)</f>
        <v>0</v>
      </c>
      <c r="BI337" s="1237">
        <f>IF(N337="nulová",J337,0)</f>
        <v>0</v>
      </c>
      <c r="BJ337" s="1143" t="s">
        <v>83</v>
      </c>
      <c r="BK337" s="1237">
        <f>ROUND(I337*H337,2)</f>
        <v>0</v>
      </c>
      <c r="BL337" s="1143" t="s">
        <v>217</v>
      </c>
      <c r="BM337" s="1236" t="s">
        <v>2996</v>
      </c>
    </row>
    <row r="338" spans="2:65" s="1150" customFormat="1" ht="66.75" customHeight="1">
      <c r="B338" s="1224"/>
      <c r="C338" s="1225" t="s">
        <v>740</v>
      </c>
      <c r="D338" s="1225" t="s">
        <v>213</v>
      </c>
      <c r="E338" s="1226" t="s">
        <v>741</v>
      </c>
      <c r="F338" s="1227" t="s">
        <v>742</v>
      </c>
      <c r="G338" s="1228" t="s">
        <v>250</v>
      </c>
      <c r="H338" s="1229">
        <v>1</v>
      </c>
      <c r="I338" s="1230"/>
      <c r="J338" s="1230">
        <f>ROUND(I338*H338,2)</f>
        <v>0</v>
      </c>
      <c r="K338" s="1231"/>
      <c r="L338" s="1151"/>
      <c r="M338" s="1232" t="s">
        <v>1</v>
      </c>
      <c r="N338" s="1233" t="s">
        <v>37</v>
      </c>
      <c r="O338" s="1234">
        <v>0</v>
      </c>
      <c r="P338" s="1234">
        <f>O338*H338</f>
        <v>0</v>
      </c>
      <c r="Q338" s="1234">
        <v>0</v>
      </c>
      <c r="R338" s="1234">
        <f>Q338*H338</f>
        <v>0</v>
      </c>
      <c r="S338" s="1234">
        <v>0</v>
      </c>
      <c r="T338" s="1235">
        <f>S338*H338</f>
        <v>0</v>
      </c>
      <c r="AR338" s="1236" t="s">
        <v>217</v>
      </c>
      <c r="AT338" s="1236" t="s">
        <v>213</v>
      </c>
      <c r="AU338" s="1236" t="s">
        <v>83</v>
      </c>
      <c r="AY338" s="1143" t="s">
        <v>211</v>
      </c>
      <c r="BE338" s="1237">
        <f>IF(N338="základná",J338,0)</f>
        <v>0</v>
      </c>
      <c r="BF338" s="1237">
        <f>IF(N338="znížená",J338,0)</f>
        <v>0</v>
      </c>
      <c r="BG338" s="1237">
        <f>IF(N338="zákl. prenesená",J338,0)</f>
        <v>0</v>
      </c>
      <c r="BH338" s="1237">
        <f>IF(N338="zníž. prenesená",J338,0)</f>
        <v>0</v>
      </c>
      <c r="BI338" s="1237">
        <f>IF(N338="nulová",J338,0)</f>
        <v>0</v>
      </c>
      <c r="BJ338" s="1143" t="s">
        <v>83</v>
      </c>
      <c r="BK338" s="1237">
        <f>ROUND(I338*H338,2)</f>
        <v>0</v>
      </c>
      <c r="BL338" s="1143" t="s">
        <v>217</v>
      </c>
      <c r="BM338" s="1236" t="s">
        <v>2999</v>
      </c>
    </row>
    <row r="339" spans="2:65" s="1150" customFormat="1" ht="76.349999999999994" customHeight="1">
      <c r="B339" s="1224"/>
      <c r="C339" s="1225" t="s">
        <v>743</v>
      </c>
      <c r="D339" s="1225" t="s">
        <v>213</v>
      </c>
      <c r="E339" s="1226" t="s">
        <v>744</v>
      </c>
      <c r="F339" s="1227" t="s">
        <v>745</v>
      </c>
      <c r="G339" s="1228" t="s">
        <v>250</v>
      </c>
      <c r="H339" s="1229">
        <v>1</v>
      </c>
      <c r="I339" s="1230"/>
      <c r="J339" s="1230">
        <f>ROUND(I339*H339,2)</f>
        <v>0</v>
      </c>
      <c r="K339" s="1231"/>
      <c r="L339" s="1151"/>
      <c r="M339" s="1232" t="s">
        <v>1</v>
      </c>
      <c r="N339" s="1233" t="s">
        <v>37</v>
      </c>
      <c r="O339" s="1234">
        <v>0</v>
      </c>
      <c r="P339" s="1234">
        <f>O339*H339</f>
        <v>0</v>
      </c>
      <c r="Q339" s="1234">
        <v>0</v>
      </c>
      <c r="R339" s="1234">
        <f>Q339*H339</f>
        <v>0</v>
      </c>
      <c r="S339" s="1234">
        <v>0</v>
      </c>
      <c r="T339" s="1235">
        <f>S339*H339</f>
        <v>0</v>
      </c>
      <c r="AR339" s="1236" t="s">
        <v>217</v>
      </c>
      <c r="AT339" s="1236" t="s">
        <v>213</v>
      </c>
      <c r="AU339" s="1236" t="s">
        <v>83</v>
      </c>
      <c r="AY339" s="1143" t="s">
        <v>211</v>
      </c>
      <c r="BE339" s="1237">
        <f>IF(N339="základná",J339,0)</f>
        <v>0</v>
      </c>
      <c r="BF339" s="1237">
        <f>IF(N339="znížená",J339,0)</f>
        <v>0</v>
      </c>
      <c r="BG339" s="1237">
        <f>IF(N339="zákl. prenesená",J339,0)</f>
        <v>0</v>
      </c>
      <c r="BH339" s="1237">
        <f>IF(N339="zníž. prenesená",J339,0)</f>
        <v>0</v>
      </c>
      <c r="BI339" s="1237">
        <f>IF(N339="nulová",J339,0)</f>
        <v>0</v>
      </c>
      <c r="BJ339" s="1143" t="s">
        <v>83</v>
      </c>
      <c r="BK339" s="1237">
        <f>ROUND(I339*H339,2)</f>
        <v>0</v>
      </c>
      <c r="BL339" s="1143" t="s">
        <v>217</v>
      </c>
      <c r="BM339" s="1236" t="s">
        <v>5362</v>
      </c>
    </row>
    <row r="340" spans="2:65" s="1150" customFormat="1" ht="76.349999999999994" customHeight="1">
      <c r="B340" s="1224"/>
      <c r="C340" s="1225" t="s">
        <v>746</v>
      </c>
      <c r="D340" s="1225" t="s">
        <v>213</v>
      </c>
      <c r="E340" s="1226" t="s">
        <v>747</v>
      </c>
      <c r="F340" s="1227" t="s">
        <v>748</v>
      </c>
      <c r="G340" s="1228" t="s">
        <v>250</v>
      </c>
      <c r="H340" s="1229">
        <v>1</v>
      </c>
      <c r="I340" s="1230"/>
      <c r="J340" s="1230">
        <f>ROUND(I340*H340,2)</f>
        <v>0</v>
      </c>
      <c r="K340" s="1231"/>
      <c r="L340" s="1151"/>
      <c r="M340" s="1232" t="s">
        <v>1</v>
      </c>
      <c r="N340" s="1233" t="s">
        <v>37</v>
      </c>
      <c r="O340" s="1234">
        <v>0</v>
      </c>
      <c r="P340" s="1234">
        <f>O340*H340</f>
        <v>0</v>
      </c>
      <c r="Q340" s="1234">
        <v>0</v>
      </c>
      <c r="R340" s="1234">
        <f>Q340*H340</f>
        <v>0</v>
      </c>
      <c r="S340" s="1234">
        <v>0</v>
      </c>
      <c r="T340" s="1235">
        <f>S340*H340</f>
        <v>0</v>
      </c>
      <c r="AR340" s="1236" t="s">
        <v>217</v>
      </c>
      <c r="AT340" s="1236" t="s">
        <v>213</v>
      </c>
      <c r="AU340" s="1236" t="s">
        <v>83</v>
      </c>
      <c r="AY340" s="1143" t="s">
        <v>211</v>
      </c>
      <c r="BE340" s="1237">
        <f>IF(N340="základná",J340,0)</f>
        <v>0</v>
      </c>
      <c r="BF340" s="1237">
        <f>IF(N340="znížená",J340,0)</f>
        <v>0</v>
      </c>
      <c r="BG340" s="1237">
        <f>IF(N340="zákl. prenesená",J340,0)</f>
        <v>0</v>
      </c>
      <c r="BH340" s="1237">
        <f>IF(N340="zníž. prenesená",J340,0)</f>
        <v>0</v>
      </c>
      <c r="BI340" s="1237">
        <f>IF(N340="nulová",J340,0)</f>
        <v>0</v>
      </c>
      <c r="BJ340" s="1143" t="s">
        <v>83</v>
      </c>
      <c r="BK340" s="1237">
        <f>ROUND(I340*H340,2)</f>
        <v>0</v>
      </c>
      <c r="BL340" s="1143" t="s">
        <v>217</v>
      </c>
      <c r="BM340" s="1236" t="s">
        <v>5363</v>
      </c>
    </row>
    <row r="341" spans="2:65" s="1212" customFormat="1" ht="22.7" customHeight="1">
      <c r="B341" s="1213"/>
      <c r="D341" s="1214" t="s">
        <v>69</v>
      </c>
      <c r="E341" s="1222" t="s">
        <v>749</v>
      </c>
      <c r="F341" s="1222" t="s">
        <v>750</v>
      </c>
      <c r="J341" s="1223">
        <f>BK341</f>
        <v>0</v>
      </c>
      <c r="L341" s="1213"/>
      <c r="M341" s="1217"/>
      <c r="P341" s="1218">
        <f>SUM(P342:P344)</f>
        <v>0</v>
      </c>
      <c r="R341" s="1218">
        <f>SUM(R342:R344)</f>
        <v>0</v>
      </c>
      <c r="T341" s="1219">
        <f>SUM(T342:T344)</f>
        <v>0</v>
      </c>
      <c r="AR341" s="1214" t="s">
        <v>77</v>
      </c>
      <c r="AT341" s="1220" t="s">
        <v>69</v>
      </c>
      <c r="AU341" s="1220" t="s">
        <v>77</v>
      </c>
      <c r="AY341" s="1214" t="s">
        <v>211</v>
      </c>
      <c r="BK341" s="1221">
        <f>SUM(BK342:BK344)</f>
        <v>0</v>
      </c>
    </row>
    <row r="342" spans="2:65" s="1150" customFormat="1" ht="76.349999999999994" customHeight="1">
      <c r="B342" s="1224"/>
      <c r="C342" s="1225" t="s">
        <v>751</v>
      </c>
      <c r="D342" s="1225" t="s">
        <v>213</v>
      </c>
      <c r="E342" s="1226" t="s">
        <v>752</v>
      </c>
      <c r="F342" s="1227" t="s">
        <v>753</v>
      </c>
      <c r="G342" s="1228" t="s">
        <v>250</v>
      </c>
      <c r="H342" s="1229">
        <v>1</v>
      </c>
      <c r="I342" s="1230"/>
      <c r="J342" s="1230">
        <f>ROUND(I342*H342,2)</f>
        <v>0</v>
      </c>
      <c r="K342" s="1231"/>
      <c r="L342" s="1151"/>
      <c r="M342" s="1232" t="s">
        <v>1</v>
      </c>
      <c r="N342" s="1233" t="s">
        <v>37</v>
      </c>
      <c r="O342" s="1234">
        <v>0</v>
      </c>
      <c r="P342" s="1234">
        <f>O342*H342</f>
        <v>0</v>
      </c>
      <c r="Q342" s="1234">
        <v>0</v>
      </c>
      <c r="R342" s="1234">
        <f>Q342*H342</f>
        <v>0</v>
      </c>
      <c r="S342" s="1234">
        <v>0</v>
      </c>
      <c r="T342" s="1235">
        <f>S342*H342</f>
        <v>0</v>
      </c>
      <c r="AR342" s="1236" t="s">
        <v>217</v>
      </c>
      <c r="AT342" s="1236" t="s">
        <v>213</v>
      </c>
      <c r="AU342" s="1236" t="s">
        <v>83</v>
      </c>
      <c r="AY342" s="1143" t="s">
        <v>211</v>
      </c>
      <c r="BE342" s="1237">
        <f>IF(N342="základná",J342,0)</f>
        <v>0</v>
      </c>
      <c r="BF342" s="1237">
        <f>IF(N342="znížená",J342,0)</f>
        <v>0</v>
      </c>
      <c r="BG342" s="1237">
        <f>IF(N342="zákl. prenesená",J342,0)</f>
        <v>0</v>
      </c>
      <c r="BH342" s="1237">
        <f>IF(N342="zníž. prenesená",J342,0)</f>
        <v>0</v>
      </c>
      <c r="BI342" s="1237">
        <f>IF(N342="nulová",J342,0)</f>
        <v>0</v>
      </c>
      <c r="BJ342" s="1143" t="s">
        <v>83</v>
      </c>
      <c r="BK342" s="1237">
        <f>ROUND(I342*H342,2)</f>
        <v>0</v>
      </c>
      <c r="BL342" s="1143" t="s">
        <v>217</v>
      </c>
      <c r="BM342" s="1236" t="s">
        <v>5364</v>
      </c>
    </row>
    <row r="343" spans="2:65" s="1150" customFormat="1" ht="76.349999999999994" customHeight="1">
      <c r="B343" s="1224"/>
      <c r="C343" s="1225" t="s">
        <v>754</v>
      </c>
      <c r="D343" s="1225" t="s">
        <v>213</v>
      </c>
      <c r="E343" s="1226" t="s">
        <v>755</v>
      </c>
      <c r="F343" s="1227" t="s">
        <v>756</v>
      </c>
      <c r="G343" s="1228" t="s">
        <v>250</v>
      </c>
      <c r="H343" s="1229">
        <v>5</v>
      </c>
      <c r="I343" s="1230"/>
      <c r="J343" s="1230">
        <f>ROUND(I343*H343,2)</f>
        <v>0</v>
      </c>
      <c r="K343" s="1231"/>
      <c r="L343" s="1151"/>
      <c r="M343" s="1232" t="s">
        <v>1</v>
      </c>
      <c r="N343" s="1233" t="s">
        <v>37</v>
      </c>
      <c r="O343" s="1234">
        <v>0</v>
      </c>
      <c r="P343" s="1234">
        <f>O343*H343</f>
        <v>0</v>
      </c>
      <c r="Q343" s="1234">
        <v>0</v>
      </c>
      <c r="R343" s="1234">
        <f>Q343*H343</f>
        <v>0</v>
      </c>
      <c r="S343" s="1234">
        <v>0</v>
      </c>
      <c r="T343" s="1235">
        <f>S343*H343</f>
        <v>0</v>
      </c>
      <c r="AR343" s="1236" t="s">
        <v>217</v>
      </c>
      <c r="AT343" s="1236" t="s">
        <v>213</v>
      </c>
      <c r="AU343" s="1236" t="s">
        <v>83</v>
      </c>
      <c r="AY343" s="1143" t="s">
        <v>211</v>
      </c>
      <c r="BE343" s="1237">
        <f>IF(N343="základná",J343,0)</f>
        <v>0</v>
      </c>
      <c r="BF343" s="1237">
        <f>IF(N343="znížená",J343,0)</f>
        <v>0</v>
      </c>
      <c r="BG343" s="1237">
        <f>IF(N343="zákl. prenesená",J343,0)</f>
        <v>0</v>
      </c>
      <c r="BH343" s="1237">
        <f>IF(N343="zníž. prenesená",J343,0)</f>
        <v>0</v>
      </c>
      <c r="BI343" s="1237">
        <f>IF(N343="nulová",J343,0)</f>
        <v>0</v>
      </c>
      <c r="BJ343" s="1143" t="s">
        <v>83</v>
      </c>
      <c r="BK343" s="1237">
        <f>ROUND(I343*H343,2)</f>
        <v>0</v>
      </c>
      <c r="BL343" s="1143" t="s">
        <v>217</v>
      </c>
      <c r="BM343" s="1236" t="s">
        <v>5365</v>
      </c>
    </row>
    <row r="344" spans="2:65" s="1287" customFormat="1" ht="76.349999999999994" customHeight="1">
      <c r="B344" s="1274"/>
      <c r="C344" s="1275" t="s">
        <v>757</v>
      </c>
      <c r="D344" s="1275" t="s">
        <v>213</v>
      </c>
      <c r="E344" s="1276" t="s">
        <v>758</v>
      </c>
      <c r="F344" s="1277" t="s">
        <v>759</v>
      </c>
      <c r="G344" s="1278" t="s">
        <v>250</v>
      </c>
      <c r="H344" s="1279">
        <v>2</v>
      </c>
      <c r="I344" s="1280"/>
      <c r="J344" s="1280">
        <f>ROUND(I344*H344,2)</f>
        <v>0</v>
      </c>
      <c r="K344" s="1281"/>
      <c r="L344" s="1282"/>
      <c r="M344" s="1283" t="s">
        <v>1</v>
      </c>
      <c r="N344" s="1284" t="s">
        <v>37</v>
      </c>
      <c r="O344" s="1285">
        <v>0</v>
      </c>
      <c r="P344" s="1285">
        <f>O344*H344</f>
        <v>0</v>
      </c>
      <c r="Q344" s="1285">
        <v>0</v>
      </c>
      <c r="R344" s="1285">
        <f>Q344*H344</f>
        <v>0</v>
      </c>
      <c r="S344" s="1285">
        <v>0</v>
      </c>
      <c r="T344" s="1286">
        <f>S344*H344</f>
        <v>0</v>
      </c>
      <c r="AR344" s="1288" t="s">
        <v>217</v>
      </c>
      <c r="AT344" s="1288" t="s">
        <v>213</v>
      </c>
      <c r="AU344" s="1288" t="s">
        <v>83</v>
      </c>
      <c r="AY344" s="1289" t="s">
        <v>211</v>
      </c>
      <c r="BE344" s="1290">
        <f>IF(N344="základná",J344,0)</f>
        <v>0</v>
      </c>
      <c r="BF344" s="1290">
        <f>IF(N344="znížená",J344,0)</f>
        <v>0</v>
      </c>
      <c r="BG344" s="1290">
        <f>IF(N344="zákl. prenesená",J344,0)</f>
        <v>0</v>
      </c>
      <c r="BH344" s="1290">
        <f>IF(N344="zníž. prenesená",J344,0)</f>
        <v>0</v>
      </c>
      <c r="BI344" s="1290">
        <f>IF(N344="nulová",J344,0)</f>
        <v>0</v>
      </c>
      <c r="BJ344" s="1289" t="s">
        <v>83</v>
      </c>
      <c r="BK344" s="1290">
        <f>ROUND(I344*H344,2)</f>
        <v>0</v>
      </c>
      <c r="BL344" s="1289" t="s">
        <v>217</v>
      </c>
      <c r="BM344" s="1288" t="s">
        <v>5366</v>
      </c>
    </row>
    <row r="345" spans="2:65" s="1212" customFormat="1" ht="22.7" customHeight="1">
      <c r="B345" s="1213"/>
      <c r="D345" s="1214" t="s">
        <v>69</v>
      </c>
      <c r="E345" s="1222" t="s">
        <v>760</v>
      </c>
      <c r="F345" s="1222" t="s">
        <v>761</v>
      </c>
      <c r="J345" s="1223">
        <f>BK345</f>
        <v>0</v>
      </c>
      <c r="L345" s="1213"/>
      <c r="M345" s="1217"/>
      <c r="P345" s="1218">
        <f>SUM(P346:P371)</f>
        <v>0</v>
      </c>
      <c r="R345" s="1218">
        <f>SUM(R346:R371)</f>
        <v>0</v>
      </c>
      <c r="T345" s="1219">
        <f>SUM(T346:T371)</f>
        <v>0</v>
      </c>
      <c r="AR345" s="1214" t="s">
        <v>77</v>
      </c>
      <c r="AT345" s="1220" t="s">
        <v>69</v>
      </c>
      <c r="AU345" s="1220" t="s">
        <v>77</v>
      </c>
      <c r="AY345" s="1214" t="s">
        <v>211</v>
      </c>
      <c r="BK345" s="1221">
        <f>SUM(BK346:BK371)</f>
        <v>0</v>
      </c>
    </row>
    <row r="346" spans="2:65" s="1150" customFormat="1" ht="48.95" customHeight="1">
      <c r="B346" s="1224"/>
      <c r="C346" s="1225" t="s">
        <v>762</v>
      </c>
      <c r="D346" s="1225" t="s">
        <v>213</v>
      </c>
      <c r="E346" s="1226" t="s">
        <v>763</v>
      </c>
      <c r="F346" s="1227" t="s">
        <v>764</v>
      </c>
      <c r="G346" s="1228" t="s">
        <v>250</v>
      </c>
      <c r="H346" s="1229">
        <v>1</v>
      </c>
      <c r="I346" s="1230"/>
      <c r="J346" s="1230">
        <f t="shared" ref="J346:J371" si="110">ROUND(I346*H346,2)</f>
        <v>0</v>
      </c>
      <c r="K346" s="1231"/>
      <c r="L346" s="1151"/>
      <c r="M346" s="1232" t="s">
        <v>1</v>
      </c>
      <c r="N346" s="1233" t="s">
        <v>37</v>
      </c>
      <c r="O346" s="1234">
        <v>0</v>
      </c>
      <c r="P346" s="1234">
        <f t="shared" ref="P346:P371" si="111">O346*H346</f>
        <v>0</v>
      </c>
      <c r="Q346" s="1234">
        <v>0</v>
      </c>
      <c r="R346" s="1234">
        <f t="shared" ref="R346:R371" si="112">Q346*H346</f>
        <v>0</v>
      </c>
      <c r="S346" s="1234">
        <v>0</v>
      </c>
      <c r="T346" s="1235">
        <f t="shared" ref="T346:T371" si="113">S346*H346</f>
        <v>0</v>
      </c>
      <c r="AR346" s="1236" t="s">
        <v>217</v>
      </c>
      <c r="AT346" s="1236" t="s">
        <v>213</v>
      </c>
      <c r="AU346" s="1236" t="s">
        <v>83</v>
      </c>
      <c r="AY346" s="1143" t="s">
        <v>211</v>
      </c>
      <c r="BE346" s="1237">
        <f t="shared" ref="BE346:BE371" si="114">IF(N346="základná",J346,0)</f>
        <v>0</v>
      </c>
      <c r="BF346" s="1237">
        <f t="shared" ref="BF346:BF371" si="115">IF(N346="znížená",J346,0)</f>
        <v>0</v>
      </c>
      <c r="BG346" s="1237">
        <f t="shared" ref="BG346:BG371" si="116">IF(N346="zákl. prenesená",J346,0)</f>
        <v>0</v>
      </c>
      <c r="BH346" s="1237">
        <f t="shared" ref="BH346:BH371" si="117">IF(N346="zníž. prenesená",J346,0)</f>
        <v>0</v>
      </c>
      <c r="BI346" s="1237">
        <f t="shared" ref="BI346:BI371" si="118">IF(N346="nulová",J346,0)</f>
        <v>0</v>
      </c>
      <c r="BJ346" s="1143" t="s">
        <v>83</v>
      </c>
      <c r="BK346" s="1237">
        <f t="shared" ref="BK346:BK371" si="119">ROUND(I346*H346,2)</f>
        <v>0</v>
      </c>
      <c r="BL346" s="1143" t="s">
        <v>217</v>
      </c>
      <c r="BM346" s="1236" t="s">
        <v>5367</v>
      </c>
    </row>
    <row r="347" spans="2:65" s="1150" customFormat="1" ht="48.95" customHeight="1">
      <c r="B347" s="1224"/>
      <c r="C347" s="1225" t="s">
        <v>765</v>
      </c>
      <c r="D347" s="1225" t="s">
        <v>213</v>
      </c>
      <c r="E347" s="1226" t="s">
        <v>766</v>
      </c>
      <c r="F347" s="1227" t="s">
        <v>767</v>
      </c>
      <c r="G347" s="1228" t="s">
        <v>250</v>
      </c>
      <c r="H347" s="1229">
        <v>2</v>
      </c>
      <c r="I347" s="1230"/>
      <c r="J347" s="1230">
        <f t="shared" si="110"/>
        <v>0</v>
      </c>
      <c r="K347" s="1231"/>
      <c r="L347" s="1151"/>
      <c r="M347" s="1232" t="s">
        <v>1</v>
      </c>
      <c r="N347" s="1233" t="s">
        <v>37</v>
      </c>
      <c r="O347" s="1234">
        <v>0</v>
      </c>
      <c r="P347" s="1234">
        <f t="shared" si="111"/>
        <v>0</v>
      </c>
      <c r="Q347" s="1234">
        <v>0</v>
      </c>
      <c r="R347" s="1234">
        <f t="shared" si="112"/>
        <v>0</v>
      </c>
      <c r="S347" s="1234">
        <v>0</v>
      </c>
      <c r="T347" s="1235">
        <f t="shared" si="113"/>
        <v>0</v>
      </c>
      <c r="AR347" s="1236" t="s">
        <v>217</v>
      </c>
      <c r="AT347" s="1236" t="s">
        <v>213</v>
      </c>
      <c r="AU347" s="1236" t="s">
        <v>83</v>
      </c>
      <c r="AY347" s="1143" t="s">
        <v>211</v>
      </c>
      <c r="BE347" s="1237">
        <f t="shared" si="114"/>
        <v>0</v>
      </c>
      <c r="BF347" s="1237">
        <f t="shared" si="115"/>
        <v>0</v>
      </c>
      <c r="BG347" s="1237">
        <f t="shared" si="116"/>
        <v>0</v>
      </c>
      <c r="BH347" s="1237">
        <f t="shared" si="117"/>
        <v>0</v>
      </c>
      <c r="BI347" s="1237">
        <f t="shared" si="118"/>
        <v>0</v>
      </c>
      <c r="BJ347" s="1143" t="s">
        <v>83</v>
      </c>
      <c r="BK347" s="1237">
        <f t="shared" si="119"/>
        <v>0</v>
      </c>
      <c r="BL347" s="1143" t="s">
        <v>217</v>
      </c>
      <c r="BM347" s="1236" t="s">
        <v>5368</v>
      </c>
    </row>
    <row r="348" spans="2:65" s="1150" customFormat="1" ht="48.95" customHeight="1">
      <c r="B348" s="1224"/>
      <c r="C348" s="1225" t="s">
        <v>768</v>
      </c>
      <c r="D348" s="1225" t="s">
        <v>213</v>
      </c>
      <c r="E348" s="1226" t="s">
        <v>769</v>
      </c>
      <c r="F348" s="1227" t="s">
        <v>770</v>
      </c>
      <c r="G348" s="1228" t="s">
        <v>250</v>
      </c>
      <c r="H348" s="1229">
        <v>1</v>
      </c>
      <c r="I348" s="1230"/>
      <c r="J348" s="1230">
        <f t="shared" si="110"/>
        <v>0</v>
      </c>
      <c r="K348" s="1231"/>
      <c r="L348" s="1151"/>
      <c r="M348" s="1232" t="s">
        <v>1</v>
      </c>
      <c r="N348" s="1233" t="s">
        <v>37</v>
      </c>
      <c r="O348" s="1234">
        <v>0</v>
      </c>
      <c r="P348" s="1234">
        <f t="shared" si="111"/>
        <v>0</v>
      </c>
      <c r="Q348" s="1234">
        <v>0</v>
      </c>
      <c r="R348" s="1234">
        <f t="shared" si="112"/>
        <v>0</v>
      </c>
      <c r="S348" s="1234">
        <v>0</v>
      </c>
      <c r="T348" s="1235">
        <f t="shared" si="113"/>
        <v>0</v>
      </c>
      <c r="AR348" s="1236" t="s">
        <v>217</v>
      </c>
      <c r="AT348" s="1236" t="s">
        <v>213</v>
      </c>
      <c r="AU348" s="1236" t="s">
        <v>83</v>
      </c>
      <c r="AY348" s="1143" t="s">
        <v>211</v>
      </c>
      <c r="BE348" s="1237">
        <f t="shared" si="114"/>
        <v>0</v>
      </c>
      <c r="BF348" s="1237">
        <f t="shared" si="115"/>
        <v>0</v>
      </c>
      <c r="BG348" s="1237">
        <f t="shared" si="116"/>
        <v>0</v>
      </c>
      <c r="BH348" s="1237">
        <f t="shared" si="117"/>
        <v>0</v>
      </c>
      <c r="BI348" s="1237">
        <f t="shared" si="118"/>
        <v>0</v>
      </c>
      <c r="BJ348" s="1143" t="s">
        <v>83</v>
      </c>
      <c r="BK348" s="1237">
        <f t="shared" si="119"/>
        <v>0</v>
      </c>
      <c r="BL348" s="1143" t="s">
        <v>217</v>
      </c>
      <c r="BM348" s="1236" t="s">
        <v>5369</v>
      </c>
    </row>
    <row r="349" spans="2:65" s="1150" customFormat="1" ht="48.95" customHeight="1">
      <c r="B349" s="1224"/>
      <c r="C349" s="1225" t="s">
        <v>771</v>
      </c>
      <c r="D349" s="1225" t="s">
        <v>213</v>
      </c>
      <c r="E349" s="1226" t="s">
        <v>772</v>
      </c>
      <c r="F349" s="1227" t="s">
        <v>773</v>
      </c>
      <c r="G349" s="1228" t="s">
        <v>250</v>
      </c>
      <c r="H349" s="1229">
        <v>1</v>
      </c>
      <c r="I349" s="1230"/>
      <c r="J349" s="1230">
        <f t="shared" si="110"/>
        <v>0</v>
      </c>
      <c r="K349" s="1231"/>
      <c r="L349" s="1151"/>
      <c r="M349" s="1232" t="s">
        <v>1</v>
      </c>
      <c r="N349" s="1233" t="s">
        <v>37</v>
      </c>
      <c r="O349" s="1234">
        <v>0</v>
      </c>
      <c r="P349" s="1234">
        <f t="shared" si="111"/>
        <v>0</v>
      </c>
      <c r="Q349" s="1234">
        <v>0</v>
      </c>
      <c r="R349" s="1234">
        <f t="shared" si="112"/>
        <v>0</v>
      </c>
      <c r="S349" s="1234">
        <v>0</v>
      </c>
      <c r="T349" s="1235">
        <f t="shared" si="113"/>
        <v>0</v>
      </c>
      <c r="AR349" s="1236" t="s">
        <v>217</v>
      </c>
      <c r="AT349" s="1236" t="s">
        <v>213</v>
      </c>
      <c r="AU349" s="1236" t="s">
        <v>83</v>
      </c>
      <c r="AY349" s="1143" t="s">
        <v>211</v>
      </c>
      <c r="BE349" s="1237">
        <f t="shared" si="114"/>
        <v>0</v>
      </c>
      <c r="BF349" s="1237">
        <f t="shared" si="115"/>
        <v>0</v>
      </c>
      <c r="BG349" s="1237">
        <f t="shared" si="116"/>
        <v>0</v>
      </c>
      <c r="BH349" s="1237">
        <f t="shared" si="117"/>
        <v>0</v>
      </c>
      <c r="BI349" s="1237">
        <f t="shared" si="118"/>
        <v>0</v>
      </c>
      <c r="BJ349" s="1143" t="s">
        <v>83</v>
      </c>
      <c r="BK349" s="1237">
        <f t="shared" si="119"/>
        <v>0</v>
      </c>
      <c r="BL349" s="1143" t="s">
        <v>217</v>
      </c>
      <c r="BM349" s="1236" t="s">
        <v>5370</v>
      </c>
    </row>
    <row r="350" spans="2:65" s="1150" customFormat="1" ht="48.95" customHeight="1">
      <c r="B350" s="1224"/>
      <c r="C350" s="1225" t="s">
        <v>774</v>
      </c>
      <c r="D350" s="1225" t="s">
        <v>213</v>
      </c>
      <c r="E350" s="1226" t="s">
        <v>775</v>
      </c>
      <c r="F350" s="1227" t="s">
        <v>776</v>
      </c>
      <c r="G350" s="1228" t="s">
        <v>250</v>
      </c>
      <c r="H350" s="1229">
        <v>1</v>
      </c>
      <c r="I350" s="1230"/>
      <c r="J350" s="1230">
        <f t="shared" si="110"/>
        <v>0</v>
      </c>
      <c r="K350" s="1231"/>
      <c r="L350" s="1151"/>
      <c r="M350" s="1232" t="s">
        <v>1</v>
      </c>
      <c r="N350" s="1233" t="s">
        <v>37</v>
      </c>
      <c r="O350" s="1234">
        <v>0</v>
      </c>
      <c r="P350" s="1234">
        <f t="shared" si="111"/>
        <v>0</v>
      </c>
      <c r="Q350" s="1234">
        <v>0</v>
      </c>
      <c r="R350" s="1234">
        <f t="shared" si="112"/>
        <v>0</v>
      </c>
      <c r="S350" s="1234">
        <v>0</v>
      </c>
      <c r="T350" s="1235">
        <f t="shared" si="113"/>
        <v>0</v>
      </c>
      <c r="AR350" s="1236" t="s">
        <v>217</v>
      </c>
      <c r="AT350" s="1236" t="s">
        <v>213</v>
      </c>
      <c r="AU350" s="1236" t="s">
        <v>83</v>
      </c>
      <c r="AY350" s="1143" t="s">
        <v>211</v>
      </c>
      <c r="BE350" s="1237">
        <f t="shared" si="114"/>
        <v>0</v>
      </c>
      <c r="BF350" s="1237">
        <f t="shared" si="115"/>
        <v>0</v>
      </c>
      <c r="BG350" s="1237">
        <f t="shared" si="116"/>
        <v>0</v>
      </c>
      <c r="BH350" s="1237">
        <f t="shared" si="117"/>
        <v>0</v>
      </c>
      <c r="BI350" s="1237">
        <f t="shared" si="118"/>
        <v>0</v>
      </c>
      <c r="BJ350" s="1143" t="s">
        <v>83</v>
      </c>
      <c r="BK350" s="1237">
        <f t="shared" si="119"/>
        <v>0</v>
      </c>
      <c r="BL350" s="1143" t="s">
        <v>217</v>
      </c>
      <c r="BM350" s="1236" t="s">
        <v>5371</v>
      </c>
    </row>
    <row r="351" spans="2:65" s="1150" customFormat="1" ht="48.95" customHeight="1">
      <c r="B351" s="1224"/>
      <c r="C351" s="1225" t="s">
        <v>777</v>
      </c>
      <c r="D351" s="1225" t="s">
        <v>213</v>
      </c>
      <c r="E351" s="1226" t="s">
        <v>778</v>
      </c>
      <c r="F351" s="1227" t="s">
        <v>779</v>
      </c>
      <c r="G351" s="1228" t="s">
        <v>250</v>
      </c>
      <c r="H351" s="1229">
        <v>1</v>
      </c>
      <c r="I351" s="1230"/>
      <c r="J351" s="1230">
        <f t="shared" si="110"/>
        <v>0</v>
      </c>
      <c r="K351" s="1231"/>
      <c r="L351" s="1151"/>
      <c r="M351" s="1232" t="s">
        <v>1</v>
      </c>
      <c r="N351" s="1233" t="s">
        <v>37</v>
      </c>
      <c r="O351" s="1234">
        <v>0</v>
      </c>
      <c r="P351" s="1234">
        <f t="shared" si="111"/>
        <v>0</v>
      </c>
      <c r="Q351" s="1234">
        <v>0</v>
      </c>
      <c r="R351" s="1234">
        <f t="shared" si="112"/>
        <v>0</v>
      </c>
      <c r="S351" s="1234">
        <v>0</v>
      </c>
      <c r="T351" s="1235">
        <f t="shared" si="113"/>
        <v>0</v>
      </c>
      <c r="AR351" s="1236" t="s">
        <v>217</v>
      </c>
      <c r="AT351" s="1236" t="s">
        <v>213</v>
      </c>
      <c r="AU351" s="1236" t="s">
        <v>83</v>
      </c>
      <c r="AY351" s="1143" t="s">
        <v>211</v>
      </c>
      <c r="BE351" s="1237">
        <f t="shared" si="114"/>
        <v>0</v>
      </c>
      <c r="BF351" s="1237">
        <f t="shared" si="115"/>
        <v>0</v>
      </c>
      <c r="BG351" s="1237">
        <f t="shared" si="116"/>
        <v>0</v>
      </c>
      <c r="BH351" s="1237">
        <f t="shared" si="117"/>
        <v>0</v>
      </c>
      <c r="BI351" s="1237">
        <f t="shared" si="118"/>
        <v>0</v>
      </c>
      <c r="BJ351" s="1143" t="s">
        <v>83</v>
      </c>
      <c r="BK351" s="1237">
        <f t="shared" si="119"/>
        <v>0</v>
      </c>
      <c r="BL351" s="1143" t="s">
        <v>217</v>
      </c>
      <c r="BM351" s="1236" t="s">
        <v>5372</v>
      </c>
    </row>
    <row r="352" spans="2:65" s="1150" customFormat="1" ht="55.5" customHeight="1">
      <c r="B352" s="1224"/>
      <c r="C352" s="1225" t="s">
        <v>780</v>
      </c>
      <c r="D352" s="1225" t="s">
        <v>213</v>
      </c>
      <c r="E352" s="1226" t="s">
        <v>781</v>
      </c>
      <c r="F352" s="1227" t="s">
        <v>782</v>
      </c>
      <c r="G352" s="1228" t="s">
        <v>250</v>
      </c>
      <c r="H352" s="1229">
        <v>48</v>
      </c>
      <c r="I352" s="1230"/>
      <c r="J352" s="1230">
        <f t="shared" si="110"/>
        <v>0</v>
      </c>
      <c r="K352" s="1231"/>
      <c r="L352" s="1151"/>
      <c r="M352" s="1232" t="s">
        <v>1</v>
      </c>
      <c r="N352" s="1233" t="s">
        <v>37</v>
      </c>
      <c r="O352" s="1234">
        <v>0</v>
      </c>
      <c r="P352" s="1234">
        <f t="shared" si="111"/>
        <v>0</v>
      </c>
      <c r="Q352" s="1234">
        <v>0</v>
      </c>
      <c r="R352" s="1234">
        <f t="shared" si="112"/>
        <v>0</v>
      </c>
      <c r="S352" s="1234">
        <v>0</v>
      </c>
      <c r="T352" s="1235">
        <f t="shared" si="113"/>
        <v>0</v>
      </c>
      <c r="AR352" s="1236" t="s">
        <v>217</v>
      </c>
      <c r="AT352" s="1236" t="s">
        <v>213</v>
      </c>
      <c r="AU352" s="1236" t="s">
        <v>83</v>
      </c>
      <c r="AY352" s="1143" t="s">
        <v>211</v>
      </c>
      <c r="BE352" s="1237">
        <f t="shared" si="114"/>
        <v>0</v>
      </c>
      <c r="BF352" s="1237">
        <f t="shared" si="115"/>
        <v>0</v>
      </c>
      <c r="BG352" s="1237">
        <f t="shared" si="116"/>
        <v>0</v>
      </c>
      <c r="BH352" s="1237">
        <f t="shared" si="117"/>
        <v>0</v>
      </c>
      <c r="BI352" s="1237">
        <f t="shared" si="118"/>
        <v>0</v>
      </c>
      <c r="BJ352" s="1143" t="s">
        <v>83</v>
      </c>
      <c r="BK352" s="1237">
        <f t="shared" si="119"/>
        <v>0</v>
      </c>
      <c r="BL352" s="1143" t="s">
        <v>217</v>
      </c>
      <c r="BM352" s="1236" t="s">
        <v>5373</v>
      </c>
    </row>
    <row r="353" spans="2:65" s="1287" customFormat="1" ht="48.95" customHeight="1">
      <c r="B353" s="1274"/>
      <c r="C353" s="1275" t="s">
        <v>783</v>
      </c>
      <c r="D353" s="1275" t="s">
        <v>213</v>
      </c>
      <c r="E353" s="1276" t="s">
        <v>784</v>
      </c>
      <c r="F353" s="1277" t="s">
        <v>785</v>
      </c>
      <c r="G353" s="1278" t="s">
        <v>250</v>
      </c>
      <c r="H353" s="1279">
        <v>1</v>
      </c>
      <c r="I353" s="1280"/>
      <c r="J353" s="1280">
        <f t="shared" si="110"/>
        <v>0</v>
      </c>
      <c r="K353" s="1281"/>
      <c r="L353" s="1282"/>
      <c r="M353" s="1283" t="s">
        <v>1</v>
      </c>
      <c r="N353" s="1284" t="s">
        <v>37</v>
      </c>
      <c r="O353" s="1285">
        <v>0</v>
      </c>
      <c r="P353" s="1285">
        <f t="shared" si="111"/>
        <v>0</v>
      </c>
      <c r="Q353" s="1285">
        <v>0</v>
      </c>
      <c r="R353" s="1285">
        <f t="shared" si="112"/>
        <v>0</v>
      </c>
      <c r="S353" s="1285">
        <v>0</v>
      </c>
      <c r="T353" s="1286">
        <f t="shared" si="113"/>
        <v>0</v>
      </c>
      <c r="AR353" s="1288" t="s">
        <v>217</v>
      </c>
      <c r="AT353" s="1288" t="s">
        <v>213</v>
      </c>
      <c r="AU353" s="1288" t="s">
        <v>83</v>
      </c>
      <c r="AY353" s="1289" t="s">
        <v>211</v>
      </c>
      <c r="BE353" s="1290">
        <f t="shared" si="114"/>
        <v>0</v>
      </c>
      <c r="BF353" s="1290">
        <f t="shared" si="115"/>
        <v>0</v>
      </c>
      <c r="BG353" s="1290">
        <f t="shared" si="116"/>
        <v>0</v>
      </c>
      <c r="BH353" s="1290">
        <f t="shared" si="117"/>
        <v>0</v>
      </c>
      <c r="BI353" s="1290">
        <f t="shared" si="118"/>
        <v>0</v>
      </c>
      <c r="BJ353" s="1289" t="s">
        <v>83</v>
      </c>
      <c r="BK353" s="1290">
        <f t="shared" si="119"/>
        <v>0</v>
      </c>
      <c r="BL353" s="1289" t="s">
        <v>217</v>
      </c>
      <c r="BM353" s="1288" t="s">
        <v>5374</v>
      </c>
    </row>
    <row r="354" spans="2:65" s="1150" customFormat="1" ht="55.5" customHeight="1">
      <c r="B354" s="1224"/>
      <c r="C354" s="1225" t="s">
        <v>786</v>
      </c>
      <c r="D354" s="1225" t="s">
        <v>213</v>
      </c>
      <c r="E354" s="1226" t="s">
        <v>787</v>
      </c>
      <c r="F354" s="1227" t="s">
        <v>788</v>
      </c>
      <c r="G354" s="1228" t="s">
        <v>250</v>
      </c>
      <c r="H354" s="1229">
        <v>1</v>
      </c>
      <c r="I354" s="1230"/>
      <c r="J354" s="1230">
        <f t="shared" si="110"/>
        <v>0</v>
      </c>
      <c r="K354" s="1231"/>
      <c r="L354" s="1151"/>
      <c r="M354" s="1232" t="s">
        <v>1</v>
      </c>
      <c r="N354" s="1233" t="s">
        <v>37</v>
      </c>
      <c r="O354" s="1234">
        <v>0</v>
      </c>
      <c r="P354" s="1234">
        <f t="shared" si="111"/>
        <v>0</v>
      </c>
      <c r="Q354" s="1234">
        <v>0</v>
      </c>
      <c r="R354" s="1234">
        <f t="shared" si="112"/>
        <v>0</v>
      </c>
      <c r="S354" s="1234">
        <v>0</v>
      </c>
      <c r="T354" s="1235">
        <f t="shared" si="113"/>
        <v>0</v>
      </c>
      <c r="AR354" s="1236" t="s">
        <v>217</v>
      </c>
      <c r="AT354" s="1236" t="s">
        <v>213</v>
      </c>
      <c r="AU354" s="1236" t="s">
        <v>83</v>
      </c>
      <c r="AY354" s="1143" t="s">
        <v>211</v>
      </c>
      <c r="BE354" s="1237">
        <f t="shared" si="114"/>
        <v>0</v>
      </c>
      <c r="BF354" s="1237">
        <f t="shared" si="115"/>
        <v>0</v>
      </c>
      <c r="BG354" s="1237">
        <f t="shared" si="116"/>
        <v>0</v>
      </c>
      <c r="BH354" s="1237">
        <f t="shared" si="117"/>
        <v>0</v>
      </c>
      <c r="BI354" s="1237">
        <f t="shared" si="118"/>
        <v>0</v>
      </c>
      <c r="BJ354" s="1143" t="s">
        <v>83</v>
      </c>
      <c r="BK354" s="1237">
        <f t="shared" si="119"/>
        <v>0</v>
      </c>
      <c r="BL354" s="1143" t="s">
        <v>217</v>
      </c>
      <c r="BM354" s="1236" t="s">
        <v>5375</v>
      </c>
    </row>
    <row r="355" spans="2:65" s="1150" customFormat="1" ht="55.5" customHeight="1">
      <c r="B355" s="1224"/>
      <c r="C355" s="1225" t="s">
        <v>789</v>
      </c>
      <c r="D355" s="1225" t="s">
        <v>213</v>
      </c>
      <c r="E355" s="1226" t="s">
        <v>790</v>
      </c>
      <c r="F355" s="1227" t="s">
        <v>791</v>
      </c>
      <c r="G355" s="1228" t="s">
        <v>250</v>
      </c>
      <c r="H355" s="1229">
        <v>1</v>
      </c>
      <c r="I355" s="1230"/>
      <c r="J355" s="1230">
        <f t="shared" si="110"/>
        <v>0</v>
      </c>
      <c r="K355" s="1231"/>
      <c r="L355" s="1151"/>
      <c r="M355" s="1232" t="s">
        <v>1</v>
      </c>
      <c r="N355" s="1233" t="s">
        <v>37</v>
      </c>
      <c r="O355" s="1234">
        <v>0</v>
      </c>
      <c r="P355" s="1234">
        <f t="shared" si="111"/>
        <v>0</v>
      </c>
      <c r="Q355" s="1234">
        <v>0</v>
      </c>
      <c r="R355" s="1234">
        <f t="shared" si="112"/>
        <v>0</v>
      </c>
      <c r="S355" s="1234">
        <v>0</v>
      </c>
      <c r="T355" s="1235">
        <f t="shared" si="113"/>
        <v>0</v>
      </c>
      <c r="AR355" s="1236" t="s">
        <v>217</v>
      </c>
      <c r="AT355" s="1236" t="s">
        <v>213</v>
      </c>
      <c r="AU355" s="1236" t="s">
        <v>83</v>
      </c>
      <c r="AY355" s="1143" t="s">
        <v>211</v>
      </c>
      <c r="BE355" s="1237">
        <f t="shared" si="114"/>
        <v>0</v>
      </c>
      <c r="BF355" s="1237">
        <f t="shared" si="115"/>
        <v>0</v>
      </c>
      <c r="BG355" s="1237">
        <f t="shared" si="116"/>
        <v>0</v>
      </c>
      <c r="BH355" s="1237">
        <f t="shared" si="117"/>
        <v>0</v>
      </c>
      <c r="BI355" s="1237">
        <f t="shared" si="118"/>
        <v>0</v>
      </c>
      <c r="BJ355" s="1143" t="s">
        <v>83</v>
      </c>
      <c r="BK355" s="1237">
        <f t="shared" si="119"/>
        <v>0</v>
      </c>
      <c r="BL355" s="1143" t="s">
        <v>217</v>
      </c>
      <c r="BM355" s="1236" t="s">
        <v>5376</v>
      </c>
    </row>
    <row r="356" spans="2:65" s="1150" customFormat="1" ht="48.95" customHeight="1">
      <c r="B356" s="1224"/>
      <c r="C356" s="1225" t="s">
        <v>792</v>
      </c>
      <c r="D356" s="1225" t="s">
        <v>213</v>
      </c>
      <c r="E356" s="1226" t="s">
        <v>793</v>
      </c>
      <c r="F356" s="1227" t="s">
        <v>794</v>
      </c>
      <c r="G356" s="1228" t="s">
        <v>250</v>
      </c>
      <c r="H356" s="1229">
        <v>4</v>
      </c>
      <c r="I356" s="1230"/>
      <c r="J356" s="1230">
        <f t="shared" si="110"/>
        <v>0</v>
      </c>
      <c r="K356" s="1231"/>
      <c r="L356" s="1151"/>
      <c r="M356" s="1232" t="s">
        <v>1</v>
      </c>
      <c r="N356" s="1233" t="s">
        <v>37</v>
      </c>
      <c r="O356" s="1234">
        <v>0</v>
      </c>
      <c r="P356" s="1234">
        <f t="shared" si="111"/>
        <v>0</v>
      </c>
      <c r="Q356" s="1234">
        <v>0</v>
      </c>
      <c r="R356" s="1234">
        <f t="shared" si="112"/>
        <v>0</v>
      </c>
      <c r="S356" s="1234">
        <v>0</v>
      </c>
      <c r="T356" s="1235">
        <f t="shared" si="113"/>
        <v>0</v>
      </c>
      <c r="AR356" s="1236" t="s">
        <v>217</v>
      </c>
      <c r="AT356" s="1236" t="s">
        <v>213</v>
      </c>
      <c r="AU356" s="1236" t="s">
        <v>83</v>
      </c>
      <c r="AY356" s="1143" t="s">
        <v>211</v>
      </c>
      <c r="BE356" s="1237">
        <f t="shared" si="114"/>
        <v>0</v>
      </c>
      <c r="BF356" s="1237">
        <f t="shared" si="115"/>
        <v>0</v>
      </c>
      <c r="BG356" s="1237">
        <f t="shared" si="116"/>
        <v>0</v>
      </c>
      <c r="BH356" s="1237">
        <f t="shared" si="117"/>
        <v>0</v>
      </c>
      <c r="BI356" s="1237">
        <f t="shared" si="118"/>
        <v>0</v>
      </c>
      <c r="BJ356" s="1143" t="s">
        <v>83</v>
      </c>
      <c r="BK356" s="1237">
        <f t="shared" si="119"/>
        <v>0</v>
      </c>
      <c r="BL356" s="1143" t="s">
        <v>217</v>
      </c>
      <c r="BM356" s="1236" t="s">
        <v>5377</v>
      </c>
    </row>
    <row r="357" spans="2:65" s="1150" customFormat="1" ht="48.95" customHeight="1">
      <c r="B357" s="1224"/>
      <c r="C357" s="1225" t="s">
        <v>795</v>
      </c>
      <c r="D357" s="1225" t="s">
        <v>213</v>
      </c>
      <c r="E357" s="1226" t="s">
        <v>796</v>
      </c>
      <c r="F357" s="1227" t="s">
        <v>797</v>
      </c>
      <c r="G357" s="1228" t="s">
        <v>250</v>
      </c>
      <c r="H357" s="1229">
        <v>1</v>
      </c>
      <c r="I357" s="1230"/>
      <c r="J357" s="1230">
        <f t="shared" si="110"/>
        <v>0</v>
      </c>
      <c r="K357" s="1231"/>
      <c r="L357" s="1151"/>
      <c r="M357" s="1232" t="s">
        <v>1</v>
      </c>
      <c r="N357" s="1233" t="s">
        <v>37</v>
      </c>
      <c r="O357" s="1234">
        <v>0</v>
      </c>
      <c r="P357" s="1234">
        <f t="shared" si="111"/>
        <v>0</v>
      </c>
      <c r="Q357" s="1234">
        <v>0</v>
      </c>
      <c r="R357" s="1234">
        <f t="shared" si="112"/>
        <v>0</v>
      </c>
      <c r="S357" s="1234">
        <v>0</v>
      </c>
      <c r="T357" s="1235">
        <f t="shared" si="113"/>
        <v>0</v>
      </c>
      <c r="AR357" s="1236" t="s">
        <v>217</v>
      </c>
      <c r="AT357" s="1236" t="s">
        <v>213</v>
      </c>
      <c r="AU357" s="1236" t="s">
        <v>83</v>
      </c>
      <c r="AY357" s="1143" t="s">
        <v>211</v>
      </c>
      <c r="BE357" s="1237">
        <f t="shared" si="114"/>
        <v>0</v>
      </c>
      <c r="BF357" s="1237">
        <f t="shared" si="115"/>
        <v>0</v>
      </c>
      <c r="BG357" s="1237">
        <f t="shared" si="116"/>
        <v>0</v>
      </c>
      <c r="BH357" s="1237">
        <f t="shared" si="117"/>
        <v>0</v>
      </c>
      <c r="BI357" s="1237">
        <f t="shared" si="118"/>
        <v>0</v>
      </c>
      <c r="BJ357" s="1143" t="s">
        <v>83</v>
      </c>
      <c r="BK357" s="1237">
        <f t="shared" si="119"/>
        <v>0</v>
      </c>
      <c r="BL357" s="1143" t="s">
        <v>217</v>
      </c>
      <c r="BM357" s="1236" t="s">
        <v>5378</v>
      </c>
    </row>
    <row r="358" spans="2:65" s="1150" customFormat="1" ht="62.85" customHeight="1">
      <c r="B358" s="1224"/>
      <c r="C358" s="1225" t="s">
        <v>798</v>
      </c>
      <c r="D358" s="1225" t="s">
        <v>213</v>
      </c>
      <c r="E358" s="1226" t="s">
        <v>799</v>
      </c>
      <c r="F358" s="1227" t="s">
        <v>800</v>
      </c>
      <c r="G358" s="1228" t="s">
        <v>250</v>
      </c>
      <c r="H358" s="1229">
        <v>2</v>
      </c>
      <c r="I358" s="1230"/>
      <c r="J358" s="1230">
        <f t="shared" si="110"/>
        <v>0</v>
      </c>
      <c r="K358" s="1231"/>
      <c r="L358" s="1151"/>
      <c r="M358" s="1232" t="s">
        <v>1</v>
      </c>
      <c r="N358" s="1233" t="s">
        <v>37</v>
      </c>
      <c r="O358" s="1234">
        <v>0</v>
      </c>
      <c r="P358" s="1234">
        <f t="shared" si="111"/>
        <v>0</v>
      </c>
      <c r="Q358" s="1234">
        <v>0</v>
      </c>
      <c r="R358" s="1234">
        <f t="shared" si="112"/>
        <v>0</v>
      </c>
      <c r="S358" s="1234">
        <v>0</v>
      </c>
      <c r="T358" s="1235">
        <f t="shared" si="113"/>
        <v>0</v>
      </c>
      <c r="AR358" s="1236" t="s">
        <v>217</v>
      </c>
      <c r="AT358" s="1236" t="s">
        <v>213</v>
      </c>
      <c r="AU358" s="1236" t="s">
        <v>83</v>
      </c>
      <c r="AY358" s="1143" t="s">
        <v>211</v>
      </c>
      <c r="BE358" s="1237">
        <f t="shared" si="114"/>
        <v>0</v>
      </c>
      <c r="BF358" s="1237">
        <f t="shared" si="115"/>
        <v>0</v>
      </c>
      <c r="BG358" s="1237">
        <f t="shared" si="116"/>
        <v>0</v>
      </c>
      <c r="BH358" s="1237">
        <f t="shared" si="117"/>
        <v>0</v>
      </c>
      <c r="BI358" s="1237">
        <f t="shared" si="118"/>
        <v>0</v>
      </c>
      <c r="BJ358" s="1143" t="s">
        <v>83</v>
      </c>
      <c r="BK358" s="1237">
        <f t="shared" si="119"/>
        <v>0</v>
      </c>
      <c r="BL358" s="1143" t="s">
        <v>217</v>
      </c>
      <c r="BM358" s="1236" t="s">
        <v>5379</v>
      </c>
    </row>
    <row r="359" spans="2:65" s="1150" customFormat="1" ht="55.5" customHeight="1">
      <c r="B359" s="1224"/>
      <c r="C359" s="1225" t="s">
        <v>801</v>
      </c>
      <c r="D359" s="1225" t="s">
        <v>213</v>
      </c>
      <c r="E359" s="1226" t="s">
        <v>802</v>
      </c>
      <c r="F359" s="1227" t="s">
        <v>803</v>
      </c>
      <c r="G359" s="1228" t="s">
        <v>250</v>
      </c>
      <c r="H359" s="1229">
        <v>2</v>
      </c>
      <c r="I359" s="1230"/>
      <c r="J359" s="1230">
        <f t="shared" si="110"/>
        <v>0</v>
      </c>
      <c r="K359" s="1231"/>
      <c r="L359" s="1151"/>
      <c r="M359" s="1232" t="s">
        <v>1</v>
      </c>
      <c r="N359" s="1233" t="s">
        <v>37</v>
      </c>
      <c r="O359" s="1234">
        <v>0</v>
      </c>
      <c r="P359" s="1234">
        <f t="shared" si="111"/>
        <v>0</v>
      </c>
      <c r="Q359" s="1234">
        <v>0</v>
      </c>
      <c r="R359" s="1234">
        <f t="shared" si="112"/>
        <v>0</v>
      </c>
      <c r="S359" s="1234">
        <v>0</v>
      </c>
      <c r="T359" s="1235">
        <f t="shared" si="113"/>
        <v>0</v>
      </c>
      <c r="AR359" s="1236" t="s">
        <v>217</v>
      </c>
      <c r="AT359" s="1236" t="s">
        <v>213</v>
      </c>
      <c r="AU359" s="1236" t="s">
        <v>83</v>
      </c>
      <c r="AY359" s="1143" t="s">
        <v>211</v>
      </c>
      <c r="BE359" s="1237">
        <f t="shared" si="114"/>
        <v>0</v>
      </c>
      <c r="BF359" s="1237">
        <f t="shared" si="115"/>
        <v>0</v>
      </c>
      <c r="BG359" s="1237">
        <f t="shared" si="116"/>
        <v>0</v>
      </c>
      <c r="BH359" s="1237">
        <f t="shared" si="117"/>
        <v>0</v>
      </c>
      <c r="BI359" s="1237">
        <f t="shared" si="118"/>
        <v>0</v>
      </c>
      <c r="BJ359" s="1143" t="s">
        <v>83</v>
      </c>
      <c r="BK359" s="1237">
        <f t="shared" si="119"/>
        <v>0</v>
      </c>
      <c r="BL359" s="1143" t="s">
        <v>217</v>
      </c>
      <c r="BM359" s="1236" t="s">
        <v>5380</v>
      </c>
    </row>
    <row r="360" spans="2:65" s="1150" customFormat="1" ht="48.95" customHeight="1">
      <c r="B360" s="1224"/>
      <c r="C360" s="1225" t="s">
        <v>804</v>
      </c>
      <c r="D360" s="1225" t="s">
        <v>213</v>
      </c>
      <c r="E360" s="1226" t="s">
        <v>805</v>
      </c>
      <c r="F360" s="1227" t="s">
        <v>806</v>
      </c>
      <c r="G360" s="1228" t="s">
        <v>250</v>
      </c>
      <c r="H360" s="1229">
        <v>1</v>
      </c>
      <c r="I360" s="1230"/>
      <c r="J360" s="1230">
        <f t="shared" si="110"/>
        <v>0</v>
      </c>
      <c r="K360" s="1231"/>
      <c r="L360" s="1151"/>
      <c r="M360" s="1232" t="s">
        <v>1</v>
      </c>
      <c r="N360" s="1233" t="s">
        <v>37</v>
      </c>
      <c r="O360" s="1234">
        <v>0</v>
      </c>
      <c r="P360" s="1234">
        <f t="shared" si="111"/>
        <v>0</v>
      </c>
      <c r="Q360" s="1234">
        <v>0</v>
      </c>
      <c r="R360" s="1234">
        <f t="shared" si="112"/>
        <v>0</v>
      </c>
      <c r="S360" s="1234">
        <v>0</v>
      </c>
      <c r="T360" s="1235">
        <f t="shared" si="113"/>
        <v>0</v>
      </c>
      <c r="AR360" s="1236" t="s">
        <v>217</v>
      </c>
      <c r="AT360" s="1236" t="s">
        <v>213</v>
      </c>
      <c r="AU360" s="1236" t="s">
        <v>83</v>
      </c>
      <c r="AY360" s="1143" t="s">
        <v>211</v>
      </c>
      <c r="BE360" s="1237">
        <f t="shared" si="114"/>
        <v>0</v>
      </c>
      <c r="BF360" s="1237">
        <f t="shared" si="115"/>
        <v>0</v>
      </c>
      <c r="BG360" s="1237">
        <f t="shared" si="116"/>
        <v>0</v>
      </c>
      <c r="BH360" s="1237">
        <f t="shared" si="117"/>
        <v>0</v>
      </c>
      <c r="BI360" s="1237">
        <f t="shared" si="118"/>
        <v>0</v>
      </c>
      <c r="BJ360" s="1143" t="s">
        <v>83</v>
      </c>
      <c r="BK360" s="1237">
        <f t="shared" si="119"/>
        <v>0</v>
      </c>
      <c r="BL360" s="1143" t="s">
        <v>217</v>
      </c>
      <c r="BM360" s="1236" t="s">
        <v>5381</v>
      </c>
    </row>
    <row r="361" spans="2:65" s="1150" customFormat="1" ht="48.95" customHeight="1">
      <c r="B361" s="1224"/>
      <c r="C361" s="1225" t="s">
        <v>807</v>
      </c>
      <c r="D361" s="1225" t="s">
        <v>213</v>
      </c>
      <c r="E361" s="1226" t="s">
        <v>808</v>
      </c>
      <c r="F361" s="1227" t="s">
        <v>809</v>
      </c>
      <c r="G361" s="1228" t="s">
        <v>250</v>
      </c>
      <c r="H361" s="1229">
        <v>5</v>
      </c>
      <c r="I361" s="1230"/>
      <c r="J361" s="1230">
        <f t="shared" si="110"/>
        <v>0</v>
      </c>
      <c r="K361" s="1231"/>
      <c r="L361" s="1151"/>
      <c r="M361" s="1232" t="s">
        <v>1</v>
      </c>
      <c r="N361" s="1233" t="s">
        <v>37</v>
      </c>
      <c r="O361" s="1234">
        <v>0</v>
      </c>
      <c r="P361" s="1234">
        <f t="shared" si="111"/>
        <v>0</v>
      </c>
      <c r="Q361" s="1234">
        <v>0</v>
      </c>
      <c r="R361" s="1234">
        <f t="shared" si="112"/>
        <v>0</v>
      </c>
      <c r="S361" s="1234">
        <v>0</v>
      </c>
      <c r="T361" s="1235">
        <f t="shared" si="113"/>
        <v>0</v>
      </c>
      <c r="AR361" s="1236" t="s">
        <v>217</v>
      </c>
      <c r="AT361" s="1236" t="s">
        <v>213</v>
      </c>
      <c r="AU361" s="1236" t="s">
        <v>83</v>
      </c>
      <c r="AY361" s="1143" t="s">
        <v>211</v>
      </c>
      <c r="BE361" s="1237">
        <f t="shared" si="114"/>
        <v>0</v>
      </c>
      <c r="BF361" s="1237">
        <f t="shared" si="115"/>
        <v>0</v>
      </c>
      <c r="BG361" s="1237">
        <f t="shared" si="116"/>
        <v>0</v>
      </c>
      <c r="BH361" s="1237">
        <f t="shared" si="117"/>
        <v>0</v>
      </c>
      <c r="BI361" s="1237">
        <f t="shared" si="118"/>
        <v>0</v>
      </c>
      <c r="BJ361" s="1143" t="s">
        <v>83</v>
      </c>
      <c r="BK361" s="1237">
        <f t="shared" si="119"/>
        <v>0</v>
      </c>
      <c r="BL361" s="1143" t="s">
        <v>217</v>
      </c>
      <c r="BM361" s="1236" t="s">
        <v>5382</v>
      </c>
    </row>
    <row r="362" spans="2:65" s="1150" customFormat="1" ht="48.95" customHeight="1">
      <c r="B362" s="1224"/>
      <c r="C362" s="1225" t="s">
        <v>810</v>
      </c>
      <c r="D362" s="1225" t="s">
        <v>213</v>
      </c>
      <c r="E362" s="1226" t="s">
        <v>811</v>
      </c>
      <c r="F362" s="1227" t="s">
        <v>812</v>
      </c>
      <c r="G362" s="1228" t="s">
        <v>250</v>
      </c>
      <c r="H362" s="1229">
        <v>39</v>
      </c>
      <c r="I362" s="1230"/>
      <c r="J362" s="1230">
        <f t="shared" si="110"/>
        <v>0</v>
      </c>
      <c r="K362" s="1231"/>
      <c r="L362" s="1151"/>
      <c r="M362" s="1232" t="s">
        <v>1</v>
      </c>
      <c r="N362" s="1233" t="s">
        <v>37</v>
      </c>
      <c r="O362" s="1234">
        <v>0</v>
      </c>
      <c r="P362" s="1234">
        <f t="shared" si="111"/>
        <v>0</v>
      </c>
      <c r="Q362" s="1234">
        <v>0</v>
      </c>
      <c r="R362" s="1234">
        <f t="shared" si="112"/>
        <v>0</v>
      </c>
      <c r="S362" s="1234">
        <v>0</v>
      </c>
      <c r="T362" s="1235">
        <f t="shared" si="113"/>
        <v>0</v>
      </c>
      <c r="AR362" s="1236" t="s">
        <v>217</v>
      </c>
      <c r="AT362" s="1236" t="s">
        <v>213</v>
      </c>
      <c r="AU362" s="1236" t="s">
        <v>83</v>
      </c>
      <c r="AY362" s="1143" t="s">
        <v>211</v>
      </c>
      <c r="BE362" s="1237">
        <f t="shared" si="114"/>
        <v>0</v>
      </c>
      <c r="BF362" s="1237">
        <f t="shared" si="115"/>
        <v>0</v>
      </c>
      <c r="BG362" s="1237">
        <f t="shared" si="116"/>
        <v>0</v>
      </c>
      <c r="BH362" s="1237">
        <f t="shared" si="117"/>
        <v>0</v>
      </c>
      <c r="BI362" s="1237">
        <f t="shared" si="118"/>
        <v>0</v>
      </c>
      <c r="BJ362" s="1143" t="s">
        <v>83</v>
      </c>
      <c r="BK362" s="1237">
        <f t="shared" si="119"/>
        <v>0</v>
      </c>
      <c r="BL362" s="1143" t="s">
        <v>217</v>
      </c>
      <c r="BM362" s="1236" t="s">
        <v>5383</v>
      </c>
    </row>
    <row r="363" spans="2:65" s="1150" customFormat="1" ht="48.95" customHeight="1">
      <c r="B363" s="1224"/>
      <c r="C363" s="1225" t="s">
        <v>813</v>
      </c>
      <c r="D363" s="1225" t="s">
        <v>213</v>
      </c>
      <c r="E363" s="1226" t="s">
        <v>814</v>
      </c>
      <c r="F363" s="1227" t="s">
        <v>815</v>
      </c>
      <c r="G363" s="1228" t="s">
        <v>250</v>
      </c>
      <c r="H363" s="1229">
        <v>104</v>
      </c>
      <c r="I363" s="1230"/>
      <c r="J363" s="1230">
        <f t="shared" si="110"/>
        <v>0</v>
      </c>
      <c r="K363" s="1231"/>
      <c r="L363" s="1151"/>
      <c r="M363" s="1232" t="s">
        <v>1</v>
      </c>
      <c r="N363" s="1233" t="s">
        <v>37</v>
      </c>
      <c r="O363" s="1234">
        <v>0</v>
      </c>
      <c r="P363" s="1234">
        <f t="shared" si="111"/>
        <v>0</v>
      </c>
      <c r="Q363" s="1234">
        <v>0</v>
      </c>
      <c r="R363" s="1234">
        <f t="shared" si="112"/>
        <v>0</v>
      </c>
      <c r="S363" s="1234">
        <v>0</v>
      </c>
      <c r="T363" s="1235">
        <f t="shared" si="113"/>
        <v>0</v>
      </c>
      <c r="AR363" s="1236" t="s">
        <v>217</v>
      </c>
      <c r="AT363" s="1236" t="s">
        <v>213</v>
      </c>
      <c r="AU363" s="1236" t="s">
        <v>83</v>
      </c>
      <c r="AY363" s="1143" t="s">
        <v>211</v>
      </c>
      <c r="BE363" s="1237">
        <f t="shared" si="114"/>
        <v>0</v>
      </c>
      <c r="BF363" s="1237">
        <f t="shared" si="115"/>
        <v>0</v>
      </c>
      <c r="BG363" s="1237">
        <f t="shared" si="116"/>
        <v>0</v>
      </c>
      <c r="BH363" s="1237">
        <f t="shared" si="117"/>
        <v>0</v>
      </c>
      <c r="BI363" s="1237">
        <f t="shared" si="118"/>
        <v>0</v>
      </c>
      <c r="BJ363" s="1143" t="s">
        <v>83</v>
      </c>
      <c r="BK363" s="1237">
        <f t="shared" si="119"/>
        <v>0</v>
      </c>
      <c r="BL363" s="1143" t="s">
        <v>217</v>
      </c>
      <c r="BM363" s="1236" t="s">
        <v>5384</v>
      </c>
    </row>
    <row r="364" spans="2:65" s="1150" customFormat="1" ht="55.5" customHeight="1">
      <c r="B364" s="1224"/>
      <c r="C364" s="1225" t="s">
        <v>816</v>
      </c>
      <c r="D364" s="1225" t="s">
        <v>213</v>
      </c>
      <c r="E364" s="1226" t="s">
        <v>817</v>
      </c>
      <c r="F364" s="1227" t="s">
        <v>818</v>
      </c>
      <c r="G364" s="1228" t="s">
        <v>250</v>
      </c>
      <c r="H364" s="1229">
        <v>22</v>
      </c>
      <c r="I364" s="1230"/>
      <c r="J364" s="1230">
        <f t="shared" si="110"/>
        <v>0</v>
      </c>
      <c r="K364" s="1231"/>
      <c r="L364" s="1151"/>
      <c r="M364" s="1232" t="s">
        <v>1</v>
      </c>
      <c r="N364" s="1233" t="s">
        <v>37</v>
      </c>
      <c r="O364" s="1234">
        <v>0</v>
      </c>
      <c r="P364" s="1234">
        <f t="shared" si="111"/>
        <v>0</v>
      </c>
      <c r="Q364" s="1234">
        <v>0</v>
      </c>
      <c r="R364" s="1234">
        <f t="shared" si="112"/>
        <v>0</v>
      </c>
      <c r="S364" s="1234">
        <v>0</v>
      </c>
      <c r="T364" s="1235">
        <f t="shared" si="113"/>
        <v>0</v>
      </c>
      <c r="AR364" s="1236" t="s">
        <v>217</v>
      </c>
      <c r="AT364" s="1236" t="s">
        <v>213</v>
      </c>
      <c r="AU364" s="1236" t="s">
        <v>83</v>
      </c>
      <c r="AY364" s="1143" t="s">
        <v>211</v>
      </c>
      <c r="BE364" s="1237">
        <f t="shared" si="114"/>
        <v>0</v>
      </c>
      <c r="BF364" s="1237">
        <f t="shared" si="115"/>
        <v>0</v>
      </c>
      <c r="BG364" s="1237">
        <f t="shared" si="116"/>
        <v>0</v>
      </c>
      <c r="BH364" s="1237">
        <f t="shared" si="117"/>
        <v>0</v>
      </c>
      <c r="BI364" s="1237">
        <f t="shared" si="118"/>
        <v>0</v>
      </c>
      <c r="BJ364" s="1143" t="s">
        <v>83</v>
      </c>
      <c r="BK364" s="1237">
        <f t="shared" si="119"/>
        <v>0</v>
      </c>
      <c r="BL364" s="1143" t="s">
        <v>217</v>
      </c>
      <c r="BM364" s="1236" t="s">
        <v>5385</v>
      </c>
    </row>
    <row r="365" spans="2:65" s="1150" customFormat="1" ht="55.5" customHeight="1">
      <c r="B365" s="1224"/>
      <c r="C365" s="1225" t="s">
        <v>819</v>
      </c>
      <c r="D365" s="1225" t="s">
        <v>213</v>
      </c>
      <c r="E365" s="1226" t="s">
        <v>820</v>
      </c>
      <c r="F365" s="1227" t="s">
        <v>821</v>
      </c>
      <c r="G365" s="1228" t="s">
        <v>250</v>
      </c>
      <c r="H365" s="1229">
        <v>1</v>
      </c>
      <c r="I365" s="1230"/>
      <c r="J365" s="1230">
        <f t="shared" si="110"/>
        <v>0</v>
      </c>
      <c r="K365" s="1231"/>
      <c r="L365" s="1151"/>
      <c r="M365" s="1232" t="s">
        <v>1</v>
      </c>
      <c r="N365" s="1233" t="s">
        <v>37</v>
      </c>
      <c r="O365" s="1234">
        <v>0</v>
      </c>
      <c r="P365" s="1234">
        <f t="shared" si="111"/>
        <v>0</v>
      </c>
      <c r="Q365" s="1234">
        <v>0</v>
      </c>
      <c r="R365" s="1234">
        <f t="shared" si="112"/>
        <v>0</v>
      </c>
      <c r="S365" s="1234">
        <v>0</v>
      </c>
      <c r="T365" s="1235">
        <f t="shared" si="113"/>
        <v>0</v>
      </c>
      <c r="AR365" s="1236" t="s">
        <v>217</v>
      </c>
      <c r="AT365" s="1236" t="s">
        <v>213</v>
      </c>
      <c r="AU365" s="1236" t="s">
        <v>83</v>
      </c>
      <c r="AY365" s="1143" t="s">
        <v>211</v>
      </c>
      <c r="BE365" s="1237">
        <f t="shared" si="114"/>
        <v>0</v>
      </c>
      <c r="BF365" s="1237">
        <f t="shared" si="115"/>
        <v>0</v>
      </c>
      <c r="BG365" s="1237">
        <f t="shared" si="116"/>
        <v>0</v>
      </c>
      <c r="BH365" s="1237">
        <f t="shared" si="117"/>
        <v>0</v>
      </c>
      <c r="BI365" s="1237">
        <f t="shared" si="118"/>
        <v>0</v>
      </c>
      <c r="BJ365" s="1143" t="s">
        <v>83</v>
      </c>
      <c r="BK365" s="1237">
        <f t="shared" si="119"/>
        <v>0</v>
      </c>
      <c r="BL365" s="1143" t="s">
        <v>217</v>
      </c>
      <c r="BM365" s="1236" t="s">
        <v>5386</v>
      </c>
    </row>
    <row r="366" spans="2:65" s="1287" customFormat="1" ht="48.95" customHeight="1">
      <c r="B366" s="1274"/>
      <c r="C366" s="1275" t="s">
        <v>822</v>
      </c>
      <c r="D366" s="1275" t="s">
        <v>213</v>
      </c>
      <c r="E366" s="1276" t="s">
        <v>823</v>
      </c>
      <c r="F366" s="1277" t="s">
        <v>824</v>
      </c>
      <c r="G366" s="1278" t="s">
        <v>250</v>
      </c>
      <c r="H366" s="1279">
        <v>2</v>
      </c>
      <c r="I366" s="1280"/>
      <c r="J366" s="1280">
        <f t="shared" si="110"/>
        <v>0</v>
      </c>
      <c r="K366" s="1281"/>
      <c r="L366" s="1282"/>
      <c r="M366" s="1283" t="s">
        <v>1</v>
      </c>
      <c r="N366" s="1284" t="s">
        <v>37</v>
      </c>
      <c r="O366" s="1285">
        <v>0</v>
      </c>
      <c r="P366" s="1285">
        <f t="shared" si="111"/>
        <v>0</v>
      </c>
      <c r="Q366" s="1285">
        <v>0</v>
      </c>
      <c r="R366" s="1285">
        <f t="shared" si="112"/>
        <v>0</v>
      </c>
      <c r="S366" s="1285">
        <v>0</v>
      </c>
      <c r="T366" s="1286">
        <f t="shared" si="113"/>
        <v>0</v>
      </c>
      <c r="AR366" s="1288" t="s">
        <v>217</v>
      </c>
      <c r="AT366" s="1288" t="s">
        <v>213</v>
      </c>
      <c r="AU366" s="1288" t="s">
        <v>83</v>
      </c>
      <c r="AY366" s="1289" t="s">
        <v>211</v>
      </c>
      <c r="BE366" s="1290">
        <f t="shared" si="114"/>
        <v>0</v>
      </c>
      <c r="BF366" s="1290">
        <f t="shared" si="115"/>
        <v>0</v>
      </c>
      <c r="BG366" s="1290">
        <f t="shared" si="116"/>
        <v>0</v>
      </c>
      <c r="BH366" s="1290">
        <f t="shared" si="117"/>
        <v>0</v>
      </c>
      <c r="BI366" s="1290">
        <f t="shared" si="118"/>
        <v>0</v>
      </c>
      <c r="BJ366" s="1289" t="s">
        <v>83</v>
      </c>
      <c r="BK366" s="1290">
        <f t="shared" si="119"/>
        <v>0</v>
      </c>
      <c r="BL366" s="1289" t="s">
        <v>217</v>
      </c>
      <c r="BM366" s="1288" t="s">
        <v>5387</v>
      </c>
    </row>
    <row r="367" spans="2:65" s="1150" customFormat="1" ht="62.85" customHeight="1">
      <c r="B367" s="1224"/>
      <c r="C367" s="1225" t="s">
        <v>825</v>
      </c>
      <c r="D367" s="1225" t="s">
        <v>213</v>
      </c>
      <c r="E367" s="1226" t="s">
        <v>826</v>
      </c>
      <c r="F367" s="1227" t="s">
        <v>827</v>
      </c>
      <c r="G367" s="1228" t="s">
        <v>250</v>
      </c>
      <c r="H367" s="1229">
        <v>1</v>
      </c>
      <c r="I367" s="1230"/>
      <c r="J367" s="1230">
        <f t="shared" si="110"/>
        <v>0</v>
      </c>
      <c r="K367" s="1231"/>
      <c r="L367" s="1151"/>
      <c r="M367" s="1232" t="s">
        <v>1</v>
      </c>
      <c r="N367" s="1233" t="s">
        <v>37</v>
      </c>
      <c r="O367" s="1234">
        <v>0</v>
      </c>
      <c r="P367" s="1234">
        <f t="shared" si="111"/>
        <v>0</v>
      </c>
      <c r="Q367" s="1234">
        <v>0</v>
      </c>
      <c r="R367" s="1234">
        <f t="shared" si="112"/>
        <v>0</v>
      </c>
      <c r="S367" s="1234">
        <v>0</v>
      </c>
      <c r="T367" s="1235">
        <f t="shared" si="113"/>
        <v>0</v>
      </c>
      <c r="AR367" s="1236" t="s">
        <v>217</v>
      </c>
      <c r="AT367" s="1236" t="s">
        <v>213</v>
      </c>
      <c r="AU367" s="1236" t="s">
        <v>83</v>
      </c>
      <c r="AY367" s="1143" t="s">
        <v>211</v>
      </c>
      <c r="BE367" s="1237">
        <f t="shared" si="114"/>
        <v>0</v>
      </c>
      <c r="BF367" s="1237">
        <f t="shared" si="115"/>
        <v>0</v>
      </c>
      <c r="BG367" s="1237">
        <f t="shared" si="116"/>
        <v>0</v>
      </c>
      <c r="BH367" s="1237">
        <f t="shared" si="117"/>
        <v>0</v>
      </c>
      <c r="BI367" s="1237">
        <f t="shared" si="118"/>
        <v>0</v>
      </c>
      <c r="BJ367" s="1143" t="s">
        <v>83</v>
      </c>
      <c r="BK367" s="1237">
        <f t="shared" si="119"/>
        <v>0</v>
      </c>
      <c r="BL367" s="1143" t="s">
        <v>217</v>
      </c>
      <c r="BM367" s="1236" t="s">
        <v>5388</v>
      </c>
    </row>
    <row r="368" spans="2:65" s="1150" customFormat="1" ht="48.95" customHeight="1">
      <c r="B368" s="1224"/>
      <c r="C368" s="1225" t="s">
        <v>828</v>
      </c>
      <c r="D368" s="1225" t="s">
        <v>213</v>
      </c>
      <c r="E368" s="1226" t="s">
        <v>829</v>
      </c>
      <c r="F368" s="1227" t="s">
        <v>830</v>
      </c>
      <c r="G368" s="1228" t="s">
        <v>250</v>
      </c>
      <c r="H368" s="1229">
        <v>1</v>
      </c>
      <c r="I368" s="1230"/>
      <c r="J368" s="1230">
        <f t="shared" si="110"/>
        <v>0</v>
      </c>
      <c r="K368" s="1231"/>
      <c r="L368" s="1151"/>
      <c r="M368" s="1232" t="s">
        <v>1</v>
      </c>
      <c r="N368" s="1233" t="s">
        <v>37</v>
      </c>
      <c r="O368" s="1234">
        <v>0</v>
      </c>
      <c r="P368" s="1234">
        <f t="shared" si="111"/>
        <v>0</v>
      </c>
      <c r="Q368" s="1234">
        <v>0</v>
      </c>
      <c r="R368" s="1234">
        <f t="shared" si="112"/>
        <v>0</v>
      </c>
      <c r="S368" s="1234">
        <v>0</v>
      </c>
      <c r="T368" s="1235">
        <f t="shared" si="113"/>
        <v>0</v>
      </c>
      <c r="AR368" s="1236" t="s">
        <v>217</v>
      </c>
      <c r="AT368" s="1236" t="s">
        <v>213</v>
      </c>
      <c r="AU368" s="1236" t="s">
        <v>83</v>
      </c>
      <c r="AY368" s="1143" t="s">
        <v>211</v>
      </c>
      <c r="BE368" s="1237">
        <f t="shared" si="114"/>
        <v>0</v>
      </c>
      <c r="BF368" s="1237">
        <f t="shared" si="115"/>
        <v>0</v>
      </c>
      <c r="BG368" s="1237">
        <f t="shared" si="116"/>
        <v>0</v>
      </c>
      <c r="BH368" s="1237">
        <f t="shared" si="117"/>
        <v>0</v>
      </c>
      <c r="BI368" s="1237">
        <f t="shared" si="118"/>
        <v>0</v>
      </c>
      <c r="BJ368" s="1143" t="s">
        <v>83</v>
      </c>
      <c r="BK368" s="1237">
        <f t="shared" si="119"/>
        <v>0</v>
      </c>
      <c r="BL368" s="1143" t="s">
        <v>217</v>
      </c>
      <c r="BM368" s="1236" t="s">
        <v>5389</v>
      </c>
    </row>
    <row r="369" spans="2:65" s="1150" customFormat="1" ht="48.95" customHeight="1">
      <c r="B369" s="1224"/>
      <c r="C369" s="1225" t="s">
        <v>831</v>
      </c>
      <c r="D369" s="1225" t="s">
        <v>213</v>
      </c>
      <c r="E369" s="1226" t="s">
        <v>832</v>
      </c>
      <c r="F369" s="1227" t="s">
        <v>833</v>
      </c>
      <c r="G369" s="1228" t="s">
        <v>250</v>
      </c>
      <c r="H369" s="1229">
        <v>1</v>
      </c>
      <c r="I369" s="1230"/>
      <c r="J369" s="1230">
        <f t="shared" si="110"/>
        <v>0</v>
      </c>
      <c r="K369" s="1231"/>
      <c r="L369" s="1151"/>
      <c r="M369" s="1232" t="s">
        <v>1</v>
      </c>
      <c r="N369" s="1233" t="s">
        <v>37</v>
      </c>
      <c r="O369" s="1234">
        <v>0</v>
      </c>
      <c r="P369" s="1234">
        <f t="shared" si="111"/>
        <v>0</v>
      </c>
      <c r="Q369" s="1234">
        <v>0</v>
      </c>
      <c r="R369" s="1234">
        <f t="shared" si="112"/>
        <v>0</v>
      </c>
      <c r="S369" s="1234">
        <v>0</v>
      </c>
      <c r="T369" s="1235">
        <f t="shared" si="113"/>
        <v>0</v>
      </c>
      <c r="AR369" s="1236" t="s">
        <v>217</v>
      </c>
      <c r="AT369" s="1236" t="s">
        <v>213</v>
      </c>
      <c r="AU369" s="1236" t="s">
        <v>83</v>
      </c>
      <c r="AY369" s="1143" t="s">
        <v>211</v>
      </c>
      <c r="BE369" s="1237">
        <f t="shared" si="114"/>
        <v>0</v>
      </c>
      <c r="BF369" s="1237">
        <f t="shared" si="115"/>
        <v>0</v>
      </c>
      <c r="BG369" s="1237">
        <f t="shared" si="116"/>
        <v>0</v>
      </c>
      <c r="BH369" s="1237">
        <f t="shared" si="117"/>
        <v>0</v>
      </c>
      <c r="BI369" s="1237">
        <f t="shared" si="118"/>
        <v>0</v>
      </c>
      <c r="BJ369" s="1143" t="s">
        <v>83</v>
      </c>
      <c r="BK369" s="1237">
        <f t="shared" si="119"/>
        <v>0</v>
      </c>
      <c r="BL369" s="1143" t="s">
        <v>217</v>
      </c>
      <c r="BM369" s="1236" t="s">
        <v>5390</v>
      </c>
    </row>
    <row r="370" spans="2:65" s="1150" customFormat="1" ht="44.25" customHeight="1">
      <c r="B370" s="1224"/>
      <c r="C370" s="1225" t="s">
        <v>834</v>
      </c>
      <c r="D370" s="1225" t="s">
        <v>213</v>
      </c>
      <c r="E370" s="1226" t="s">
        <v>835</v>
      </c>
      <c r="F370" s="1227" t="s">
        <v>836</v>
      </c>
      <c r="G370" s="1228" t="s">
        <v>250</v>
      </c>
      <c r="H370" s="1229">
        <v>1</v>
      </c>
      <c r="I370" s="1230"/>
      <c r="J370" s="1230">
        <f t="shared" si="110"/>
        <v>0</v>
      </c>
      <c r="K370" s="1231"/>
      <c r="L370" s="1151"/>
      <c r="M370" s="1232" t="s">
        <v>1</v>
      </c>
      <c r="N370" s="1233" t="s">
        <v>37</v>
      </c>
      <c r="O370" s="1234">
        <v>0</v>
      </c>
      <c r="P370" s="1234">
        <f t="shared" si="111"/>
        <v>0</v>
      </c>
      <c r="Q370" s="1234">
        <v>0</v>
      </c>
      <c r="R370" s="1234">
        <f t="shared" si="112"/>
        <v>0</v>
      </c>
      <c r="S370" s="1234">
        <v>0</v>
      </c>
      <c r="T370" s="1235">
        <f t="shared" si="113"/>
        <v>0</v>
      </c>
      <c r="AR370" s="1236" t="s">
        <v>217</v>
      </c>
      <c r="AT370" s="1236" t="s">
        <v>213</v>
      </c>
      <c r="AU370" s="1236" t="s">
        <v>83</v>
      </c>
      <c r="AY370" s="1143" t="s">
        <v>211</v>
      </c>
      <c r="BE370" s="1237">
        <f t="shared" si="114"/>
        <v>0</v>
      </c>
      <c r="BF370" s="1237">
        <f t="shared" si="115"/>
        <v>0</v>
      </c>
      <c r="BG370" s="1237">
        <f t="shared" si="116"/>
        <v>0</v>
      </c>
      <c r="BH370" s="1237">
        <f t="shared" si="117"/>
        <v>0</v>
      </c>
      <c r="BI370" s="1237">
        <f t="shared" si="118"/>
        <v>0</v>
      </c>
      <c r="BJ370" s="1143" t="s">
        <v>83</v>
      </c>
      <c r="BK370" s="1237">
        <f t="shared" si="119"/>
        <v>0</v>
      </c>
      <c r="BL370" s="1143" t="s">
        <v>217</v>
      </c>
      <c r="BM370" s="1236" t="s">
        <v>5391</v>
      </c>
    </row>
    <row r="371" spans="2:65" s="1150" customFormat="1" ht="55.5" customHeight="1">
      <c r="B371" s="1224"/>
      <c r="C371" s="1225" t="s">
        <v>837</v>
      </c>
      <c r="D371" s="1225" t="s">
        <v>213</v>
      </c>
      <c r="E371" s="1226" t="s">
        <v>838</v>
      </c>
      <c r="F371" s="1227" t="s">
        <v>839</v>
      </c>
      <c r="G371" s="1228" t="s">
        <v>250</v>
      </c>
      <c r="H371" s="1229">
        <v>1</v>
      </c>
      <c r="I371" s="1230"/>
      <c r="J371" s="1230">
        <f t="shared" si="110"/>
        <v>0</v>
      </c>
      <c r="K371" s="1231"/>
      <c r="L371" s="1151"/>
      <c r="M371" s="1232" t="s">
        <v>1</v>
      </c>
      <c r="N371" s="1233" t="s">
        <v>37</v>
      </c>
      <c r="O371" s="1234">
        <v>0</v>
      </c>
      <c r="P371" s="1234">
        <f t="shared" si="111"/>
        <v>0</v>
      </c>
      <c r="Q371" s="1234">
        <v>0</v>
      </c>
      <c r="R371" s="1234">
        <f t="shared" si="112"/>
        <v>0</v>
      </c>
      <c r="S371" s="1234">
        <v>0</v>
      </c>
      <c r="T371" s="1235">
        <f t="shared" si="113"/>
        <v>0</v>
      </c>
      <c r="AR371" s="1236" t="s">
        <v>217</v>
      </c>
      <c r="AT371" s="1236" t="s">
        <v>213</v>
      </c>
      <c r="AU371" s="1236" t="s">
        <v>83</v>
      </c>
      <c r="AY371" s="1143" t="s">
        <v>211</v>
      </c>
      <c r="BE371" s="1237">
        <f t="shared" si="114"/>
        <v>0</v>
      </c>
      <c r="BF371" s="1237">
        <f t="shared" si="115"/>
        <v>0</v>
      </c>
      <c r="BG371" s="1237">
        <f t="shared" si="116"/>
        <v>0</v>
      </c>
      <c r="BH371" s="1237">
        <f t="shared" si="117"/>
        <v>0</v>
      </c>
      <c r="BI371" s="1237">
        <f t="shared" si="118"/>
        <v>0</v>
      </c>
      <c r="BJ371" s="1143" t="s">
        <v>83</v>
      </c>
      <c r="BK371" s="1237">
        <f t="shared" si="119"/>
        <v>0</v>
      </c>
      <c r="BL371" s="1143" t="s">
        <v>217</v>
      </c>
      <c r="BM371" s="1236" t="s">
        <v>5392</v>
      </c>
    </row>
    <row r="372" spans="2:65" s="1212" customFormat="1" ht="22.7" customHeight="1">
      <c r="B372" s="1213"/>
      <c r="D372" s="1214" t="s">
        <v>69</v>
      </c>
      <c r="E372" s="1222" t="s">
        <v>840</v>
      </c>
      <c r="F372" s="1222" t="s">
        <v>841</v>
      </c>
      <c r="J372" s="1223">
        <f>BK372</f>
        <v>0</v>
      </c>
      <c r="L372" s="1213"/>
      <c r="M372" s="1217"/>
      <c r="P372" s="1218">
        <f>P373</f>
        <v>0</v>
      </c>
      <c r="R372" s="1218">
        <f>R373</f>
        <v>0</v>
      </c>
      <c r="T372" s="1219">
        <f>T373</f>
        <v>0</v>
      </c>
      <c r="AR372" s="1214" t="s">
        <v>77</v>
      </c>
      <c r="AT372" s="1220" t="s">
        <v>69</v>
      </c>
      <c r="AU372" s="1220" t="s">
        <v>77</v>
      </c>
      <c r="AY372" s="1214" t="s">
        <v>211</v>
      </c>
      <c r="BK372" s="1221">
        <f>BK373</f>
        <v>0</v>
      </c>
    </row>
    <row r="373" spans="2:65" s="1150" customFormat="1" ht="76.349999999999994" customHeight="1">
      <c r="B373" s="1224"/>
      <c r="C373" s="1225" t="s">
        <v>842</v>
      </c>
      <c r="D373" s="1225" t="s">
        <v>213</v>
      </c>
      <c r="E373" s="1226" t="s">
        <v>843</v>
      </c>
      <c r="F373" s="1227" t="s">
        <v>844</v>
      </c>
      <c r="G373" s="1228" t="s">
        <v>250</v>
      </c>
      <c r="H373" s="1229">
        <v>1</v>
      </c>
      <c r="I373" s="1230"/>
      <c r="J373" s="1230">
        <f>ROUND(I373*H373,2)</f>
        <v>0</v>
      </c>
      <c r="K373" s="1231"/>
      <c r="L373" s="1151"/>
      <c r="M373" s="1232" t="s">
        <v>1</v>
      </c>
      <c r="N373" s="1233" t="s">
        <v>37</v>
      </c>
      <c r="O373" s="1234">
        <v>0</v>
      </c>
      <c r="P373" s="1234">
        <f>O373*H373</f>
        <v>0</v>
      </c>
      <c r="Q373" s="1234">
        <v>0</v>
      </c>
      <c r="R373" s="1234">
        <f>Q373*H373</f>
        <v>0</v>
      </c>
      <c r="S373" s="1234">
        <v>0</v>
      </c>
      <c r="T373" s="1235">
        <f>S373*H373</f>
        <v>0</v>
      </c>
      <c r="AR373" s="1236" t="s">
        <v>217</v>
      </c>
      <c r="AT373" s="1236" t="s">
        <v>213</v>
      </c>
      <c r="AU373" s="1236" t="s">
        <v>83</v>
      </c>
      <c r="AY373" s="1143" t="s">
        <v>211</v>
      </c>
      <c r="BE373" s="1237">
        <f>IF(N373="základná",J373,0)</f>
        <v>0</v>
      </c>
      <c r="BF373" s="1237">
        <f>IF(N373="znížená",J373,0)</f>
        <v>0</v>
      </c>
      <c r="BG373" s="1237">
        <f>IF(N373="zákl. prenesená",J373,0)</f>
        <v>0</v>
      </c>
      <c r="BH373" s="1237">
        <f>IF(N373="zníž. prenesená",J373,0)</f>
        <v>0</v>
      </c>
      <c r="BI373" s="1237">
        <f>IF(N373="nulová",J373,0)</f>
        <v>0</v>
      </c>
      <c r="BJ373" s="1143" t="s">
        <v>83</v>
      </c>
      <c r="BK373" s="1237">
        <f>ROUND(I373*H373,2)</f>
        <v>0</v>
      </c>
      <c r="BL373" s="1143" t="s">
        <v>217</v>
      </c>
      <c r="BM373" s="1236" t="s">
        <v>5393</v>
      </c>
    </row>
    <row r="374" spans="2:65" s="1212" customFormat="1" ht="22.7" customHeight="1">
      <c r="B374" s="1213"/>
      <c r="D374" s="1214" t="s">
        <v>69</v>
      </c>
      <c r="E374" s="1222" t="s">
        <v>845</v>
      </c>
      <c r="F374" s="1222" t="s">
        <v>846</v>
      </c>
      <c r="J374" s="1223">
        <f>BK374</f>
        <v>0</v>
      </c>
      <c r="L374" s="1213"/>
      <c r="M374" s="1217"/>
      <c r="P374" s="1218">
        <f>P375</f>
        <v>0</v>
      </c>
      <c r="R374" s="1218">
        <f>R375</f>
        <v>0</v>
      </c>
      <c r="T374" s="1219">
        <f>T375</f>
        <v>0</v>
      </c>
      <c r="AR374" s="1214" t="s">
        <v>83</v>
      </c>
      <c r="AT374" s="1220" t="s">
        <v>69</v>
      </c>
      <c r="AU374" s="1220" t="s">
        <v>77</v>
      </c>
      <c r="AY374" s="1214" t="s">
        <v>211</v>
      </c>
      <c r="BK374" s="1221">
        <f>BK375</f>
        <v>0</v>
      </c>
    </row>
    <row r="375" spans="2:65" s="1150" customFormat="1" ht="24.2" customHeight="1">
      <c r="B375" s="1224"/>
      <c r="C375" s="1225" t="s">
        <v>847</v>
      </c>
      <c r="D375" s="1225" t="s">
        <v>213</v>
      </c>
      <c r="E375" s="1226" t="s">
        <v>848</v>
      </c>
      <c r="F375" s="1227" t="s">
        <v>849</v>
      </c>
      <c r="G375" s="1228" t="s">
        <v>238</v>
      </c>
      <c r="H375" s="1229">
        <v>21.75</v>
      </c>
      <c r="I375" s="1230"/>
      <c r="J375" s="1230">
        <f>ROUND(I375*H375,2)</f>
        <v>0</v>
      </c>
      <c r="K375" s="1231"/>
      <c r="L375" s="1151"/>
      <c r="M375" s="1232" t="s">
        <v>1</v>
      </c>
      <c r="N375" s="1233" t="s">
        <v>37</v>
      </c>
      <c r="O375" s="1234">
        <v>0</v>
      </c>
      <c r="P375" s="1234">
        <f>O375*H375</f>
        <v>0</v>
      </c>
      <c r="Q375" s="1234">
        <v>0</v>
      </c>
      <c r="R375" s="1234">
        <f>Q375*H375</f>
        <v>0</v>
      </c>
      <c r="S375" s="1234">
        <v>0</v>
      </c>
      <c r="T375" s="1235">
        <f>S375*H375</f>
        <v>0</v>
      </c>
      <c r="AR375" s="1236" t="s">
        <v>263</v>
      </c>
      <c r="AT375" s="1236" t="s">
        <v>213</v>
      </c>
      <c r="AU375" s="1236" t="s">
        <v>83</v>
      </c>
      <c r="AY375" s="1143" t="s">
        <v>211</v>
      </c>
      <c r="BE375" s="1237">
        <f>IF(N375="základná",J375,0)</f>
        <v>0</v>
      </c>
      <c r="BF375" s="1237">
        <f>IF(N375="znížená",J375,0)</f>
        <v>0</v>
      </c>
      <c r="BG375" s="1237">
        <f>IF(N375="zákl. prenesená",J375,0)</f>
        <v>0</v>
      </c>
      <c r="BH375" s="1237">
        <f>IF(N375="zníž. prenesená",J375,0)</f>
        <v>0</v>
      </c>
      <c r="BI375" s="1237">
        <f>IF(N375="nulová",J375,0)</f>
        <v>0</v>
      </c>
      <c r="BJ375" s="1143" t="s">
        <v>83</v>
      </c>
      <c r="BK375" s="1237">
        <f>ROUND(I375*H375,2)</f>
        <v>0</v>
      </c>
      <c r="BL375" s="1143" t="s">
        <v>263</v>
      </c>
      <c r="BM375" s="1236" t="s">
        <v>5394</v>
      </c>
    </row>
    <row r="376" spans="2:65" s="1212" customFormat="1" ht="22.7" customHeight="1">
      <c r="B376" s="1213"/>
      <c r="D376" s="1214" t="s">
        <v>69</v>
      </c>
      <c r="E376" s="1222" t="s">
        <v>850</v>
      </c>
      <c r="F376" s="1222" t="s">
        <v>851</v>
      </c>
      <c r="J376" s="1223">
        <f>BK376</f>
        <v>0</v>
      </c>
      <c r="L376" s="1213"/>
      <c r="M376" s="1217"/>
      <c r="P376" s="1218">
        <f>SUM(P377:P387)</f>
        <v>0</v>
      </c>
      <c r="R376" s="1218">
        <f>SUM(R377:R387)</f>
        <v>0</v>
      </c>
      <c r="T376" s="1219">
        <f>SUM(T377:T387)</f>
        <v>0</v>
      </c>
      <c r="AR376" s="1214" t="s">
        <v>83</v>
      </c>
      <c r="AT376" s="1220" t="s">
        <v>69</v>
      </c>
      <c r="AU376" s="1220" t="s">
        <v>77</v>
      </c>
      <c r="AY376" s="1214" t="s">
        <v>211</v>
      </c>
      <c r="BK376" s="1221">
        <f>SUM(BK377:BK387)</f>
        <v>0</v>
      </c>
    </row>
    <row r="377" spans="2:65" s="1150" customFormat="1" ht="44.25" customHeight="1">
      <c r="B377" s="1224"/>
      <c r="C377" s="1225" t="s">
        <v>852</v>
      </c>
      <c r="D377" s="1225" t="s">
        <v>213</v>
      </c>
      <c r="E377" s="1226" t="s">
        <v>853</v>
      </c>
      <c r="F377" s="1227" t="s">
        <v>854</v>
      </c>
      <c r="G377" s="1228" t="s">
        <v>238</v>
      </c>
      <c r="H377" s="1229">
        <v>3.0339999999999998</v>
      </c>
      <c r="I377" s="1230"/>
      <c r="J377" s="1230">
        <f t="shared" ref="J377:J387" si="120">ROUND(I377*H377,2)</f>
        <v>0</v>
      </c>
      <c r="K377" s="1231"/>
      <c r="L377" s="1151"/>
      <c r="M377" s="1232" t="s">
        <v>1</v>
      </c>
      <c r="N377" s="1233" t="s">
        <v>37</v>
      </c>
      <c r="O377" s="1234">
        <v>0</v>
      </c>
      <c r="P377" s="1234">
        <f t="shared" ref="P377:P387" si="121">O377*H377</f>
        <v>0</v>
      </c>
      <c r="Q377" s="1234">
        <v>0</v>
      </c>
      <c r="R377" s="1234">
        <f t="shared" ref="R377:R387" si="122">Q377*H377</f>
        <v>0</v>
      </c>
      <c r="S377" s="1234">
        <v>0</v>
      </c>
      <c r="T377" s="1235">
        <f t="shared" ref="T377:T387" si="123">S377*H377</f>
        <v>0</v>
      </c>
      <c r="AR377" s="1236" t="s">
        <v>263</v>
      </c>
      <c r="AT377" s="1236" t="s">
        <v>213</v>
      </c>
      <c r="AU377" s="1236" t="s">
        <v>83</v>
      </c>
      <c r="AY377" s="1143" t="s">
        <v>211</v>
      </c>
      <c r="BE377" s="1237">
        <f t="shared" ref="BE377:BE387" si="124">IF(N377="základná",J377,0)</f>
        <v>0</v>
      </c>
      <c r="BF377" s="1237">
        <f t="shared" ref="BF377:BF387" si="125">IF(N377="znížená",J377,0)</f>
        <v>0</v>
      </c>
      <c r="BG377" s="1237">
        <f t="shared" ref="BG377:BG387" si="126">IF(N377="zákl. prenesená",J377,0)</f>
        <v>0</v>
      </c>
      <c r="BH377" s="1237">
        <f t="shared" ref="BH377:BH387" si="127">IF(N377="zníž. prenesená",J377,0)</f>
        <v>0</v>
      </c>
      <c r="BI377" s="1237">
        <f t="shared" ref="BI377:BI387" si="128">IF(N377="nulová",J377,0)</f>
        <v>0</v>
      </c>
      <c r="BJ377" s="1143" t="s">
        <v>83</v>
      </c>
      <c r="BK377" s="1237">
        <f t="shared" ref="BK377:BK387" si="129">ROUND(I377*H377,2)</f>
        <v>0</v>
      </c>
      <c r="BL377" s="1143" t="s">
        <v>263</v>
      </c>
      <c r="BM377" s="1236" t="s">
        <v>5395</v>
      </c>
    </row>
    <row r="378" spans="2:65" s="1150" customFormat="1" ht="44.25" customHeight="1">
      <c r="B378" s="1224"/>
      <c r="C378" s="1225" t="s">
        <v>855</v>
      </c>
      <c r="D378" s="1225" t="s">
        <v>213</v>
      </c>
      <c r="E378" s="1226" t="s">
        <v>856</v>
      </c>
      <c r="F378" s="1227" t="s">
        <v>857</v>
      </c>
      <c r="G378" s="1228" t="s">
        <v>238</v>
      </c>
      <c r="H378" s="1229">
        <v>77.3</v>
      </c>
      <c r="I378" s="1230"/>
      <c r="J378" s="1230">
        <f t="shared" si="120"/>
        <v>0</v>
      </c>
      <c r="K378" s="1231"/>
      <c r="L378" s="1151"/>
      <c r="M378" s="1232" t="s">
        <v>1</v>
      </c>
      <c r="N378" s="1233" t="s">
        <v>37</v>
      </c>
      <c r="O378" s="1234">
        <v>0</v>
      </c>
      <c r="P378" s="1234">
        <f t="shared" si="121"/>
        <v>0</v>
      </c>
      <c r="Q378" s="1234">
        <v>0</v>
      </c>
      <c r="R378" s="1234">
        <f t="shared" si="122"/>
        <v>0</v>
      </c>
      <c r="S378" s="1234">
        <v>0</v>
      </c>
      <c r="T378" s="1235">
        <f t="shared" si="123"/>
        <v>0</v>
      </c>
      <c r="AR378" s="1236" t="s">
        <v>263</v>
      </c>
      <c r="AT378" s="1236" t="s">
        <v>213</v>
      </c>
      <c r="AU378" s="1236" t="s">
        <v>83</v>
      </c>
      <c r="AY378" s="1143" t="s">
        <v>211</v>
      </c>
      <c r="BE378" s="1237">
        <f t="shared" si="124"/>
        <v>0</v>
      </c>
      <c r="BF378" s="1237">
        <f t="shared" si="125"/>
        <v>0</v>
      </c>
      <c r="BG378" s="1237">
        <f t="shared" si="126"/>
        <v>0</v>
      </c>
      <c r="BH378" s="1237">
        <f t="shared" si="127"/>
        <v>0</v>
      </c>
      <c r="BI378" s="1237">
        <f t="shared" si="128"/>
        <v>0</v>
      </c>
      <c r="BJ378" s="1143" t="s">
        <v>83</v>
      </c>
      <c r="BK378" s="1237">
        <f t="shared" si="129"/>
        <v>0</v>
      </c>
      <c r="BL378" s="1143" t="s">
        <v>263</v>
      </c>
      <c r="BM378" s="1236" t="s">
        <v>5396</v>
      </c>
    </row>
    <row r="379" spans="2:65" s="1150" customFormat="1" ht="48.95" customHeight="1">
      <c r="B379" s="1224"/>
      <c r="C379" s="1225" t="s">
        <v>858</v>
      </c>
      <c r="D379" s="1225" t="s">
        <v>213</v>
      </c>
      <c r="E379" s="1226" t="s">
        <v>859</v>
      </c>
      <c r="F379" s="1227" t="s">
        <v>860</v>
      </c>
      <c r="G379" s="1228" t="s">
        <v>238</v>
      </c>
      <c r="H379" s="1229">
        <v>1.3</v>
      </c>
      <c r="I379" s="1230"/>
      <c r="J379" s="1230">
        <f t="shared" si="120"/>
        <v>0</v>
      </c>
      <c r="K379" s="1231"/>
      <c r="L379" s="1151"/>
      <c r="M379" s="1232" t="s">
        <v>1</v>
      </c>
      <c r="N379" s="1233" t="s">
        <v>37</v>
      </c>
      <c r="O379" s="1234">
        <v>0</v>
      </c>
      <c r="P379" s="1234">
        <f t="shared" si="121"/>
        <v>0</v>
      </c>
      <c r="Q379" s="1234">
        <v>0</v>
      </c>
      <c r="R379" s="1234">
        <f t="shared" si="122"/>
        <v>0</v>
      </c>
      <c r="S379" s="1234">
        <v>0</v>
      </c>
      <c r="T379" s="1235">
        <f t="shared" si="123"/>
        <v>0</v>
      </c>
      <c r="AR379" s="1236" t="s">
        <v>263</v>
      </c>
      <c r="AT379" s="1236" t="s">
        <v>213</v>
      </c>
      <c r="AU379" s="1236" t="s">
        <v>83</v>
      </c>
      <c r="AY379" s="1143" t="s">
        <v>211</v>
      </c>
      <c r="BE379" s="1237">
        <f t="shared" si="124"/>
        <v>0</v>
      </c>
      <c r="BF379" s="1237">
        <f t="shared" si="125"/>
        <v>0</v>
      </c>
      <c r="BG379" s="1237">
        <f t="shared" si="126"/>
        <v>0</v>
      </c>
      <c r="BH379" s="1237">
        <f t="shared" si="127"/>
        <v>0</v>
      </c>
      <c r="BI379" s="1237">
        <f t="shared" si="128"/>
        <v>0</v>
      </c>
      <c r="BJ379" s="1143" t="s">
        <v>83</v>
      </c>
      <c r="BK379" s="1237">
        <f t="shared" si="129"/>
        <v>0</v>
      </c>
      <c r="BL379" s="1143" t="s">
        <v>263</v>
      </c>
      <c r="BM379" s="1236" t="s">
        <v>5397</v>
      </c>
    </row>
    <row r="380" spans="2:65" s="1150" customFormat="1" ht="48.95" customHeight="1">
      <c r="B380" s="1224"/>
      <c r="C380" s="1225" t="s">
        <v>861</v>
      </c>
      <c r="D380" s="1225" t="s">
        <v>213</v>
      </c>
      <c r="E380" s="1226" t="s">
        <v>862</v>
      </c>
      <c r="F380" s="1227" t="s">
        <v>863</v>
      </c>
      <c r="G380" s="1228" t="s">
        <v>238</v>
      </c>
      <c r="H380" s="1229">
        <v>45.264000000000003</v>
      </c>
      <c r="I380" s="1230"/>
      <c r="J380" s="1230">
        <f t="shared" si="120"/>
        <v>0</v>
      </c>
      <c r="K380" s="1231"/>
      <c r="L380" s="1151"/>
      <c r="M380" s="1232" t="s">
        <v>1</v>
      </c>
      <c r="N380" s="1233" t="s">
        <v>37</v>
      </c>
      <c r="O380" s="1234">
        <v>0</v>
      </c>
      <c r="P380" s="1234">
        <f t="shared" si="121"/>
        <v>0</v>
      </c>
      <c r="Q380" s="1234">
        <v>0</v>
      </c>
      <c r="R380" s="1234">
        <f t="shared" si="122"/>
        <v>0</v>
      </c>
      <c r="S380" s="1234">
        <v>0</v>
      </c>
      <c r="T380" s="1235">
        <f t="shared" si="123"/>
        <v>0</v>
      </c>
      <c r="AR380" s="1236" t="s">
        <v>263</v>
      </c>
      <c r="AT380" s="1236" t="s">
        <v>213</v>
      </c>
      <c r="AU380" s="1236" t="s">
        <v>83</v>
      </c>
      <c r="AY380" s="1143" t="s">
        <v>211</v>
      </c>
      <c r="BE380" s="1237">
        <f t="shared" si="124"/>
        <v>0</v>
      </c>
      <c r="BF380" s="1237">
        <f t="shared" si="125"/>
        <v>0</v>
      </c>
      <c r="BG380" s="1237">
        <f t="shared" si="126"/>
        <v>0</v>
      </c>
      <c r="BH380" s="1237">
        <f t="shared" si="127"/>
        <v>0</v>
      </c>
      <c r="BI380" s="1237">
        <f t="shared" si="128"/>
        <v>0</v>
      </c>
      <c r="BJ380" s="1143" t="s">
        <v>83</v>
      </c>
      <c r="BK380" s="1237">
        <f t="shared" si="129"/>
        <v>0</v>
      </c>
      <c r="BL380" s="1143" t="s">
        <v>263</v>
      </c>
      <c r="BM380" s="1236" t="s">
        <v>5398</v>
      </c>
    </row>
    <row r="381" spans="2:65" s="1150" customFormat="1" ht="44.25" customHeight="1">
      <c r="B381" s="1224"/>
      <c r="C381" s="1225" t="s">
        <v>864</v>
      </c>
      <c r="D381" s="1225" t="s">
        <v>213</v>
      </c>
      <c r="E381" s="1226" t="s">
        <v>865</v>
      </c>
      <c r="F381" s="1227" t="s">
        <v>866</v>
      </c>
      <c r="G381" s="1228" t="s">
        <v>238</v>
      </c>
      <c r="H381" s="1229">
        <v>16.25</v>
      </c>
      <c r="I381" s="1230"/>
      <c r="J381" s="1230">
        <f t="shared" si="120"/>
        <v>0</v>
      </c>
      <c r="K381" s="1231"/>
      <c r="L381" s="1151"/>
      <c r="M381" s="1232" t="s">
        <v>1</v>
      </c>
      <c r="N381" s="1233" t="s">
        <v>37</v>
      </c>
      <c r="O381" s="1234">
        <v>0</v>
      </c>
      <c r="P381" s="1234">
        <f t="shared" si="121"/>
        <v>0</v>
      </c>
      <c r="Q381" s="1234">
        <v>0</v>
      </c>
      <c r="R381" s="1234">
        <f t="shared" si="122"/>
        <v>0</v>
      </c>
      <c r="S381" s="1234">
        <v>0</v>
      </c>
      <c r="T381" s="1235">
        <f t="shared" si="123"/>
        <v>0</v>
      </c>
      <c r="AR381" s="1236" t="s">
        <v>263</v>
      </c>
      <c r="AT381" s="1236" t="s">
        <v>213</v>
      </c>
      <c r="AU381" s="1236" t="s">
        <v>83</v>
      </c>
      <c r="AY381" s="1143" t="s">
        <v>211</v>
      </c>
      <c r="BE381" s="1237">
        <f t="shared" si="124"/>
        <v>0</v>
      </c>
      <c r="BF381" s="1237">
        <f t="shared" si="125"/>
        <v>0</v>
      </c>
      <c r="BG381" s="1237">
        <f t="shared" si="126"/>
        <v>0</v>
      </c>
      <c r="BH381" s="1237">
        <f t="shared" si="127"/>
        <v>0</v>
      </c>
      <c r="BI381" s="1237">
        <f t="shared" si="128"/>
        <v>0</v>
      </c>
      <c r="BJ381" s="1143" t="s">
        <v>83</v>
      </c>
      <c r="BK381" s="1237">
        <f t="shared" si="129"/>
        <v>0</v>
      </c>
      <c r="BL381" s="1143" t="s">
        <v>263</v>
      </c>
      <c r="BM381" s="1236" t="s">
        <v>5399</v>
      </c>
    </row>
    <row r="382" spans="2:65" s="1150" customFormat="1" ht="44.25" customHeight="1">
      <c r="B382" s="1224"/>
      <c r="C382" s="1225" t="s">
        <v>867</v>
      </c>
      <c r="D382" s="1225" t="s">
        <v>213</v>
      </c>
      <c r="E382" s="1226" t="s">
        <v>868</v>
      </c>
      <c r="F382" s="1227" t="s">
        <v>869</v>
      </c>
      <c r="G382" s="1228" t="s">
        <v>238</v>
      </c>
      <c r="H382" s="1229">
        <v>471.9</v>
      </c>
      <c r="I382" s="1230"/>
      <c r="J382" s="1230">
        <f t="shared" si="120"/>
        <v>0</v>
      </c>
      <c r="K382" s="1231"/>
      <c r="L382" s="1151"/>
      <c r="M382" s="1232" t="s">
        <v>1</v>
      </c>
      <c r="N382" s="1233" t="s">
        <v>37</v>
      </c>
      <c r="O382" s="1234">
        <v>0</v>
      </c>
      <c r="P382" s="1234">
        <f t="shared" si="121"/>
        <v>0</v>
      </c>
      <c r="Q382" s="1234">
        <v>0</v>
      </c>
      <c r="R382" s="1234">
        <f t="shared" si="122"/>
        <v>0</v>
      </c>
      <c r="S382" s="1234">
        <v>0</v>
      </c>
      <c r="T382" s="1235">
        <f t="shared" si="123"/>
        <v>0</v>
      </c>
      <c r="AR382" s="1236" t="s">
        <v>263</v>
      </c>
      <c r="AT382" s="1236" t="s">
        <v>213</v>
      </c>
      <c r="AU382" s="1236" t="s">
        <v>83</v>
      </c>
      <c r="AY382" s="1143" t="s">
        <v>211</v>
      </c>
      <c r="BE382" s="1237">
        <f t="shared" si="124"/>
        <v>0</v>
      </c>
      <c r="BF382" s="1237">
        <f t="shared" si="125"/>
        <v>0</v>
      </c>
      <c r="BG382" s="1237">
        <f t="shared" si="126"/>
        <v>0</v>
      </c>
      <c r="BH382" s="1237">
        <f t="shared" si="127"/>
        <v>0</v>
      </c>
      <c r="BI382" s="1237">
        <f t="shared" si="128"/>
        <v>0</v>
      </c>
      <c r="BJ382" s="1143" t="s">
        <v>83</v>
      </c>
      <c r="BK382" s="1237">
        <f t="shared" si="129"/>
        <v>0</v>
      </c>
      <c r="BL382" s="1143" t="s">
        <v>263</v>
      </c>
      <c r="BM382" s="1236" t="s">
        <v>5400</v>
      </c>
    </row>
    <row r="383" spans="2:65" s="1150" customFormat="1" ht="37.700000000000003" customHeight="1">
      <c r="B383" s="1224"/>
      <c r="C383" s="1225" t="s">
        <v>870</v>
      </c>
      <c r="D383" s="1225" t="s">
        <v>213</v>
      </c>
      <c r="E383" s="1226" t="s">
        <v>871</v>
      </c>
      <c r="F383" s="1227" t="s">
        <v>872</v>
      </c>
      <c r="G383" s="1228" t="s">
        <v>250</v>
      </c>
      <c r="H383" s="1229">
        <v>5</v>
      </c>
      <c r="I383" s="1230"/>
      <c r="J383" s="1230">
        <f t="shared" si="120"/>
        <v>0</v>
      </c>
      <c r="K383" s="1231"/>
      <c r="L383" s="1151"/>
      <c r="M383" s="1232" t="s">
        <v>1</v>
      </c>
      <c r="N383" s="1233" t="s">
        <v>37</v>
      </c>
      <c r="O383" s="1234">
        <v>0</v>
      </c>
      <c r="P383" s="1234">
        <f t="shared" si="121"/>
        <v>0</v>
      </c>
      <c r="Q383" s="1234">
        <v>0</v>
      </c>
      <c r="R383" s="1234">
        <f t="shared" si="122"/>
        <v>0</v>
      </c>
      <c r="S383" s="1234">
        <v>0</v>
      </c>
      <c r="T383" s="1235">
        <f t="shared" si="123"/>
        <v>0</v>
      </c>
      <c r="AR383" s="1236" t="s">
        <v>263</v>
      </c>
      <c r="AT383" s="1236" t="s">
        <v>213</v>
      </c>
      <c r="AU383" s="1236" t="s">
        <v>83</v>
      </c>
      <c r="AY383" s="1143" t="s">
        <v>211</v>
      </c>
      <c r="BE383" s="1237">
        <f t="shared" si="124"/>
        <v>0</v>
      </c>
      <c r="BF383" s="1237">
        <f t="shared" si="125"/>
        <v>0</v>
      </c>
      <c r="BG383" s="1237">
        <f t="shared" si="126"/>
        <v>0</v>
      </c>
      <c r="BH383" s="1237">
        <f t="shared" si="127"/>
        <v>0</v>
      </c>
      <c r="BI383" s="1237">
        <f t="shared" si="128"/>
        <v>0</v>
      </c>
      <c r="BJ383" s="1143" t="s">
        <v>83</v>
      </c>
      <c r="BK383" s="1237">
        <f t="shared" si="129"/>
        <v>0</v>
      </c>
      <c r="BL383" s="1143" t="s">
        <v>263</v>
      </c>
      <c r="BM383" s="1236" t="s">
        <v>5401</v>
      </c>
    </row>
    <row r="384" spans="2:65" s="1150" customFormat="1" ht="37.700000000000003" customHeight="1">
      <c r="B384" s="1224"/>
      <c r="C384" s="1225" t="s">
        <v>873</v>
      </c>
      <c r="D384" s="1225" t="s">
        <v>213</v>
      </c>
      <c r="E384" s="1226" t="s">
        <v>874</v>
      </c>
      <c r="F384" s="1227" t="s">
        <v>875</v>
      </c>
      <c r="G384" s="1228" t="s">
        <v>250</v>
      </c>
      <c r="H384" s="1229">
        <v>1</v>
      </c>
      <c r="I384" s="1230"/>
      <c r="J384" s="1230">
        <f t="shared" si="120"/>
        <v>0</v>
      </c>
      <c r="K384" s="1231"/>
      <c r="L384" s="1151"/>
      <c r="M384" s="1232" t="s">
        <v>1</v>
      </c>
      <c r="N384" s="1233" t="s">
        <v>37</v>
      </c>
      <c r="O384" s="1234">
        <v>0</v>
      </c>
      <c r="P384" s="1234">
        <f t="shared" si="121"/>
        <v>0</v>
      </c>
      <c r="Q384" s="1234">
        <v>0</v>
      </c>
      <c r="R384" s="1234">
        <f t="shared" si="122"/>
        <v>0</v>
      </c>
      <c r="S384" s="1234">
        <v>0</v>
      </c>
      <c r="T384" s="1235">
        <f t="shared" si="123"/>
        <v>0</v>
      </c>
      <c r="AR384" s="1236" t="s">
        <v>263</v>
      </c>
      <c r="AT384" s="1236" t="s">
        <v>213</v>
      </c>
      <c r="AU384" s="1236" t="s">
        <v>83</v>
      </c>
      <c r="AY384" s="1143" t="s">
        <v>211</v>
      </c>
      <c r="BE384" s="1237">
        <f t="shared" si="124"/>
        <v>0</v>
      </c>
      <c r="BF384" s="1237">
        <f t="shared" si="125"/>
        <v>0</v>
      </c>
      <c r="BG384" s="1237">
        <f t="shared" si="126"/>
        <v>0</v>
      </c>
      <c r="BH384" s="1237">
        <f t="shared" si="127"/>
        <v>0</v>
      </c>
      <c r="BI384" s="1237">
        <f t="shared" si="128"/>
        <v>0</v>
      </c>
      <c r="BJ384" s="1143" t="s">
        <v>83</v>
      </c>
      <c r="BK384" s="1237">
        <f t="shared" si="129"/>
        <v>0</v>
      </c>
      <c r="BL384" s="1143" t="s">
        <v>263</v>
      </c>
      <c r="BM384" s="1236" t="s">
        <v>5402</v>
      </c>
    </row>
    <row r="385" spans="2:65" s="1150" customFormat="1" ht="37.700000000000003" customHeight="1">
      <c r="B385" s="1224"/>
      <c r="C385" s="1225" t="s">
        <v>876</v>
      </c>
      <c r="D385" s="1225" t="s">
        <v>213</v>
      </c>
      <c r="E385" s="1226" t="s">
        <v>877</v>
      </c>
      <c r="F385" s="1227" t="s">
        <v>878</v>
      </c>
      <c r="G385" s="1228" t="s">
        <v>250</v>
      </c>
      <c r="H385" s="1229">
        <v>2</v>
      </c>
      <c r="I385" s="1230"/>
      <c r="J385" s="1230">
        <f t="shared" si="120"/>
        <v>0</v>
      </c>
      <c r="K385" s="1231"/>
      <c r="L385" s="1151"/>
      <c r="M385" s="1232" t="s">
        <v>1</v>
      </c>
      <c r="N385" s="1233" t="s">
        <v>37</v>
      </c>
      <c r="O385" s="1234">
        <v>0</v>
      </c>
      <c r="P385" s="1234">
        <f t="shared" si="121"/>
        <v>0</v>
      </c>
      <c r="Q385" s="1234">
        <v>0</v>
      </c>
      <c r="R385" s="1234">
        <f t="shared" si="122"/>
        <v>0</v>
      </c>
      <c r="S385" s="1234">
        <v>0</v>
      </c>
      <c r="T385" s="1235">
        <f t="shared" si="123"/>
        <v>0</v>
      </c>
      <c r="AR385" s="1236" t="s">
        <v>263</v>
      </c>
      <c r="AT385" s="1236" t="s">
        <v>213</v>
      </c>
      <c r="AU385" s="1236" t="s">
        <v>83</v>
      </c>
      <c r="AY385" s="1143" t="s">
        <v>211</v>
      </c>
      <c r="BE385" s="1237">
        <f t="shared" si="124"/>
        <v>0</v>
      </c>
      <c r="BF385" s="1237">
        <f t="shared" si="125"/>
        <v>0</v>
      </c>
      <c r="BG385" s="1237">
        <f t="shared" si="126"/>
        <v>0</v>
      </c>
      <c r="BH385" s="1237">
        <f t="shared" si="127"/>
        <v>0</v>
      </c>
      <c r="BI385" s="1237">
        <f t="shared" si="128"/>
        <v>0</v>
      </c>
      <c r="BJ385" s="1143" t="s">
        <v>83</v>
      </c>
      <c r="BK385" s="1237">
        <f t="shared" si="129"/>
        <v>0</v>
      </c>
      <c r="BL385" s="1143" t="s">
        <v>263</v>
      </c>
      <c r="BM385" s="1236" t="s">
        <v>5403</v>
      </c>
    </row>
    <row r="386" spans="2:65" s="1150" customFormat="1" ht="33" customHeight="1">
      <c r="B386" s="1224"/>
      <c r="C386" s="1225" t="s">
        <v>879</v>
      </c>
      <c r="D386" s="1225" t="s">
        <v>213</v>
      </c>
      <c r="E386" s="1226" t="s">
        <v>880</v>
      </c>
      <c r="F386" s="1227" t="s">
        <v>881</v>
      </c>
      <c r="G386" s="1228" t="s">
        <v>238</v>
      </c>
      <c r="H386" s="1229">
        <v>394.4</v>
      </c>
      <c r="I386" s="1230"/>
      <c r="J386" s="1230">
        <f t="shared" si="120"/>
        <v>0</v>
      </c>
      <c r="K386" s="1231"/>
      <c r="L386" s="1151"/>
      <c r="M386" s="1232" t="s">
        <v>1</v>
      </c>
      <c r="N386" s="1233" t="s">
        <v>37</v>
      </c>
      <c r="O386" s="1234">
        <v>0</v>
      </c>
      <c r="P386" s="1234">
        <f t="shared" si="121"/>
        <v>0</v>
      </c>
      <c r="Q386" s="1234">
        <v>0</v>
      </c>
      <c r="R386" s="1234">
        <f t="shared" si="122"/>
        <v>0</v>
      </c>
      <c r="S386" s="1234">
        <v>0</v>
      </c>
      <c r="T386" s="1235">
        <f t="shared" si="123"/>
        <v>0</v>
      </c>
      <c r="AR386" s="1236" t="s">
        <v>263</v>
      </c>
      <c r="AT386" s="1236" t="s">
        <v>213</v>
      </c>
      <c r="AU386" s="1236" t="s">
        <v>83</v>
      </c>
      <c r="AY386" s="1143" t="s">
        <v>211</v>
      </c>
      <c r="BE386" s="1237">
        <f t="shared" si="124"/>
        <v>0</v>
      </c>
      <c r="BF386" s="1237">
        <f t="shared" si="125"/>
        <v>0</v>
      </c>
      <c r="BG386" s="1237">
        <f t="shared" si="126"/>
        <v>0</v>
      </c>
      <c r="BH386" s="1237">
        <f t="shared" si="127"/>
        <v>0</v>
      </c>
      <c r="BI386" s="1237">
        <f t="shared" si="128"/>
        <v>0</v>
      </c>
      <c r="BJ386" s="1143" t="s">
        <v>83</v>
      </c>
      <c r="BK386" s="1237">
        <f t="shared" si="129"/>
        <v>0</v>
      </c>
      <c r="BL386" s="1143" t="s">
        <v>263</v>
      </c>
      <c r="BM386" s="1236" t="s">
        <v>5404</v>
      </c>
    </row>
    <row r="387" spans="2:65" s="1150" customFormat="1" ht="33" customHeight="1">
      <c r="B387" s="1224"/>
      <c r="C387" s="1225" t="s">
        <v>882</v>
      </c>
      <c r="D387" s="1225" t="s">
        <v>213</v>
      </c>
      <c r="E387" s="1226" t="s">
        <v>883</v>
      </c>
      <c r="F387" s="1227" t="s">
        <v>884</v>
      </c>
      <c r="G387" s="1228" t="s">
        <v>238</v>
      </c>
      <c r="H387" s="1229">
        <v>882.55</v>
      </c>
      <c r="I387" s="1230"/>
      <c r="J387" s="1230">
        <f t="shared" si="120"/>
        <v>0</v>
      </c>
      <c r="K387" s="1231"/>
      <c r="L387" s="1151"/>
      <c r="M387" s="1232" t="s">
        <v>1</v>
      </c>
      <c r="N387" s="1233" t="s">
        <v>37</v>
      </c>
      <c r="O387" s="1234">
        <v>0</v>
      </c>
      <c r="P387" s="1234">
        <f t="shared" si="121"/>
        <v>0</v>
      </c>
      <c r="Q387" s="1234">
        <v>0</v>
      </c>
      <c r="R387" s="1234">
        <f t="shared" si="122"/>
        <v>0</v>
      </c>
      <c r="S387" s="1234">
        <v>0</v>
      </c>
      <c r="T387" s="1235">
        <f t="shared" si="123"/>
        <v>0</v>
      </c>
      <c r="AR387" s="1236" t="s">
        <v>263</v>
      </c>
      <c r="AT387" s="1236" t="s">
        <v>213</v>
      </c>
      <c r="AU387" s="1236" t="s">
        <v>83</v>
      </c>
      <c r="AY387" s="1143" t="s">
        <v>211</v>
      </c>
      <c r="BE387" s="1237">
        <f t="shared" si="124"/>
        <v>0</v>
      </c>
      <c r="BF387" s="1237">
        <f t="shared" si="125"/>
        <v>0</v>
      </c>
      <c r="BG387" s="1237">
        <f t="shared" si="126"/>
        <v>0</v>
      </c>
      <c r="BH387" s="1237">
        <f t="shared" si="127"/>
        <v>0</v>
      </c>
      <c r="BI387" s="1237">
        <f t="shared" si="128"/>
        <v>0</v>
      </c>
      <c r="BJ387" s="1143" t="s">
        <v>83</v>
      </c>
      <c r="BK387" s="1237">
        <f t="shared" si="129"/>
        <v>0</v>
      </c>
      <c r="BL387" s="1143" t="s">
        <v>263</v>
      </c>
      <c r="BM387" s="1236" t="s">
        <v>5405</v>
      </c>
    </row>
    <row r="388" spans="2:65" s="1212" customFormat="1" ht="22.7" customHeight="1">
      <c r="B388" s="1213"/>
      <c r="D388" s="1214" t="s">
        <v>69</v>
      </c>
      <c r="E388" s="1222" t="s">
        <v>885</v>
      </c>
      <c r="F388" s="1222" t="s">
        <v>886</v>
      </c>
      <c r="J388" s="1223">
        <f>BK388</f>
        <v>0</v>
      </c>
      <c r="L388" s="1213"/>
      <c r="M388" s="1217"/>
      <c r="P388" s="1218">
        <f>SUM(P389:P392)</f>
        <v>0</v>
      </c>
      <c r="R388" s="1218">
        <f>SUM(R389:R392)</f>
        <v>0</v>
      </c>
      <c r="T388" s="1219">
        <f>SUM(T389:T392)</f>
        <v>0</v>
      </c>
      <c r="AR388" s="1214" t="s">
        <v>83</v>
      </c>
      <c r="AT388" s="1220" t="s">
        <v>69</v>
      </c>
      <c r="AU388" s="1220" t="s">
        <v>77</v>
      </c>
      <c r="AY388" s="1214" t="s">
        <v>211</v>
      </c>
      <c r="BK388" s="1221">
        <f>SUM(BK389:BK392)</f>
        <v>0</v>
      </c>
    </row>
    <row r="389" spans="2:65" s="1150" customFormat="1" ht="48.95" customHeight="1">
      <c r="B389" s="1224"/>
      <c r="C389" s="1225" t="s">
        <v>887</v>
      </c>
      <c r="D389" s="1225" t="s">
        <v>213</v>
      </c>
      <c r="E389" s="1226" t="s">
        <v>888</v>
      </c>
      <c r="F389" s="1227" t="s">
        <v>889</v>
      </c>
      <c r="G389" s="1228" t="s">
        <v>389</v>
      </c>
      <c r="H389" s="1229">
        <v>2.38</v>
      </c>
      <c r="I389" s="1230"/>
      <c r="J389" s="1230">
        <f>ROUND(I389*H389,2)</f>
        <v>0</v>
      </c>
      <c r="K389" s="1231"/>
      <c r="L389" s="1151"/>
      <c r="M389" s="1232" t="s">
        <v>1</v>
      </c>
      <c r="N389" s="1233" t="s">
        <v>37</v>
      </c>
      <c r="O389" s="1234">
        <v>0</v>
      </c>
      <c r="P389" s="1234">
        <f>O389*H389</f>
        <v>0</v>
      </c>
      <c r="Q389" s="1234">
        <v>0</v>
      </c>
      <c r="R389" s="1234">
        <f>Q389*H389</f>
        <v>0</v>
      </c>
      <c r="S389" s="1234">
        <v>0</v>
      </c>
      <c r="T389" s="1235">
        <f>S389*H389</f>
        <v>0</v>
      </c>
      <c r="AR389" s="1236" t="s">
        <v>263</v>
      </c>
      <c r="AT389" s="1236" t="s">
        <v>213</v>
      </c>
      <c r="AU389" s="1236" t="s">
        <v>83</v>
      </c>
      <c r="AY389" s="1143" t="s">
        <v>211</v>
      </c>
      <c r="BE389" s="1237">
        <f>IF(N389="základná",J389,0)</f>
        <v>0</v>
      </c>
      <c r="BF389" s="1237">
        <f>IF(N389="znížená",J389,0)</f>
        <v>0</v>
      </c>
      <c r="BG389" s="1237">
        <f>IF(N389="zákl. prenesená",J389,0)</f>
        <v>0</v>
      </c>
      <c r="BH389" s="1237">
        <f>IF(N389="zníž. prenesená",J389,0)</f>
        <v>0</v>
      </c>
      <c r="BI389" s="1237">
        <f>IF(N389="nulová",J389,0)</f>
        <v>0</v>
      </c>
      <c r="BJ389" s="1143" t="s">
        <v>83</v>
      </c>
      <c r="BK389" s="1237">
        <f>ROUND(I389*H389,2)</f>
        <v>0</v>
      </c>
      <c r="BL389" s="1143" t="s">
        <v>263</v>
      </c>
      <c r="BM389" s="1236" t="s">
        <v>5406</v>
      </c>
    </row>
    <row r="390" spans="2:65" s="1150" customFormat="1" ht="55.5" customHeight="1">
      <c r="B390" s="1224"/>
      <c r="C390" s="1225" t="s">
        <v>890</v>
      </c>
      <c r="D390" s="1225" t="s">
        <v>213</v>
      </c>
      <c r="E390" s="1226" t="s">
        <v>891</v>
      </c>
      <c r="F390" s="1227" t="s">
        <v>892</v>
      </c>
      <c r="G390" s="1228" t="s">
        <v>238</v>
      </c>
      <c r="H390" s="1229">
        <v>19.698</v>
      </c>
      <c r="I390" s="1230"/>
      <c r="J390" s="1230">
        <f>ROUND(I390*H390,2)</f>
        <v>0</v>
      </c>
      <c r="K390" s="1231"/>
      <c r="L390" s="1151"/>
      <c r="M390" s="1232" t="s">
        <v>1</v>
      </c>
      <c r="N390" s="1233" t="s">
        <v>37</v>
      </c>
      <c r="O390" s="1234">
        <v>0</v>
      </c>
      <c r="P390" s="1234">
        <f>O390*H390</f>
        <v>0</v>
      </c>
      <c r="Q390" s="1234">
        <v>0</v>
      </c>
      <c r="R390" s="1234">
        <f>Q390*H390</f>
        <v>0</v>
      </c>
      <c r="S390" s="1234">
        <v>0</v>
      </c>
      <c r="T390" s="1235">
        <f>S390*H390</f>
        <v>0</v>
      </c>
      <c r="AR390" s="1236" t="s">
        <v>263</v>
      </c>
      <c r="AT390" s="1236" t="s">
        <v>213</v>
      </c>
      <c r="AU390" s="1236" t="s">
        <v>83</v>
      </c>
      <c r="AY390" s="1143" t="s">
        <v>211</v>
      </c>
      <c r="BE390" s="1237">
        <f>IF(N390="základná",J390,0)</f>
        <v>0</v>
      </c>
      <c r="BF390" s="1237">
        <f>IF(N390="znížená",J390,0)</f>
        <v>0</v>
      </c>
      <c r="BG390" s="1237">
        <f>IF(N390="zákl. prenesená",J390,0)</f>
        <v>0</v>
      </c>
      <c r="BH390" s="1237">
        <f>IF(N390="zníž. prenesená",J390,0)</f>
        <v>0</v>
      </c>
      <c r="BI390" s="1237">
        <f>IF(N390="nulová",J390,0)</f>
        <v>0</v>
      </c>
      <c r="BJ390" s="1143" t="s">
        <v>83</v>
      </c>
      <c r="BK390" s="1237">
        <f>ROUND(I390*H390,2)</f>
        <v>0</v>
      </c>
      <c r="BL390" s="1143" t="s">
        <v>263</v>
      </c>
      <c r="BM390" s="1236" t="s">
        <v>5407</v>
      </c>
    </row>
    <row r="391" spans="2:65" s="1150" customFormat="1" ht="48.95" customHeight="1">
      <c r="B391" s="1224"/>
      <c r="C391" s="1225" t="s">
        <v>2069</v>
      </c>
      <c r="D391" s="1225" t="s">
        <v>213</v>
      </c>
      <c r="E391" s="1226" t="s">
        <v>893</v>
      </c>
      <c r="F391" s="1227" t="s">
        <v>894</v>
      </c>
      <c r="G391" s="1228" t="s">
        <v>389</v>
      </c>
      <c r="H391" s="1229">
        <v>172.36</v>
      </c>
      <c r="I391" s="1230"/>
      <c r="J391" s="1230">
        <f>ROUND(I391*H391,2)</f>
        <v>0</v>
      </c>
      <c r="K391" s="1231"/>
      <c r="L391" s="1151"/>
      <c r="M391" s="1232" t="s">
        <v>1</v>
      </c>
      <c r="N391" s="1233" t="s">
        <v>37</v>
      </c>
      <c r="O391" s="1234">
        <v>0</v>
      </c>
      <c r="P391" s="1234">
        <f>O391*H391</f>
        <v>0</v>
      </c>
      <c r="Q391" s="1234">
        <v>0</v>
      </c>
      <c r="R391" s="1234">
        <f>Q391*H391</f>
        <v>0</v>
      </c>
      <c r="S391" s="1234">
        <v>0</v>
      </c>
      <c r="T391" s="1235">
        <f>S391*H391</f>
        <v>0</v>
      </c>
      <c r="AR391" s="1236" t="s">
        <v>263</v>
      </c>
      <c r="AT391" s="1236" t="s">
        <v>213</v>
      </c>
      <c r="AU391" s="1236" t="s">
        <v>83</v>
      </c>
      <c r="AY391" s="1143" t="s">
        <v>211</v>
      </c>
      <c r="BE391" s="1237">
        <f>IF(N391="základná",J391,0)</f>
        <v>0</v>
      </c>
      <c r="BF391" s="1237">
        <f>IF(N391="znížená",J391,0)</f>
        <v>0</v>
      </c>
      <c r="BG391" s="1237">
        <f>IF(N391="zákl. prenesená",J391,0)</f>
        <v>0</v>
      </c>
      <c r="BH391" s="1237">
        <f>IF(N391="zníž. prenesená",J391,0)</f>
        <v>0</v>
      </c>
      <c r="BI391" s="1237">
        <f>IF(N391="nulová",J391,0)</f>
        <v>0</v>
      </c>
      <c r="BJ391" s="1143" t="s">
        <v>83</v>
      </c>
      <c r="BK391" s="1237">
        <f>ROUND(I391*H391,2)</f>
        <v>0</v>
      </c>
      <c r="BL391" s="1143" t="s">
        <v>263</v>
      </c>
      <c r="BM391" s="1236" t="s">
        <v>5408</v>
      </c>
    </row>
    <row r="392" spans="2:65" s="1150" customFormat="1" ht="48.95" customHeight="1">
      <c r="B392" s="1224"/>
      <c r="C392" s="1225" t="s">
        <v>2075</v>
      </c>
      <c r="D392" s="1225" t="s">
        <v>213</v>
      </c>
      <c r="E392" s="1226" t="s">
        <v>895</v>
      </c>
      <c r="F392" s="1227" t="s">
        <v>896</v>
      </c>
      <c r="G392" s="1228" t="s">
        <v>389</v>
      </c>
      <c r="H392" s="1229">
        <v>17.8</v>
      </c>
      <c r="I392" s="1230"/>
      <c r="J392" s="1230">
        <f>ROUND(I392*H392,2)</f>
        <v>0</v>
      </c>
      <c r="K392" s="1231"/>
      <c r="L392" s="1151"/>
      <c r="M392" s="1232" t="s">
        <v>1</v>
      </c>
      <c r="N392" s="1233" t="s">
        <v>37</v>
      </c>
      <c r="O392" s="1234">
        <v>0</v>
      </c>
      <c r="P392" s="1234">
        <f>O392*H392</f>
        <v>0</v>
      </c>
      <c r="Q392" s="1234">
        <v>0</v>
      </c>
      <c r="R392" s="1234">
        <f>Q392*H392</f>
        <v>0</v>
      </c>
      <c r="S392" s="1234">
        <v>0</v>
      </c>
      <c r="T392" s="1235">
        <f>S392*H392</f>
        <v>0</v>
      </c>
      <c r="AR392" s="1236" t="s">
        <v>263</v>
      </c>
      <c r="AT392" s="1236" t="s">
        <v>213</v>
      </c>
      <c r="AU392" s="1236" t="s">
        <v>83</v>
      </c>
      <c r="AY392" s="1143" t="s">
        <v>211</v>
      </c>
      <c r="BE392" s="1237">
        <f>IF(N392="základná",J392,0)</f>
        <v>0</v>
      </c>
      <c r="BF392" s="1237">
        <f>IF(N392="znížená",J392,0)</f>
        <v>0</v>
      </c>
      <c r="BG392" s="1237">
        <f>IF(N392="zákl. prenesená",J392,0)</f>
        <v>0</v>
      </c>
      <c r="BH392" s="1237">
        <f>IF(N392="zníž. prenesená",J392,0)</f>
        <v>0</v>
      </c>
      <c r="BI392" s="1237">
        <f>IF(N392="nulová",J392,0)</f>
        <v>0</v>
      </c>
      <c r="BJ392" s="1143" t="s">
        <v>83</v>
      </c>
      <c r="BK392" s="1237">
        <f>ROUND(I392*H392,2)</f>
        <v>0</v>
      </c>
      <c r="BL392" s="1143" t="s">
        <v>263</v>
      </c>
      <c r="BM392" s="1236" t="s">
        <v>5409</v>
      </c>
    </row>
    <row r="393" spans="2:65" s="1212" customFormat="1" ht="22.7" customHeight="1">
      <c r="B393" s="1213"/>
      <c r="D393" s="1214" t="s">
        <v>69</v>
      </c>
      <c r="E393" s="1222" t="s">
        <v>897</v>
      </c>
      <c r="F393" s="1222" t="s">
        <v>898</v>
      </c>
      <c r="J393" s="1223">
        <f>BK393</f>
        <v>0</v>
      </c>
      <c r="L393" s="1213"/>
      <c r="M393" s="1217"/>
      <c r="P393" s="1218">
        <f>SUM(P394:P453)</f>
        <v>0</v>
      </c>
      <c r="R393" s="1218">
        <f>SUM(R394:R453)</f>
        <v>0</v>
      </c>
      <c r="T393" s="1219">
        <f>SUM(T394:T453)</f>
        <v>0</v>
      </c>
      <c r="AR393" s="1214" t="s">
        <v>83</v>
      </c>
      <c r="AT393" s="1220" t="s">
        <v>69</v>
      </c>
      <c r="AU393" s="1220" t="s">
        <v>77</v>
      </c>
      <c r="AY393" s="1214" t="s">
        <v>211</v>
      </c>
      <c r="BK393" s="1221">
        <f>SUM(BK394:BK453)</f>
        <v>0</v>
      </c>
    </row>
    <row r="394" spans="2:65" s="1150" customFormat="1" ht="48.95" customHeight="1">
      <c r="B394" s="1224"/>
      <c r="C394" s="1225" t="s">
        <v>1915</v>
      </c>
      <c r="D394" s="1225" t="s">
        <v>213</v>
      </c>
      <c r="E394" s="1226" t="s">
        <v>899</v>
      </c>
      <c r="F394" s="1227" t="s">
        <v>900</v>
      </c>
      <c r="G394" s="1228" t="s">
        <v>250</v>
      </c>
      <c r="H394" s="1229">
        <v>1</v>
      </c>
      <c r="I394" s="1230"/>
      <c r="J394" s="1230">
        <f t="shared" ref="J394:J453" si="130">ROUND(I394*H394,2)</f>
        <v>0</v>
      </c>
      <c r="K394" s="1231"/>
      <c r="L394" s="1151"/>
      <c r="M394" s="1232" t="s">
        <v>1</v>
      </c>
      <c r="N394" s="1233" t="s">
        <v>37</v>
      </c>
      <c r="O394" s="1234">
        <v>0</v>
      </c>
      <c r="P394" s="1234">
        <f t="shared" ref="P394:P453" si="131">O394*H394</f>
        <v>0</v>
      </c>
      <c r="Q394" s="1234">
        <v>0</v>
      </c>
      <c r="R394" s="1234">
        <f t="shared" ref="R394:R453" si="132">Q394*H394</f>
        <v>0</v>
      </c>
      <c r="S394" s="1234">
        <v>0</v>
      </c>
      <c r="T394" s="1235">
        <f t="shared" ref="T394:T453" si="133">S394*H394</f>
        <v>0</v>
      </c>
      <c r="AR394" s="1236" t="s">
        <v>263</v>
      </c>
      <c r="AT394" s="1236" t="s">
        <v>213</v>
      </c>
      <c r="AU394" s="1236" t="s">
        <v>83</v>
      </c>
      <c r="AY394" s="1143" t="s">
        <v>211</v>
      </c>
      <c r="BE394" s="1237">
        <f t="shared" ref="BE394:BE453" si="134">IF(N394="základná",J394,0)</f>
        <v>0</v>
      </c>
      <c r="BF394" s="1237">
        <f t="shared" ref="BF394:BF453" si="135">IF(N394="znížená",J394,0)</f>
        <v>0</v>
      </c>
      <c r="BG394" s="1237">
        <f t="shared" ref="BG394:BG453" si="136">IF(N394="zákl. prenesená",J394,0)</f>
        <v>0</v>
      </c>
      <c r="BH394" s="1237">
        <f t="shared" ref="BH394:BH453" si="137">IF(N394="zníž. prenesená",J394,0)</f>
        <v>0</v>
      </c>
      <c r="BI394" s="1237">
        <f t="shared" ref="BI394:BI453" si="138">IF(N394="nulová",J394,0)</f>
        <v>0</v>
      </c>
      <c r="BJ394" s="1143" t="s">
        <v>83</v>
      </c>
      <c r="BK394" s="1237">
        <f t="shared" ref="BK394:BK453" si="139">ROUND(I394*H394,2)</f>
        <v>0</v>
      </c>
      <c r="BL394" s="1143" t="s">
        <v>263</v>
      </c>
      <c r="BM394" s="1236" t="s">
        <v>5410</v>
      </c>
    </row>
    <row r="395" spans="2:65" s="1150" customFormat="1" ht="37.700000000000003" customHeight="1">
      <c r="B395" s="1224"/>
      <c r="C395" s="1225" t="s">
        <v>1919</v>
      </c>
      <c r="D395" s="1225" t="s">
        <v>213</v>
      </c>
      <c r="E395" s="1226" t="s">
        <v>901</v>
      </c>
      <c r="F395" s="1227" t="s">
        <v>902</v>
      </c>
      <c r="G395" s="1228" t="s">
        <v>250</v>
      </c>
      <c r="H395" s="1229">
        <v>1</v>
      </c>
      <c r="I395" s="1230"/>
      <c r="J395" s="1230">
        <f t="shared" si="130"/>
        <v>0</v>
      </c>
      <c r="K395" s="1231"/>
      <c r="L395" s="1151"/>
      <c r="M395" s="1232" t="s">
        <v>1</v>
      </c>
      <c r="N395" s="1233" t="s">
        <v>37</v>
      </c>
      <c r="O395" s="1234">
        <v>0</v>
      </c>
      <c r="P395" s="1234">
        <f t="shared" si="131"/>
        <v>0</v>
      </c>
      <c r="Q395" s="1234">
        <v>0</v>
      </c>
      <c r="R395" s="1234">
        <f t="shared" si="132"/>
        <v>0</v>
      </c>
      <c r="S395" s="1234">
        <v>0</v>
      </c>
      <c r="T395" s="1235">
        <f t="shared" si="133"/>
        <v>0</v>
      </c>
      <c r="AR395" s="1236" t="s">
        <v>263</v>
      </c>
      <c r="AT395" s="1236" t="s">
        <v>213</v>
      </c>
      <c r="AU395" s="1236" t="s">
        <v>83</v>
      </c>
      <c r="AY395" s="1143" t="s">
        <v>211</v>
      </c>
      <c r="BE395" s="1237">
        <f t="shared" si="134"/>
        <v>0</v>
      </c>
      <c r="BF395" s="1237">
        <f t="shared" si="135"/>
        <v>0</v>
      </c>
      <c r="BG395" s="1237">
        <f t="shared" si="136"/>
        <v>0</v>
      </c>
      <c r="BH395" s="1237">
        <f t="shared" si="137"/>
        <v>0</v>
      </c>
      <c r="BI395" s="1237">
        <f t="shared" si="138"/>
        <v>0</v>
      </c>
      <c r="BJ395" s="1143" t="s">
        <v>83</v>
      </c>
      <c r="BK395" s="1237">
        <f t="shared" si="139"/>
        <v>0</v>
      </c>
      <c r="BL395" s="1143" t="s">
        <v>263</v>
      </c>
      <c r="BM395" s="1236" t="s">
        <v>5411</v>
      </c>
    </row>
    <row r="396" spans="2:65" s="1150" customFormat="1" ht="48.95" customHeight="1">
      <c r="B396" s="1224"/>
      <c r="C396" s="1225" t="s">
        <v>1923</v>
      </c>
      <c r="D396" s="1225" t="s">
        <v>213</v>
      </c>
      <c r="E396" s="1226" t="s">
        <v>903</v>
      </c>
      <c r="F396" s="1227" t="s">
        <v>904</v>
      </c>
      <c r="G396" s="1228" t="s">
        <v>250</v>
      </c>
      <c r="H396" s="1229">
        <v>1</v>
      </c>
      <c r="I396" s="1230"/>
      <c r="J396" s="1230">
        <f t="shared" si="130"/>
        <v>0</v>
      </c>
      <c r="K396" s="1231"/>
      <c r="L396" s="1151"/>
      <c r="M396" s="1232" t="s">
        <v>1</v>
      </c>
      <c r="N396" s="1233" t="s">
        <v>37</v>
      </c>
      <c r="O396" s="1234">
        <v>0</v>
      </c>
      <c r="P396" s="1234">
        <f t="shared" si="131"/>
        <v>0</v>
      </c>
      <c r="Q396" s="1234">
        <v>0</v>
      </c>
      <c r="R396" s="1234">
        <f t="shared" si="132"/>
        <v>0</v>
      </c>
      <c r="S396" s="1234">
        <v>0</v>
      </c>
      <c r="T396" s="1235">
        <f t="shared" si="133"/>
        <v>0</v>
      </c>
      <c r="AR396" s="1236" t="s">
        <v>263</v>
      </c>
      <c r="AT396" s="1236" t="s">
        <v>213</v>
      </c>
      <c r="AU396" s="1236" t="s">
        <v>83</v>
      </c>
      <c r="AY396" s="1143" t="s">
        <v>211</v>
      </c>
      <c r="BE396" s="1237">
        <f t="shared" si="134"/>
        <v>0</v>
      </c>
      <c r="BF396" s="1237">
        <f t="shared" si="135"/>
        <v>0</v>
      </c>
      <c r="BG396" s="1237">
        <f t="shared" si="136"/>
        <v>0</v>
      </c>
      <c r="BH396" s="1237">
        <f t="shared" si="137"/>
        <v>0</v>
      </c>
      <c r="BI396" s="1237">
        <f t="shared" si="138"/>
        <v>0</v>
      </c>
      <c r="BJ396" s="1143" t="s">
        <v>83</v>
      </c>
      <c r="BK396" s="1237">
        <f t="shared" si="139"/>
        <v>0</v>
      </c>
      <c r="BL396" s="1143" t="s">
        <v>263</v>
      </c>
      <c r="BM396" s="1236" t="s">
        <v>5412</v>
      </c>
    </row>
    <row r="397" spans="2:65" s="1150" customFormat="1" ht="48.95" customHeight="1">
      <c r="B397" s="1224"/>
      <c r="C397" s="1225" t="s">
        <v>1899</v>
      </c>
      <c r="D397" s="1225" t="s">
        <v>213</v>
      </c>
      <c r="E397" s="1226" t="s">
        <v>905</v>
      </c>
      <c r="F397" s="1227" t="s">
        <v>906</v>
      </c>
      <c r="G397" s="1228" t="s">
        <v>250</v>
      </c>
      <c r="H397" s="1229">
        <v>1</v>
      </c>
      <c r="I397" s="1230"/>
      <c r="J397" s="1230">
        <f t="shared" si="130"/>
        <v>0</v>
      </c>
      <c r="K397" s="1231"/>
      <c r="L397" s="1151"/>
      <c r="M397" s="1232" t="s">
        <v>1</v>
      </c>
      <c r="N397" s="1233" t="s">
        <v>37</v>
      </c>
      <c r="O397" s="1234">
        <v>0</v>
      </c>
      <c r="P397" s="1234">
        <f t="shared" si="131"/>
        <v>0</v>
      </c>
      <c r="Q397" s="1234">
        <v>0</v>
      </c>
      <c r="R397" s="1234">
        <f t="shared" si="132"/>
        <v>0</v>
      </c>
      <c r="S397" s="1234">
        <v>0</v>
      </c>
      <c r="T397" s="1235">
        <f t="shared" si="133"/>
        <v>0</v>
      </c>
      <c r="AR397" s="1236" t="s">
        <v>263</v>
      </c>
      <c r="AT397" s="1236" t="s">
        <v>213</v>
      </c>
      <c r="AU397" s="1236" t="s">
        <v>83</v>
      </c>
      <c r="AY397" s="1143" t="s">
        <v>211</v>
      </c>
      <c r="BE397" s="1237">
        <f t="shared" si="134"/>
        <v>0</v>
      </c>
      <c r="BF397" s="1237">
        <f t="shared" si="135"/>
        <v>0</v>
      </c>
      <c r="BG397" s="1237">
        <f t="shared" si="136"/>
        <v>0</v>
      </c>
      <c r="BH397" s="1237">
        <f t="shared" si="137"/>
        <v>0</v>
      </c>
      <c r="BI397" s="1237">
        <f t="shared" si="138"/>
        <v>0</v>
      </c>
      <c r="BJ397" s="1143" t="s">
        <v>83</v>
      </c>
      <c r="BK397" s="1237">
        <f t="shared" si="139"/>
        <v>0</v>
      </c>
      <c r="BL397" s="1143" t="s">
        <v>263</v>
      </c>
      <c r="BM397" s="1236" t="s">
        <v>5413</v>
      </c>
    </row>
    <row r="398" spans="2:65" s="1150" customFormat="1" ht="48.95" customHeight="1">
      <c r="B398" s="1224"/>
      <c r="C398" s="1225" t="s">
        <v>1902</v>
      </c>
      <c r="D398" s="1225" t="s">
        <v>213</v>
      </c>
      <c r="E398" s="1226" t="s">
        <v>907</v>
      </c>
      <c r="F398" s="1227" t="s">
        <v>908</v>
      </c>
      <c r="G398" s="1228" t="s">
        <v>250</v>
      </c>
      <c r="H398" s="1229">
        <v>1</v>
      </c>
      <c r="I398" s="1230"/>
      <c r="J398" s="1230">
        <f t="shared" si="130"/>
        <v>0</v>
      </c>
      <c r="K398" s="1231"/>
      <c r="L398" s="1151"/>
      <c r="M398" s="1232" t="s">
        <v>1</v>
      </c>
      <c r="N398" s="1233" t="s">
        <v>37</v>
      </c>
      <c r="O398" s="1234">
        <v>0</v>
      </c>
      <c r="P398" s="1234">
        <f t="shared" si="131"/>
        <v>0</v>
      </c>
      <c r="Q398" s="1234">
        <v>0</v>
      </c>
      <c r="R398" s="1234">
        <f t="shared" si="132"/>
        <v>0</v>
      </c>
      <c r="S398" s="1234">
        <v>0</v>
      </c>
      <c r="T398" s="1235">
        <f t="shared" si="133"/>
        <v>0</v>
      </c>
      <c r="AR398" s="1236" t="s">
        <v>263</v>
      </c>
      <c r="AT398" s="1236" t="s">
        <v>213</v>
      </c>
      <c r="AU398" s="1236" t="s">
        <v>83</v>
      </c>
      <c r="AY398" s="1143" t="s">
        <v>211</v>
      </c>
      <c r="BE398" s="1237">
        <f t="shared" si="134"/>
        <v>0</v>
      </c>
      <c r="BF398" s="1237">
        <f t="shared" si="135"/>
        <v>0</v>
      </c>
      <c r="BG398" s="1237">
        <f t="shared" si="136"/>
        <v>0</v>
      </c>
      <c r="BH398" s="1237">
        <f t="shared" si="137"/>
        <v>0</v>
      </c>
      <c r="BI398" s="1237">
        <f t="shared" si="138"/>
        <v>0</v>
      </c>
      <c r="BJ398" s="1143" t="s">
        <v>83</v>
      </c>
      <c r="BK398" s="1237">
        <f t="shared" si="139"/>
        <v>0</v>
      </c>
      <c r="BL398" s="1143" t="s">
        <v>263</v>
      </c>
      <c r="BM398" s="1236" t="s">
        <v>5414</v>
      </c>
    </row>
    <row r="399" spans="2:65" s="1150" customFormat="1" ht="55.5" customHeight="1">
      <c r="B399" s="1224"/>
      <c r="C399" s="1225" t="s">
        <v>1984</v>
      </c>
      <c r="D399" s="1225" t="s">
        <v>213</v>
      </c>
      <c r="E399" s="1226" t="s">
        <v>909</v>
      </c>
      <c r="F399" s="1227" t="s">
        <v>910</v>
      </c>
      <c r="G399" s="1228" t="s">
        <v>250</v>
      </c>
      <c r="H399" s="1229">
        <v>1</v>
      </c>
      <c r="I399" s="1230"/>
      <c r="J399" s="1230">
        <f t="shared" si="130"/>
        <v>0</v>
      </c>
      <c r="K399" s="1231"/>
      <c r="L399" s="1151"/>
      <c r="M399" s="1232" t="s">
        <v>1</v>
      </c>
      <c r="N399" s="1233" t="s">
        <v>37</v>
      </c>
      <c r="O399" s="1234">
        <v>0</v>
      </c>
      <c r="P399" s="1234">
        <f t="shared" si="131"/>
        <v>0</v>
      </c>
      <c r="Q399" s="1234">
        <v>0</v>
      </c>
      <c r="R399" s="1234">
        <f t="shared" si="132"/>
        <v>0</v>
      </c>
      <c r="S399" s="1234">
        <v>0</v>
      </c>
      <c r="T399" s="1235">
        <f t="shared" si="133"/>
        <v>0</v>
      </c>
      <c r="AR399" s="1236" t="s">
        <v>263</v>
      </c>
      <c r="AT399" s="1236" t="s">
        <v>213</v>
      </c>
      <c r="AU399" s="1236" t="s">
        <v>83</v>
      </c>
      <c r="AY399" s="1143" t="s">
        <v>211</v>
      </c>
      <c r="BE399" s="1237">
        <f t="shared" si="134"/>
        <v>0</v>
      </c>
      <c r="BF399" s="1237">
        <f t="shared" si="135"/>
        <v>0</v>
      </c>
      <c r="BG399" s="1237">
        <f t="shared" si="136"/>
        <v>0</v>
      </c>
      <c r="BH399" s="1237">
        <f t="shared" si="137"/>
        <v>0</v>
      </c>
      <c r="BI399" s="1237">
        <f t="shared" si="138"/>
        <v>0</v>
      </c>
      <c r="BJ399" s="1143" t="s">
        <v>83</v>
      </c>
      <c r="BK399" s="1237">
        <f t="shared" si="139"/>
        <v>0</v>
      </c>
      <c r="BL399" s="1143" t="s">
        <v>263</v>
      </c>
      <c r="BM399" s="1236" t="s">
        <v>5415</v>
      </c>
    </row>
    <row r="400" spans="2:65" s="1150" customFormat="1" ht="55.5" customHeight="1">
      <c r="B400" s="1224"/>
      <c r="C400" s="1225" t="s">
        <v>2001</v>
      </c>
      <c r="D400" s="1225" t="s">
        <v>213</v>
      </c>
      <c r="E400" s="1226" t="s">
        <v>911</v>
      </c>
      <c r="F400" s="1227" t="s">
        <v>912</v>
      </c>
      <c r="G400" s="1228" t="s">
        <v>250</v>
      </c>
      <c r="H400" s="1229">
        <v>1</v>
      </c>
      <c r="I400" s="1230"/>
      <c r="J400" s="1230">
        <f t="shared" si="130"/>
        <v>0</v>
      </c>
      <c r="K400" s="1231"/>
      <c r="L400" s="1151"/>
      <c r="M400" s="1232" t="s">
        <v>1</v>
      </c>
      <c r="N400" s="1233" t="s">
        <v>37</v>
      </c>
      <c r="O400" s="1234">
        <v>0</v>
      </c>
      <c r="P400" s="1234">
        <f t="shared" si="131"/>
        <v>0</v>
      </c>
      <c r="Q400" s="1234">
        <v>0</v>
      </c>
      <c r="R400" s="1234">
        <f t="shared" si="132"/>
        <v>0</v>
      </c>
      <c r="S400" s="1234">
        <v>0</v>
      </c>
      <c r="T400" s="1235">
        <f t="shared" si="133"/>
        <v>0</v>
      </c>
      <c r="AR400" s="1236" t="s">
        <v>263</v>
      </c>
      <c r="AT400" s="1236" t="s">
        <v>213</v>
      </c>
      <c r="AU400" s="1236" t="s">
        <v>83</v>
      </c>
      <c r="AY400" s="1143" t="s">
        <v>211</v>
      </c>
      <c r="BE400" s="1237">
        <f t="shared" si="134"/>
        <v>0</v>
      </c>
      <c r="BF400" s="1237">
        <f t="shared" si="135"/>
        <v>0</v>
      </c>
      <c r="BG400" s="1237">
        <f t="shared" si="136"/>
        <v>0</v>
      </c>
      <c r="BH400" s="1237">
        <f t="shared" si="137"/>
        <v>0</v>
      </c>
      <c r="BI400" s="1237">
        <f t="shared" si="138"/>
        <v>0</v>
      </c>
      <c r="BJ400" s="1143" t="s">
        <v>83</v>
      </c>
      <c r="BK400" s="1237">
        <f t="shared" si="139"/>
        <v>0</v>
      </c>
      <c r="BL400" s="1143" t="s">
        <v>263</v>
      </c>
      <c r="BM400" s="1236" t="s">
        <v>5416</v>
      </c>
    </row>
    <row r="401" spans="2:65" s="1150" customFormat="1" ht="37.700000000000003" customHeight="1">
      <c r="B401" s="1224"/>
      <c r="C401" s="1225" t="s">
        <v>1991</v>
      </c>
      <c r="D401" s="1225" t="s">
        <v>213</v>
      </c>
      <c r="E401" s="1226" t="s">
        <v>913</v>
      </c>
      <c r="F401" s="1227" t="s">
        <v>914</v>
      </c>
      <c r="G401" s="1228" t="s">
        <v>250</v>
      </c>
      <c r="H401" s="1229">
        <v>1</v>
      </c>
      <c r="I401" s="1230"/>
      <c r="J401" s="1230">
        <f t="shared" si="130"/>
        <v>0</v>
      </c>
      <c r="K401" s="1231"/>
      <c r="L401" s="1151"/>
      <c r="M401" s="1232" t="s">
        <v>1</v>
      </c>
      <c r="N401" s="1233" t="s">
        <v>37</v>
      </c>
      <c r="O401" s="1234">
        <v>0</v>
      </c>
      <c r="P401" s="1234">
        <f t="shared" si="131"/>
        <v>0</v>
      </c>
      <c r="Q401" s="1234">
        <v>0</v>
      </c>
      <c r="R401" s="1234">
        <f t="shared" si="132"/>
        <v>0</v>
      </c>
      <c r="S401" s="1234">
        <v>0</v>
      </c>
      <c r="T401" s="1235">
        <f t="shared" si="133"/>
        <v>0</v>
      </c>
      <c r="AR401" s="1236" t="s">
        <v>263</v>
      </c>
      <c r="AT401" s="1236" t="s">
        <v>213</v>
      </c>
      <c r="AU401" s="1236" t="s">
        <v>83</v>
      </c>
      <c r="AY401" s="1143" t="s">
        <v>211</v>
      </c>
      <c r="BE401" s="1237">
        <f t="shared" si="134"/>
        <v>0</v>
      </c>
      <c r="BF401" s="1237">
        <f t="shared" si="135"/>
        <v>0</v>
      </c>
      <c r="BG401" s="1237">
        <f t="shared" si="136"/>
        <v>0</v>
      </c>
      <c r="BH401" s="1237">
        <f t="shared" si="137"/>
        <v>0</v>
      </c>
      <c r="BI401" s="1237">
        <f t="shared" si="138"/>
        <v>0</v>
      </c>
      <c r="BJ401" s="1143" t="s">
        <v>83</v>
      </c>
      <c r="BK401" s="1237">
        <f t="shared" si="139"/>
        <v>0</v>
      </c>
      <c r="BL401" s="1143" t="s">
        <v>263</v>
      </c>
      <c r="BM401" s="1236" t="s">
        <v>5417</v>
      </c>
    </row>
    <row r="402" spans="2:65" s="1150" customFormat="1" ht="37.700000000000003" customHeight="1">
      <c r="B402" s="1224"/>
      <c r="C402" s="1225" t="s">
        <v>2825</v>
      </c>
      <c r="D402" s="1225" t="s">
        <v>213</v>
      </c>
      <c r="E402" s="1226" t="s">
        <v>915</v>
      </c>
      <c r="F402" s="1227" t="s">
        <v>916</v>
      </c>
      <c r="G402" s="1228" t="s">
        <v>250</v>
      </c>
      <c r="H402" s="1229">
        <v>1</v>
      </c>
      <c r="I402" s="1230"/>
      <c r="J402" s="1230">
        <f t="shared" si="130"/>
        <v>0</v>
      </c>
      <c r="K402" s="1231"/>
      <c r="L402" s="1151"/>
      <c r="M402" s="1232" t="s">
        <v>1</v>
      </c>
      <c r="N402" s="1233" t="s">
        <v>37</v>
      </c>
      <c r="O402" s="1234">
        <v>0</v>
      </c>
      <c r="P402" s="1234">
        <f t="shared" si="131"/>
        <v>0</v>
      </c>
      <c r="Q402" s="1234">
        <v>0</v>
      </c>
      <c r="R402" s="1234">
        <f t="shared" si="132"/>
        <v>0</v>
      </c>
      <c r="S402" s="1234">
        <v>0</v>
      </c>
      <c r="T402" s="1235">
        <f t="shared" si="133"/>
        <v>0</v>
      </c>
      <c r="AR402" s="1236" t="s">
        <v>263</v>
      </c>
      <c r="AT402" s="1236" t="s">
        <v>213</v>
      </c>
      <c r="AU402" s="1236" t="s">
        <v>83</v>
      </c>
      <c r="AY402" s="1143" t="s">
        <v>211</v>
      </c>
      <c r="BE402" s="1237">
        <f t="shared" si="134"/>
        <v>0</v>
      </c>
      <c r="BF402" s="1237">
        <f t="shared" si="135"/>
        <v>0</v>
      </c>
      <c r="BG402" s="1237">
        <f t="shared" si="136"/>
        <v>0</v>
      </c>
      <c r="BH402" s="1237">
        <f t="shared" si="137"/>
        <v>0</v>
      </c>
      <c r="BI402" s="1237">
        <f t="shared" si="138"/>
        <v>0</v>
      </c>
      <c r="BJ402" s="1143" t="s">
        <v>83</v>
      </c>
      <c r="BK402" s="1237">
        <f t="shared" si="139"/>
        <v>0</v>
      </c>
      <c r="BL402" s="1143" t="s">
        <v>263</v>
      </c>
      <c r="BM402" s="1236" t="s">
        <v>5418</v>
      </c>
    </row>
    <row r="403" spans="2:65" s="1150" customFormat="1" ht="37.700000000000003" customHeight="1">
      <c r="B403" s="1224"/>
      <c r="C403" s="1225" t="s">
        <v>5419</v>
      </c>
      <c r="D403" s="1225" t="s">
        <v>213</v>
      </c>
      <c r="E403" s="1226" t="s">
        <v>917</v>
      </c>
      <c r="F403" s="1227" t="s">
        <v>918</v>
      </c>
      <c r="G403" s="1228" t="s">
        <v>250</v>
      </c>
      <c r="H403" s="1229">
        <v>4</v>
      </c>
      <c r="I403" s="1230"/>
      <c r="J403" s="1230">
        <f t="shared" si="130"/>
        <v>0</v>
      </c>
      <c r="K403" s="1231"/>
      <c r="L403" s="1151"/>
      <c r="M403" s="1232" t="s">
        <v>1</v>
      </c>
      <c r="N403" s="1233" t="s">
        <v>37</v>
      </c>
      <c r="O403" s="1234">
        <v>0</v>
      </c>
      <c r="P403" s="1234">
        <f t="shared" si="131"/>
        <v>0</v>
      </c>
      <c r="Q403" s="1234">
        <v>0</v>
      </c>
      <c r="R403" s="1234">
        <f t="shared" si="132"/>
        <v>0</v>
      </c>
      <c r="S403" s="1234">
        <v>0</v>
      </c>
      <c r="T403" s="1235">
        <f t="shared" si="133"/>
        <v>0</v>
      </c>
      <c r="AR403" s="1236" t="s">
        <v>263</v>
      </c>
      <c r="AT403" s="1236" t="s">
        <v>213</v>
      </c>
      <c r="AU403" s="1236" t="s">
        <v>83</v>
      </c>
      <c r="AY403" s="1143" t="s">
        <v>211</v>
      </c>
      <c r="BE403" s="1237">
        <f t="shared" si="134"/>
        <v>0</v>
      </c>
      <c r="BF403" s="1237">
        <f t="shared" si="135"/>
        <v>0</v>
      </c>
      <c r="BG403" s="1237">
        <f t="shared" si="136"/>
        <v>0</v>
      </c>
      <c r="BH403" s="1237">
        <f t="shared" si="137"/>
        <v>0</v>
      </c>
      <c r="BI403" s="1237">
        <f t="shared" si="138"/>
        <v>0</v>
      </c>
      <c r="BJ403" s="1143" t="s">
        <v>83</v>
      </c>
      <c r="BK403" s="1237">
        <f t="shared" si="139"/>
        <v>0</v>
      </c>
      <c r="BL403" s="1143" t="s">
        <v>263</v>
      </c>
      <c r="BM403" s="1236" t="s">
        <v>5420</v>
      </c>
    </row>
    <row r="404" spans="2:65" s="1150" customFormat="1" ht="37.700000000000003" customHeight="1">
      <c r="B404" s="1224"/>
      <c r="C404" s="1225" t="s">
        <v>2828</v>
      </c>
      <c r="D404" s="1225" t="s">
        <v>213</v>
      </c>
      <c r="E404" s="1226" t="s">
        <v>919</v>
      </c>
      <c r="F404" s="1227" t="s">
        <v>920</v>
      </c>
      <c r="G404" s="1228" t="s">
        <v>250</v>
      </c>
      <c r="H404" s="1229">
        <v>3</v>
      </c>
      <c r="I404" s="1230"/>
      <c r="J404" s="1230">
        <f t="shared" si="130"/>
        <v>0</v>
      </c>
      <c r="K404" s="1231"/>
      <c r="L404" s="1151"/>
      <c r="M404" s="1232" t="s">
        <v>1</v>
      </c>
      <c r="N404" s="1233" t="s">
        <v>37</v>
      </c>
      <c r="O404" s="1234">
        <v>0</v>
      </c>
      <c r="P404" s="1234">
        <f t="shared" si="131"/>
        <v>0</v>
      </c>
      <c r="Q404" s="1234">
        <v>0</v>
      </c>
      <c r="R404" s="1234">
        <f t="shared" si="132"/>
        <v>0</v>
      </c>
      <c r="S404" s="1234">
        <v>0</v>
      </c>
      <c r="T404" s="1235">
        <f t="shared" si="133"/>
        <v>0</v>
      </c>
      <c r="AR404" s="1236" t="s">
        <v>263</v>
      </c>
      <c r="AT404" s="1236" t="s">
        <v>213</v>
      </c>
      <c r="AU404" s="1236" t="s">
        <v>83</v>
      </c>
      <c r="AY404" s="1143" t="s">
        <v>211</v>
      </c>
      <c r="BE404" s="1237">
        <f t="shared" si="134"/>
        <v>0</v>
      </c>
      <c r="BF404" s="1237">
        <f t="shared" si="135"/>
        <v>0</v>
      </c>
      <c r="BG404" s="1237">
        <f t="shared" si="136"/>
        <v>0</v>
      </c>
      <c r="BH404" s="1237">
        <f t="shared" si="137"/>
        <v>0</v>
      </c>
      <c r="BI404" s="1237">
        <f t="shared" si="138"/>
        <v>0</v>
      </c>
      <c r="BJ404" s="1143" t="s">
        <v>83</v>
      </c>
      <c r="BK404" s="1237">
        <f t="shared" si="139"/>
        <v>0</v>
      </c>
      <c r="BL404" s="1143" t="s">
        <v>263</v>
      </c>
      <c r="BM404" s="1236" t="s">
        <v>5421</v>
      </c>
    </row>
    <row r="405" spans="2:65" s="1150" customFormat="1" ht="37.700000000000003" customHeight="1">
      <c r="B405" s="1224"/>
      <c r="C405" s="1225" t="s">
        <v>5422</v>
      </c>
      <c r="D405" s="1225" t="s">
        <v>213</v>
      </c>
      <c r="E405" s="1226" t="s">
        <v>921</v>
      </c>
      <c r="F405" s="1227" t="s">
        <v>922</v>
      </c>
      <c r="G405" s="1228" t="s">
        <v>250</v>
      </c>
      <c r="H405" s="1229">
        <v>4</v>
      </c>
      <c r="I405" s="1230"/>
      <c r="J405" s="1230">
        <f t="shared" si="130"/>
        <v>0</v>
      </c>
      <c r="K405" s="1231"/>
      <c r="L405" s="1151"/>
      <c r="M405" s="1232" t="s">
        <v>1</v>
      </c>
      <c r="N405" s="1233" t="s">
        <v>37</v>
      </c>
      <c r="O405" s="1234">
        <v>0</v>
      </c>
      <c r="P405" s="1234">
        <f t="shared" si="131"/>
        <v>0</v>
      </c>
      <c r="Q405" s="1234">
        <v>0</v>
      </c>
      <c r="R405" s="1234">
        <f t="shared" si="132"/>
        <v>0</v>
      </c>
      <c r="S405" s="1234">
        <v>0</v>
      </c>
      <c r="T405" s="1235">
        <f t="shared" si="133"/>
        <v>0</v>
      </c>
      <c r="AR405" s="1236" t="s">
        <v>263</v>
      </c>
      <c r="AT405" s="1236" t="s">
        <v>213</v>
      </c>
      <c r="AU405" s="1236" t="s">
        <v>83</v>
      </c>
      <c r="AY405" s="1143" t="s">
        <v>211</v>
      </c>
      <c r="BE405" s="1237">
        <f t="shared" si="134"/>
        <v>0</v>
      </c>
      <c r="BF405" s="1237">
        <f t="shared" si="135"/>
        <v>0</v>
      </c>
      <c r="BG405" s="1237">
        <f t="shared" si="136"/>
        <v>0</v>
      </c>
      <c r="BH405" s="1237">
        <f t="shared" si="137"/>
        <v>0</v>
      </c>
      <c r="BI405" s="1237">
        <f t="shared" si="138"/>
        <v>0</v>
      </c>
      <c r="BJ405" s="1143" t="s">
        <v>83</v>
      </c>
      <c r="BK405" s="1237">
        <f t="shared" si="139"/>
        <v>0</v>
      </c>
      <c r="BL405" s="1143" t="s">
        <v>263</v>
      </c>
      <c r="BM405" s="1236" t="s">
        <v>5423</v>
      </c>
    </row>
    <row r="406" spans="2:65" s="1150" customFormat="1" ht="37.700000000000003" customHeight="1">
      <c r="B406" s="1224"/>
      <c r="C406" s="1225" t="s">
        <v>2831</v>
      </c>
      <c r="D406" s="1225" t="s">
        <v>213</v>
      </c>
      <c r="E406" s="1226" t="s">
        <v>923</v>
      </c>
      <c r="F406" s="1227" t="s">
        <v>924</v>
      </c>
      <c r="G406" s="1228" t="s">
        <v>250</v>
      </c>
      <c r="H406" s="1229">
        <v>2</v>
      </c>
      <c r="I406" s="1230"/>
      <c r="J406" s="1230">
        <f t="shared" si="130"/>
        <v>0</v>
      </c>
      <c r="K406" s="1231"/>
      <c r="L406" s="1151"/>
      <c r="M406" s="1232" t="s">
        <v>1</v>
      </c>
      <c r="N406" s="1233" t="s">
        <v>37</v>
      </c>
      <c r="O406" s="1234">
        <v>0</v>
      </c>
      <c r="P406" s="1234">
        <f t="shared" si="131"/>
        <v>0</v>
      </c>
      <c r="Q406" s="1234">
        <v>0</v>
      </c>
      <c r="R406" s="1234">
        <f t="shared" si="132"/>
        <v>0</v>
      </c>
      <c r="S406" s="1234">
        <v>0</v>
      </c>
      <c r="T406" s="1235">
        <f t="shared" si="133"/>
        <v>0</v>
      </c>
      <c r="AR406" s="1236" t="s">
        <v>263</v>
      </c>
      <c r="AT406" s="1236" t="s">
        <v>213</v>
      </c>
      <c r="AU406" s="1236" t="s">
        <v>83</v>
      </c>
      <c r="AY406" s="1143" t="s">
        <v>211</v>
      </c>
      <c r="BE406" s="1237">
        <f t="shared" si="134"/>
        <v>0</v>
      </c>
      <c r="BF406" s="1237">
        <f t="shared" si="135"/>
        <v>0</v>
      </c>
      <c r="BG406" s="1237">
        <f t="shared" si="136"/>
        <v>0</v>
      </c>
      <c r="BH406" s="1237">
        <f t="shared" si="137"/>
        <v>0</v>
      </c>
      <c r="BI406" s="1237">
        <f t="shared" si="138"/>
        <v>0</v>
      </c>
      <c r="BJ406" s="1143" t="s">
        <v>83</v>
      </c>
      <c r="BK406" s="1237">
        <f t="shared" si="139"/>
        <v>0</v>
      </c>
      <c r="BL406" s="1143" t="s">
        <v>263</v>
      </c>
      <c r="BM406" s="1236" t="s">
        <v>5424</v>
      </c>
    </row>
    <row r="407" spans="2:65" s="1150" customFormat="1" ht="37.700000000000003" customHeight="1">
      <c r="B407" s="1224"/>
      <c r="C407" s="1225" t="s">
        <v>5425</v>
      </c>
      <c r="D407" s="1225" t="s">
        <v>213</v>
      </c>
      <c r="E407" s="1226" t="s">
        <v>925</v>
      </c>
      <c r="F407" s="1227" t="s">
        <v>926</v>
      </c>
      <c r="G407" s="1228" t="s">
        <v>250</v>
      </c>
      <c r="H407" s="1229">
        <v>3</v>
      </c>
      <c r="I407" s="1230"/>
      <c r="J407" s="1230">
        <f t="shared" si="130"/>
        <v>0</v>
      </c>
      <c r="K407" s="1231"/>
      <c r="L407" s="1151"/>
      <c r="M407" s="1232" t="s">
        <v>1</v>
      </c>
      <c r="N407" s="1233" t="s">
        <v>37</v>
      </c>
      <c r="O407" s="1234">
        <v>0</v>
      </c>
      <c r="P407" s="1234">
        <f t="shared" si="131"/>
        <v>0</v>
      </c>
      <c r="Q407" s="1234">
        <v>0</v>
      </c>
      <c r="R407" s="1234">
        <f t="shared" si="132"/>
        <v>0</v>
      </c>
      <c r="S407" s="1234">
        <v>0</v>
      </c>
      <c r="T407" s="1235">
        <f t="shared" si="133"/>
        <v>0</v>
      </c>
      <c r="AR407" s="1236" t="s">
        <v>263</v>
      </c>
      <c r="AT407" s="1236" t="s">
        <v>213</v>
      </c>
      <c r="AU407" s="1236" t="s">
        <v>83</v>
      </c>
      <c r="AY407" s="1143" t="s">
        <v>211</v>
      </c>
      <c r="BE407" s="1237">
        <f t="shared" si="134"/>
        <v>0</v>
      </c>
      <c r="BF407" s="1237">
        <f t="shared" si="135"/>
        <v>0</v>
      </c>
      <c r="BG407" s="1237">
        <f t="shared" si="136"/>
        <v>0</v>
      </c>
      <c r="BH407" s="1237">
        <f t="shared" si="137"/>
        <v>0</v>
      </c>
      <c r="BI407" s="1237">
        <f t="shared" si="138"/>
        <v>0</v>
      </c>
      <c r="BJ407" s="1143" t="s">
        <v>83</v>
      </c>
      <c r="BK407" s="1237">
        <f t="shared" si="139"/>
        <v>0</v>
      </c>
      <c r="BL407" s="1143" t="s">
        <v>263</v>
      </c>
      <c r="BM407" s="1236" t="s">
        <v>5426</v>
      </c>
    </row>
    <row r="408" spans="2:65" s="1150" customFormat="1" ht="44.25" customHeight="1">
      <c r="B408" s="1224"/>
      <c r="C408" s="1225" t="s">
        <v>2834</v>
      </c>
      <c r="D408" s="1225" t="s">
        <v>213</v>
      </c>
      <c r="E408" s="1226" t="s">
        <v>927</v>
      </c>
      <c r="F408" s="1227" t="s">
        <v>928</v>
      </c>
      <c r="G408" s="1228" t="s">
        <v>250</v>
      </c>
      <c r="H408" s="1229">
        <v>2</v>
      </c>
      <c r="I408" s="1230"/>
      <c r="J408" s="1230">
        <f t="shared" si="130"/>
        <v>0</v>
      </c>
      <c r="K408" s="1231"/>
      <c r="L408" s="1151"/>
      <c r="M408" s="1232" t="s">
        <v>1</v>
      </c>
      <c r="N408" s="1233" t="s">
        <v>37</v>
      </c>
      <c r="O408" s="1234">
        <v>0</v>
      </c>
      <c r="P408" s="1234">
        <f t="shared" si="131"/>
        <v>0</v>
      </c>
      <c r="Q408" s="1234">
        <v>0</v>
      </c>
      <c r="R408" s="1234">
        <f t="shared" si="132"/>
        <v>0</v>
      </c>
      <c r="S408" s="1234">
        <v>0</v>
      </c>
      <c r="T408" s="1235">
        <f t="shared" si="133"/>
        <v>0</v>
      </c>
      <c r="AR408" s="1236" t="s">
        <v>263</v>
      </c>
      <c r="AT408" s="1236" t="s">
        <v>213</v>
      </c>
      <c r="AU408" s="1236" t="s">
        <v>83</v>
      </c>
      <c r="AY408" s="1143" t="s">
        <v>211</v>
      </c>
      <c r="BE408" s="1237">
        <f t="shared" si="134"/>
        <v>0</v>
      </c>
      <c r="BF408" s="1237">
        <f t="shared" si="135"/>
        <v>0</v>
      </c>
      <c r="BG408" s="1237">
        <f t="shared" si="136"/>
        <v>0</v>
      </c>
      <c r="BH408" s="1237">
        <f t="shared" si="137"/>
        <v>0</v>
      </c>
      <c r="BI408" s="1237">
        <f t="shared" si="138"/>
        <v>0</v>
      </c>
      <c r="BJ408" s="1143" t="s">
        <v>83</v>
      </c>
      <c r="BK408" s="1237">
        <f t="shared" si="139"/>
        <v>0</v>
      </c>
      <c r="BL408" s="1143" t="s">
        <v>263</v>
      </c>
      <c r="BM408" s="1236" t="s">
        <v>5427</v>
      </c>
    </row>
    <row r="409" spans="2:65" s="1150" customFormat="1" ht="48.95" customHeight="1">
      <c r="B409" s="1224"/>
      <c r="C409" s="1225" t="s">
        <v>5428</v>
      </c>
      <c r="D409" s="1225" t="s">
        <v>213</v>
      </c>
      <c r="E409" s="1226" t="s">
        <v>929</v>
      </c>
      <c r="F409" s="1227" t="s">
        <v>930</v>
      </c>
      <c r="G409" s="1228" t="s">
        <v>250</v>
      </c>
      <c r="H409" s="1229">
        <v>1</v>
      </c>
      <c r="I409" s="1230"/>
      <c r="J409" s="1230">
        <f t="shared" si="130"/>
        <v>0</v>
      </c>
      <c r="K409" s="1231"/>
      <c r="L409" s="1151"/>
      <c r="M409" s="1232" t="s">
        <v>1</v>
      </c>
      <c r="N409" s="1233" t="s">
        <v>37</v>
      </c>
      <c r="O409" s="1234">
        <v>0</v>
      </c>
      <c r="P409" s="1234">
        <f t="shared" si="131"/>
        <v>0</v>
      </c>
      <c r="Q409" s="1234">
        <v>0</v>
      </c>
      <c r="R409" s="1234">
        <f t="shared" si="132"/>
        <v>0</v>
      </c>
      <c r="S409" s="1234">
        <v>0</v>
      </c>
      <c r="T409" s="1235">
        <f t="shared" si="133"/>
        <v>0</v>
      </c>
      <c r="AR409" s="1236" t="s">
        <v>263</v>
      </c>
      <c r="AT409" s="1236" t="s">
        <v>213</v>
      </c>
      <c r="AU409" s="1236" t="s">
        <v>83</v>
      </c>
      <c r="AY409" s="1143" t="s">
        <v>211</v>
      </c>
      <c r="BE409" s="1237">
        <f t="shared" si="134"/>
        <v>0</v>
      </c>
      <c r="BF409" s="1237">
        <f t="shared" si="135"/>
        <v>0</v>
      </c>
      <c r="BG409" s="1237">
        <f t="shared" si="136"/>
        <v>0</v>
      </c>
      <c r="BH409" s="1237">
        <f t="shared" si="137"/>
        <v>0</v>
      </c>
      <c r="BI409" s="1237">
        <f t="shared" si="138"/>
        <v>0</v>
      </c>
      <c r="BJ409" s="1143" t="s">
        <v>83</v>
      </c>
      <c r="BK409" s="1237">
        <f t="shared" si="139"/>
        <v>0</v>
      </c>
      <c r="BL409" s="1143" t="s">
        <v>263</v>
      </c>
      <c r="BM409" s="1236" t="s">
        <v>5429</v>
      </c>
    </row>
    <row r="410" spans="2:65" s="1150" customFormat="1" ht="48.95" customHeight="1">
      <c r="B410" s="1224"/>
      <c r="C410" s="1225" t="s">
        <v>2837</v>
      </c>
      <c r="D410" s="1225" t="s">
        <v>213</v>
      </c>
      <c r="E410" s="1226" t="s">
        <v>931</v>
      </c>
      <c r="F410" s="1227" t="s">
        <v>932</v>
      </c>
      <c r="G410" s="1228" t="s">
        <v>250</v>
      </c>
      <c r="H410" s="1229">
        <v>1</v>
      </c>
      <c r="I410" s="1230"/>
      <c r="J410" s="1230">
        <f t="shared" si="130"/>
        <v>0</v>
      </c>
      <c r="K410" s="1231"/>
      <c r="L410" s="1151"/>
      <c r="M410" s="1232" t="s">
        <v>1</v>
      </c>
      <c r="N410" s="1233" t="s">
        <v>37</v>
      </c>
      <c r="O410" s="1234">
        <v>0</v>
      </c>
      <c r="P410" s="1234">
        <f t="shared" si="131"/>
        <v>0</v>
      </c>
      <c r="Q410" s="1234">
        <v>0</v>
      </c>
      <c r="R410" s="1234">
        <f t="shared" si="132"/>
        <v>0</v>
      </c>
      <c r="S410" s="1234">
        <v>0</v>
      </c>
      <c r="T410" s="1235">
        <f t="shared" si="133"/>
        <v>0</v>
      </c>
      <c r="AR410" s="1236" t="s">
        <v>263</v>
      </c>
      <c r="AT410" s="1236" t="s">
        <v>213</v>
      </c>
      <c r="AU410" s="1236" t="s">
        <v>83</v>
      </c>
      <c r="AY410" s="1143" t="s">
        <v>211</v>
      </c>
      <c r="BE410" s="1237">
        <f t="shared" si="134"/>
        <v>0</v>
      </c>
      <c r="BF410" s="1237">
        <f t="shared" si="135"/>
        <v>0</v>
      </c>
      <c r="BG410" s="1237">
        <f t="shared" si="136"/>
        <v>0</v>
      </c>
      <c r="BH410" s="1237">
        <f t="shared" si="137"/>
        <v>0</v>
      </c>
      <c r="BI410" s="1237">
        <f t="shared" si="138"/>
        <v>0</v>
      </c>
      <c r="BJ410" s="1143" t="s">
        <v>83</v>
      </c>
      <c r="BK410" s="1237">
        <f t="shared" si="139"/>
        <v>0</v>
      </c>
      <c r="BL410" s="1143" t="s">
        <v>263</v>
      </c>
      <c r="BM410" s="1236" t="s">
        <v>5430</v>
      </c>
    </row>
    <row r="411" spans="2:65" s="1150" customFormat="1" ht="48.95" customHeight="1">
      <c r="B411" s="1224"/>
      <c r="C411" s="1225" t="s">
        <v>5431</v>
      </c>
      <c r="D411" s="1225" t="s">
        <v>213</v>
      </c>
      <c r="E411" s="1226" t="s">
        <v>933</v>
      </c>
      <c r="F411" s="1227" t="s">
        <v>934</v>
      </c>
      <c r="G411" s="1228" t="s">
        <v>250</v>
      </c>
      <c r="H411" s="1229">
        <v>2</v>
      </c>
      <c r="I411" s="1230"/>
      <c r="J411" s="1230">
        <f t="shared" si="130"/>
        <v>0</v>
      </c>
      <c r="K411" s="1231"/>
      <c r="L411" s="1151"/>
      <c r="M411" s="1232" t="s">
        <v>1</v>
      </c>
      <c r="N411" s="1233" t="s">
        <v>37</v>
      </c>
      <c r="O411" s="1234">
        <v>0</v>
      </c>
      <c r="P411" s="1234">
        <f t="shared" si="131"/>
        <v>0</v>
      </c>
      <c r="Q411" s="1234">
        <v>0</v>
      </c>
      <c r="R411" s="1234">
        <f t="shared" si="132"/>
        <v>0</v>
      </c>
      <c r="S411" s="1234">
        <v>0</v>
      </c>
      <c r="T411" s="1235">
        <f t="shared" si="133"/>
        <v>0</v>
      </c>
      <c r="AR411" s="1236" t="s">
        <v>263</v>
      </c>
      <c r="AT411" s="1236" t="s">
        <v>213</v>
      </c>
      <c r="AU411" s="1236" t="s">
        <v>83</v>
      </c>
      <c r="AY411" s="1143" t="s">
        <v>211</v>
      </c>
      <c r="BE411" s="1237">
        <f t="shared" si="134"/>
        <v>0</v>
      </c>
      <c r="BF411" s="1237">
        <f t="shared" si="135"/>
        <v>0</v>
      </c>
      <c r="BG411" s="1237">
        <f t="shared" si="136"/>
        <v>0</v>
      </c>
      <c r="BH411" s="1237">
        <f t="shared" si="137"/>
        <v>0</v>
      </c>
      <c r="BI411" s="1237">
        <f t="shared" si="138"/>
        <v>0</v>
      </c>
      <c r="BJ411" s="1143" t="s">
        <v>83</v>
      </c>
      <c r="BK411" s="1237">
        <f t="shared" si="139"/>
        <v>0</v>
      </c>
      <c r="BL411" s="1143" t="s">
        <v>263</v>
      </c>
      <c r="BM411" s="1236" t="s">
        <v>5432</v>
      </c>
    </row>
    <row r="412" spans="2:65" s="1150" customFormat="1" ht="48.95" customHeight="1">
      <c r="B412" s="1224"/>
      <c r="C412" s="1225" t="s">
        <v>2840</v>
      </c>
      <c r="D412" s="1225" t="s">
        <v>213</v>
      </c>
      <c r="E412" s="1226" t="s">
        <v>935</v>
      </c>
      <c r="F412" s="1227" t="s">
        <v>936</v>
      </c>
      <c r="G412" s="1228" t="s">
        <v>250</v>
      </c>
      <c r="H412" s="1229">
        <v>1</v>
      </c>
      <c r="I412" s="1230"/>
      <c r="J412" s="1230">
        <f t="shared" si="130"/>
        <v>0</v>
      </c>
      <c r="K412" s="1231"/>
      <c r="L412" s="1151"/>
      <c r="M412" s="1232" t="s">
        <v>1</v>
      </c>
      <c r="N412" s="1233" t="s">
        <v>37</v>
      </c>
      <c r="O412" s="1234">
        <v>0</v>
      </c>
      <c r="P412" s="1234">
        <f t="shared" si="131"/>
        <v>0</v>
      </c>
      <c r="Q412" s="1234">
        <v>0</v>
      </c>
      <c r="R412" s="1234">
        <f t="shared" si="132"/>
        <v>0</v>
      </c>
      <c r="S412" s="1234">
        <v>0</v>
      </c>
      <c r="T412" s="1235">
        <f t="shared" si="133"/>
        <v>0</v>
      </c>
      <c r="AR412" s="1236" t="s">
        <v>263</v>
      </c>
      <c r="AT412" s="1236" t="s">
        <v>213</v>
      </c>
      <c r="AU412" s="1236" t="s">
        <v>83</v>
      </c>
      <c r="AY412" s="1143" t="s">
        <v>211</v>
      </c>
      <c r="BE412" s="1237">
        <f t="shared" si="134"/>
        <v>0</v>
      </c>
      <c r="BF412" s="1237">
        <f t="shared" si="135"/>
        <v>0</v>
      </c>
      <c r="BG412" s="1237">
        <f t="shared" si="136"/>
        <v>0</v>
      </c>
      <c r="BH412" s="1237">
        <f t="shared" si="137"/>
        <v>0</v>
      </c>
      <c r="BI412" s="1237">
        <f t="shared" si="138"/>
        <v>0</v>
      </c>
      <c r="BJ412" s="1143" t="s">
        <v>83</v>
      </c>
      <c r="BK412" s="1237">
        <f t="shared" si="139"/>
        <v>0</v>
      </c>
      <c r="BL412" s="1143" t="s">
        <v>263</v>
      </c>
      <c r="BM412" s="1236" t="s">
        <v>5433</v>
      </c>
    </row>
    <row r="413" spans="2:65" s="1150" customFormat="1" ht="37.700000000000003" customHeight="1">
      <c r="B413" s="1224"/>
      <c r="C413" s="1225" t="s">
        <v>5434</v>
      </c>
      <c r="D413" s="1225" t="s">
        <v>213</v>
      </c>
      <c r="E413" s="1226" t="s">
        <v>937</v>
      </c>
      <c r="F413" s="1227" t="s">
        <v>938</v>
      </c>
      <c r="G413" s="1228" t="s">
        <v>250</v>
      </c>
      <c r="H413" s="1229">
        <v>1</v>
      </c>
      <c r="I413" s="1230"/>
      <c r="J413" s="1230">
        <f t="shared" si="130"/>
        <v>0</v>
      </c>
      <c r="K413" s="1231"/>
      <c r="L413" s="1151"/>
      <c r="M413" s="1232" t="s">
        <v>1</v>
      </c>
      <c r="N413" s="1233" t="s">
        <v>37</v>
      </c>
      <c r="O413" s="1234">
        <v>0</v>
      </c>
      <c r="P413" s="1234">
        <f t="shared" si="131"/>
        <v>0</v>
      </c>
      <c r="Q413" s="1234">
        <v>0</v>
      </c>
      <c r="R413" s="1234">
        <f t="shared" si="132"/>
        <v>0</v>
      </c>
      <c r="S413" s="1234">
        <v>0</v>
      </c>
      <c r="T413" s="1235">
        <f t="shared" si="133"/>
        <v>0</v>
      </c>
      <c r="AR413" s="1236" t="s">
        <v>263</v>
      </c>
      <c r="AT413" s="1236" t="s">
        <v>213</v>
      </c>
      <c r="AU413" s="1236" t="s">
        <v>83</v>
      </c>
      <c r="AY413" s="1143" t="s">
        <v>211</v>
      </c>
      <c r="BE413" s="1237">
        <f t="shared" si="134"/>
        <v>0</v>
      </c>
      <c r="BF413" s="1237">
        <f t="shared" si="135"/>
        <v>0</v>
      </c>
      <c r="BG413" s="1237">
        <f t="shared" si="136"/>
        <v>0</v>
      </c>
      <c r="BH413" s="1237">
        <f t="shared" si="137"/>
        <v>0</v>
      </c>
      <c r="BI413" s="1237">
        <f t="shared" si="138"/>
        <v>0</v>
      </c>
      <c r="BJ413" s="1143" t="s">
        <v>83</v>
      </c>
      <c r="BK413" s="1237">
        <f t="shared" si="139"/>
        <v>0</v>
      </c>
      <c r="BL413" s="1143" t="s">
        <v>263</v>
      </c>
      <c r="BM413" s="1236" t="s">
        <v>5435</v>
      </c>
    </row>
    <row r="414" spans="2:65" s="1150" customFormat="1" ht="48.95" customHeight="1">
      <c r="B414" s="1224"/>
      <c r="C414" s="1225" t="s">
        <v>2843</v>
      </c>
      <c r="D414" s="1225" t="s">
        <v>213</v>
      </c>
      <c r="E414" s="1226" t="s">
        <v>939</v>
      </c>
      <c r="F414" s="1227" t="s">
        <v>940</v>
      </c>
      <c r="G414" s="1228" t="s">
        <v>250</v>
      </c>
      <c r="H414" s="1229">
        <v>1</v>
      </c>
      <c r="I414" s="1230"/>
      <c r="J414" s="1230">
        <f t="shared" si="130"/>
        <v>0</v>
      </c>
      <c r="K414" s="1231"/>
      <c r="L414" s="1151"/>
      <c r="M414" s="1232" t="s">
        <v>1</v>
      </c>
      <c r="N414" s="1233" t="s">
        <v>37</v>
      </c>
      <c r="O414" s="1234">
        <v>0</v>
      </c>
      <c r="P414" s="1234">
        <f t="shared" si="131"/>
        <v>0</v>
      </c>
      <c r="Q414" s="1234">
        <v>0</v>
      </c>
      <c r="R414" s="1234">
        <f t="shared" si="132"/>
        <v>0</v>
      </c>
      <c r="S414" s="1234">
        <v>0</v>
      </c>
      <c r="T414" s="1235">
        <f t="shared" si="133"/>
        <v>0</v>
      </c>
      <c r="AR414" s="1236" t="s">
        <v>263</v>
      </c>
      <c r="AT414" s="1236" t="s">
        <v>213</v>
      </c>
      <c r="AU414" s="1236" t="s">
        <v>83</v>
      </c>
      <c r="AY414" s="1143" t="s">
        <v>211</v>
      </c>
      <c r="BE414" s="1237">
        <f t="shared" si="134"/>
        <v>0</v>
      </c>
      <c r="BF414" s="1237">
        <f t="shared" si="135"/>
        <v>0</v>
      </c>
      <c r="BG414" s="1237">
        <f t="shared" si="136"/>
        <v>0</v>
      </c>
      <c r="BH414" s="1237">
        <f t="shared" si="137"/>
        <v>0</v>
      </c>
      <c r="BI414" s="1237">
        <f t="shared" si="138"/>
        <v>0</v>
      </c>
      <c r="BJ414" s="1143" t="s">
        <v>83</v>
      </c>
      <c r="BK414" s="1237">
        <f t="shared" si="139"/>
        <v>0</v>
      </c>
      <c r="BL414" s="1143" t="s">
        <v>263</v>
      </c>
      <c r="BM414" s="1236" t="s">
        <v>5436</v>
      </c>
    </row>
    <row r="415" spans="2:65" s="1150" customFormat="1" ht="44.25" customHeight="1">
      <c r="B415" s="1224"/>
      <c r="C415" s="1225" t="s">
        <v>5437</v>
      </c>
      <c r="D415" s="1225" t="s">
        <v>213</v>
      </c>
      <c r="E415" s="1226" t="s">
        <v>941</v>
      </c>
      <c r="F415" s="1227" t="s">
        <v>942</v>
      </c>
      <c r="G415" s="1228" t="s">
        <v>250</v>
      </c>
      <c r="H415" s="1229">
        <v>4</v>
      </c>
      <c r="I415" s="1230"/>
      <c r="J415" s="1230">
        <f t="shared" si="130"/>
        <v>0</v>
      </c>
      <c r="K415" s="1231"/>
      <c r="L415" s="1151"/>
      <c r="M415" s="1232" t="s">
        <v>1</v>
      </c>
      <c r="N415" s="1233" t="s">
        <v>37</v>
      </c>
      <c r="O415" s="1234">
        <v>0</v>
      </c>
      <c r="P415" s="1234">
        <f t="shared" si="131"/>
        <v>0</v>
      </c>
      <c r="Q415" s="1234">
        <v>0</v>
      </c>
      <c r="R415" s="1234">
        <f t="shared" si="132"/>
        <v>0</v>
      </c>
      <c r="S415" s="1234">
        <v>0</v>
      </c>
      <c r="T415" s="1235">
        <f t="shared" si="133"/>
        <v>0</v>
      </c>
      <c r="AR415" s="1236" t="s">
        <v>263</v>
      </c>
      <c r="AT415" s="1236" t="s">
        <v>213</v>
      </c>
      <c r="AU415" s="1236" t="s">
        <v>83</v>
      </c>
      <c r="AY415" s="1143" t="s">
        <v>211</v>
      </c>
      <c r="BE415" s="1237">
        <f t="shared" si="134"/>
        <v>0</v>
      </c>
      <c r="BF415" s="1237">
        <f t="shared" si="135"/>
        <v>0</v>
      </c>
      <c r="BG415" s="1237">
        <f t="shared" si="136"/>
        <v>0</v>
      </c>
      <c r="BH415" s="1237">
        <f t="shared" si="137"/>
        <v>0</v>
      </c>
      <c r="BI415" s="1237">
        <f t="shared" si="138"/>
        <v>0</v>
      </c>
      <c r="BJ415" s="1143" t="s">
        <v>83</v>
      </c>
      <c r="BK415" s="1237">
        <f t="shared" si="139"/>
        <v>0</v>
      </c>
      <c r="BL415" s="1143" t="s">
        <v>263</v>
      </c>
      <c r="BM415" s="1236" t="s">
        <v>5438</v>
      </c>
    </row>
    <row r="416" spans="2:65" s="1150" customFormat="1" ht="44.25" customHeight="1">
      <c r="B416" s="1224"/>
      <c r="C416" s="1225" t="s">
        <v>2846</v>
      </c>
      <c r="D416" s="1225" t="s">
        <v>213</v>
      </c>
      <c r="E416" s="1226" t="s">
        <v>943</v>
      </c>
      <c r="F416" s="1227" t="s">
        <v>944</v>
      </c>
      <c r="G416" s="1228" t="s">
        <v>250</v>
      </c>
      <c r="H416" s="1229">
        <v>3</v>
      </c>
      <c r="I416" s="1230"/>
      <c r="J416" s="1230">
        <f t="shared" si="130"/>
        <v>0</v>
      </c>
      <c r="K416" s="1231"/>
      <c r="L416" s="1151"/>
      <c r="M416" s="1232" t="s">
        <v>1</v>
      </c>
      <c r="N416" s="1233" t="s">
        <v>37</v>
      </c>
      <c r="O416" s="1234">
        <v>0</v>
      </c>
      <c r="P416" s="1234">
        <f t="shared" si="131"/>
        <v>0</v>
      </c>
      <c r="Q416" s="1234">
        <v>0</v>
      </c>
      <c r="R416" s="1234">
        <f t="shared" si="132"/>
        <v>0</v>
      </c>
      <c r="S416" s="1234">
        <v>0</v>
      </c>
      <c r="T416" s="1235">
        <f t="shared" si="133"/>
        <v>0</v>
      </c>
      <c r="AR416" s="1236" t="s">
        <v>263</v>
      </c>
      <c r="AT416" s="1236" t="s">
        <v>213</v>
      </c>
      <c r="AU416" s="1236" t="s">
        <v>83</v>
      </c>
      <c r="AY416" s="1143" t="s">
        <v>211</v>
      </c>
      <c r="BE416" s="1237">
        <f t="shared" si="134"/>
        <v>0</v>
      </c>
      <c r="BF416" s="1237">
        <f t="shared" si="135"/>
        <v>0</v>
      </c>
      <c r="BG416" s="1237">
        <f t="shared" si="136"/>
        <v>0</v>
      </c>
      <c r="BH416" s="1237">
        <f t="shared" si="137"/>
        <v>0</v>
      </c>
      <c r="BI416" s="1237">
        <f t="shared" si="138"/>
        <v>0</v>
      </c>
      <c r="BJ416" s="1143" t="s">
        <v>83</v>
      </c>
      <c r="BK416" s="1237">
        <f t="shared" si="139"/>
        <v>0</v>
      </c>
      <c r="BL416" s="1143" t="s">
        <v>263</v>
      </c>
      <c r="BM416" s="1236" t="s">
        <v>5439</v>
      </c>
    </row>
    <row r="417" spans="2:65" s="1150" customFormat="1" ht="37.700000000000003" customHeight="1">
      <c r="B417" s="1224"/>
      <c r="C417" s="1225" t="s">
        <v>5440</v>
      </c>
      <c r="D417" s="1225" t="s">
        <v>213</v>
      </c>
      <c r="E417" s="1226" t="s">
        <v>945</v>
      </c>
      <c r="F417" s="1227" t="s">
        <v>946</v>
      </c>
      <c r="G417" s="1228" t="s">
        <v>250</v>
      </c>
      <c r="H417" s="1229">
        <v>1</v>
      </c>
      <c r="I417" s="1230"/>
      <c r="J417" s="1230">
        <f t="shared" si="130"/>
        <v>0</v>
      </c>
      <c r="K417" s="1231"/>
      <c r="L417" s="1151"/>
      <c r="M417" s="1232" t="s">
        <v>1</v>
      </c>
      <c r="N417" s="1233" t="s">
        <v>37</v>
      </c>
      <c r="O417" s="1234">
        <v>0</v>
      </c>
      <c r="P417" s="1234">
        <f t="shared" si="131"/>
        <v>0</v>
      </c>
      <c r="Q417" s="1234">
        <v>0</v>
      </c>
      <c r="R417" s="1234">
        <f t="shared" si="132"/>
        <v>0</v>
      </c>
      <c r="S417" s="1234">
        <v>0</v>
      </c>
      <c r="T417" s="1235">
        <f t="shared" si="133"/>
        <v>0</v>
      </c>
      <c r="AR417" s="1236" t="s">
        <v>263</v>
      </c>
      <c r="AT417" s="1236" t="s">
        <v>213</v>
      </c>
      <c r="AU417" s="1236" t="s">
        <v>83</v>
      </c>
      <c r="AY417" s="1143" t="s">
        <v>211</v>
      </c>
      <c r="BE417" s="1237">
        <f t="shared" si="134"/>
        <v>0</v>
      </c>
      <c r="BF417" s="1237">
        <f t="shared" si="135"/>
        <v>0</v>
      </c>
      <c r="BG417" s="1237">
        <f t="shared" si="136"/>
        <v>0</v>
      </c>
      <c r="BH417" s="1237">
        <f t="shared" si="137"/>
        <v>0</v>
      </c>
      <c r="BI417" s="1237">
        <f t="shared" si="138"/>
        <v>0</v>
      </c>
      <c r="BJ417" s="1143" t="s">
        <v>83</v>
      </c>
      <c r="BK417" s="1237">
        <f t="shared" si="139"/>
        <v>0</v>
      </c>
      <c r="BL417" s="1143" t="s">
        <v>263</v>
      </c>
      <c r="BM417" s="1236" t="s">
        <v>5441</v>
      </c>
    </row>
    <row r="418" spans="2:65" s="1150" customFormat="1" ht="48.95" customHeight="1">
      <c r="B418" s="1224"/>
      <c r="C418" s="1225" t="s">
        <v>2849</v>
      </c>
      <c r="D418" s="1225" t="s">
        <v>213</v>
      </c>
      <c r="E418" s="1226" t="s">
        <v>947</v>
      </c>
      <c r="F418" s="1227" t="s">
        <v>948</v>
      </c>
      <c r="G418" s="1228" t="s">
        <v>250</v>
      </c>
      <c r="H418" s="1229">
        <v>1</v>
      </c>
      <c r="I418" s="1230"/>
      <c r="J418" s="1230">
        <f t="shared" si="130"/>
        <v>0</v>
      </c>
      <c r="K418" s="1231"/>
      <c r="L418" s="1151"/>
      <c r="M418" s="1232" t="s">
        <v>1</v>
      </c>
      <c r="N418" s="1233" t="s">
        <v>37</v>
      </c>
      <c r="O418" s="1234">
        <v>0</v>
      </c>
      <c r="P418" s="1234">
        <f t="shared" si="131"/>
        <v>0</v>
      </c>
      <c r="Q418" s="1234">
        <v>0</v>
      </c>
      <c r="R418" s="1234">
        <f t="shared" si="132"/>
        <v>0</v>
      </c>
      <c r="S418" s="1234">
        <v>0</v>
      </c>
      <c r="T418" s="1235">
        <f t="shared" si="133"/>
        <v>0</v>
      </c>
      <c r="AR418" s="1236" t="s">
        <v>263</v>
      </c>
      <c r="AT418" s="1236" t="s">
        <v>213</v>
      </c>
      <c r="AU418" s="1236" t="s">
        <v>83</v>
      </c>
      <c r="AY418" s="1143" t="s">
        <v>211</v>
      </c>
      <c r="BE418" s="1237">
        <f t="shared" si="134"/>
        <v>0</v>
      </c>
      <c r="BF418" s="1237">
        <f t="shared" si="135"/>
        <v>0</v>
      </c>
      <c r="BG418" s="1237">
        <f t="shared" si="136"/>
        <v>0</v>
      </c>
      <c r="BH418" s="1237">
        <f t="shared" si="137"/>
        <v>0</v>
      </c>
      <c r="BI418" s="1237">
        <f t="shared" si="138"/>
        <v>0</v>
      </c>
      <c r="BJ418" s="1143" t="s">
        <v>83</v>
      </c>
      <c r="BK418" s="1237">
        <f t="shared" si="139"/>
        <v>0</v>
      </c>
      <c r="BL418" s="1143" t="s">
        <v>263</v>
      </c>
      <c r="BM418" s="1236" t="s">
        <v>5442</v>
      </c>
    </row>
    <row r="419" spans="2:65" s="1287" customFormat="1" ht="44.25" customHeight="1">
      <c r="B419" s="1274"/>
      <c r="C419" s="1275" t="s">
        <v>5443</v>
      </c>
      <c r="D419" s="1275" t="s">
        <v>213</v>
      </c>
      <c r="E419" s="1276" t="s">
        <v>949</v>
      </c>
      <c r="F419" s="1277" t="s">
        <v>950</v>
      </c>
      <c r="G419" s="1278" t="s">
        <v>250</v>
      </c>
      <c r="H419" s="1279">
        <v>8</v>
      </c>
      <c r="I419" s="1280"/>
      <c r="J419" s="1280">
        <f t="shared" si="130"/>
        <v>0</v>
      </c>
      <c r="K419" s="1281"/>
      <c r="L419" s="1282"/>
      <c r="M419" s="1283" t="s">
        <v>1</v>
      </c>
      <c r="N419" s="1284" t="s">
        <v>37</v>
      </c>
      <c r="O419" s="1285">
        <v>0</v>
      </c>
      <c r="P419" s="1285">
        <f t="shared" si="131"/>
        <v>0</v>
      </c>
      <c r="Q419" s="1285">
        <v>0</v>
      </c>
      <c r="R419" s="1285">
        <f t="shared" si="132"/>
        <v>0</v>
      </c>
      <c r="S419" s="1285">
        <v>0</v>
      </c>
      <c r="T419" s="1286">
        <f t="shared" si="133"/>
        <v>0</v>
      </c>
      <c r="AR419" s="1288" t="s">
        <v>263</v>
      </c>
      <c r="AT419" s="1288" t="s">
        <v>213</v>
      </c>
      <c r="AU419" s="1288" t="s">
        <v>83</v>
      </c>
      <c r="AY419" s="1289" t="s">
        <v>211</v>
      </c>
      <c r="BE419" s="1290">
        <f t="shared" si="134"/>
        <v>0</v>
      </c>
      <c r="BF419" s="1290">
        <f t="shared" si="135"/>
        <v>0</v>
      </c>
      <c r="BG419" s="1290">
        <f t="shared" si="136"/>
        <v>0</v>
      </c>
      <c r="BH419" s="1290">
        <f t="shared" si="137"/>
        <v>0</v>
      </c>
      <c r="BI419" s="1290">
        <f t="shared" si="138"/>
        <v>0</v>
      </c>
      <c r="BJ419" s="1289" t="s">
        <v>83</v>
      </c>
      <c r="BK419" s="1290">
        <f t="shared" si="139"/>
        <v>0</v>
      </c>
      <c r="BL419" s="1289" t="s">
        <v>263</v>
      </c>
      <c r="BM419" s="1288" t="s">
        <v>5444</v>
      </c>
    </row>
    <row r="420" spans="2:65" s="1287" customFormat="1" ht="44.25" customHeight="1">
      <c r="B420" s="1274"/>
      <c r="C420" s="1275" t="s">
        <v>2852</v>
      </c>
      <c r="D420" s="1275" t="s">
        <v>213</v>
      </c>
      <c r="E420" s="1276" t="s">
        <v>951</v>
      </c>
      <c r="F420" s="1277" t="s">
        <v>952</v>
      </c>
      <c r="G420" s="1278" t="s">
        <v>250</v>
      </c>
      <c r="H420" s="1279">
        <v>8</v>
      </c>
      <c r="I420" s="1280"/>
      <c r="J420" s="1280">
        <f t="shared" si="130"/>
        <v>0</v>
      </c>
      <c r="K420" s="1281"/>
      <c r="L420" s="1282"/>
      <c r="M420" s="1283" t="s">
        <v>1</v>
      </c>
      <c r="N420" s="1284" t="s">
        <v>37</v>
      </c>
      <c r="O420" s="1285">
        <v>0</v>
      </c>
      <c r="P420" s="1285">
        <f t="shared" si="131"/>
        <v>0</v>
      </c>
      <c r="Q420" s="1285">
        <v>0</v>
      </c>
      <c r="R420" s="1285">
        <f t="shared" si="132"/>
        <v>0</v>
      </c>
      <c r="S420" s="1285">
        <v>0</v>
      </c>
      <c r="T420" s="1286">
        <f t="shared" si="133"/>
        <v>0</v>
      </c>
      <c r="AR420" s="1288" t="s">
        <v>263</v>
      </c>
      <c r="AT420" s="1288" t="s">
        <v>213</v>
      </c>
      <c r="AU420" s="1288" t="s">
        <v>83</v>
      </c>
      <c r="AY420" s="1289" t="s">
        <v>211</v>
      </c>
      <c r="BE420" s="1290">
        <f t="shared" si="134"/>
        <v>0</v>
      </c>
      <c r="BF420" s="1290">
        <f t="shared" si="135"/>
        <v>0</v>
      </c>
      <c r="BG420" s="1290">
        <f t="shared" si="136"/>
        <v>0</v>
      </c>
      <c r="BH420" s="1290">
        <f t="shared" si="137"/>
        <v>0</v>
      </c>
      <c r="BI420" s="1290">
        <f t="shared" si="138"/>
        <v>0</v>
      </c>
      <c r="BJ420" s="1289" t="s">
        <v>83</v>
      </c>
      <c r="BK420" s="1290">
        <f t="shared" si="139"/>
        <v>0</v>
      </c>
      <c r="BL420" s="1289" t="s">
        <v>263</v>
      </c>
      <c r="BM420" s="1288" t="s">
        <v>5445</v>
      </c>
    </row>
    <row r="421" spans="2:65" s="1150" customFormat="1" ht="48.95" customHeight="1">
      <c r="B421" s="1224"/>
      <c r="C421" s="1225" t="s">
        <v>5446</v>
      </c>
      <c r="D421" s="1225" t="s">
        <v>213</v>
      </c>
      <c r="E421" s="1226" t="s">
        <v>953</v>
      </c>
      <c r="F421" s="1227" t="s">
        <v>954</v>
      </c>
      <c r="G421" s="1228" t="s">
        <v>250</v>
      </c>
      <c r="H421" s="1229">
        <v>1</v>
      </c>
      <c r="I421" s="1230"/>
      <c r="J421" s="1230">
        <f t="shared" si="130"/>
        <v>0</v>
      </c>
      <c r="K421" s="1231"/>
      <c r="L421" s="1151"/>
      <c r="M421" s="1232" t="s">
        <v>1</v>
      </c>
      <c r="N421" s="1233" t="s">
        <v>37</v>
      </c>
      <c r="O421" s="1234">
        <v>0</v>
      </c>
      <c r="P421" s="1234">
        <f t="shared" si="131"/>
        <v>0</v>
      </c>
      <c r="Q421" s="1234">
        <v>0</v>
      </c>
      <c r="R421" s="1234">
        <f t="shared" si="132"/>
        <v>0</v>
      </c>
      <c r="S421" s="1234">
        <v>0</v>
      </c>
      <c r="T421" s="1235">
        <f t="shared" si="133"/>
        <v>0</v>
      </c>
      <c r="AR421" s="1236" t="s">
        <v>263</v>
      </c>
      <c r="AT421" s="1236" t="s">
        <v>213</v>
      </c>
      <c r="AU421" s="1236" t="s">
        <v>83</v>
      </c>
      <c r="AY421" s="1143" t="s">
        <v>211</v>
      </c>
      <c r="BE421" s="1237">
        <f t="shared" si="134"/>
        <v>0</v>
      </c>
      <c r="BF421" s="1237">
        <f t="shared" si="135"/>
        <v>0</v>
      </c>
      <c r="BG421" s="1237">
        <f t="shared" si="136"/>
        <v>0</v>
      </c>
      <c r="BH421" s="1237">
        <f t="shared" si="137"/>
        <v>0</v>
      </c>
      <c r="BI421" s="1237">
        <f t="shared" si="138"/>
        <v>0</v>
      </c>
      <c r="BJ421" s="1143" t="s">
        <v>83</v>
      </c>
      <c r="BK421" s="1237">
        <f t="shared" si="139"/>
        <v>0</v>
      </c>
      <c r="BL421" s="1143" t="s">
        <v>263</v>
      </c>
      <c r="BM421" s="1236" t="s">
        <v>5447</v>
      </c>
    </row>
    <row r="422" spans="2:65" s="1150" customFormat="1" ht="37.700000000000003" customHeight="1">
      <c r="B422" s="1224"/>
      <c r="C422" s="1225" t="s">
        <v>2855</v>
      </c>
      <c r="D422" s="1225" t="s">
        <v>213</v>
      </c>
      <c r="E422" s="1226" t="s">
        <v>955</v>
      </c>
      <c r="F422" s="1227" t="s">
        <v>956</v>
      </c>
      <c r="G422" s="1228" t="s">
        <v>250</v>
      </c>
      <c r="H422" s="1229">
        <v>1</v>
      </c>
      <c r="I422" s="1230"/>
      <c r="J422" s="1230">
        <f t="shared" si="130"/>
        <v>0</v>
      </c>
      <c r="K422" s="1231"/>
      <c r="L422" s="1151"/>
      <c r="M422" s="1232" t="s">
        <v>1</v>
      </c>
      <c r="N422" s="1233" t="s">
        <v>37</v>
      </c>
      <c r="O422" s="1234">
        <v>0</v>
      </c>
      <c r="P422" s="1234">
        <f t="shared" si="131"/>
        <v>0</v>
      </c>
      <c r="Q422" s="1234">
        <v>0</v>
      </c>
      <c r="R422" s="1234">
        <f t="shared" si="132"/>
        <v>0</v>
      </c>
      <c r="S422" s="1234">
        <v>0</v>
      </c>
      <c r="T422" s="1235">
        <f t="shared" si="133"/>
        <v>0</v>
      </c>
      <c r="AR422" s="1236" t="s">
        <v>263</v>
      </c>
      <c r="AT422" s="1236" t="s">
        <v>213</v>
      </c>
      <c r="AU422" s="1236" t="s">
        <v>83</v>
      </c>
      <c r="AY422" s="1143" t="s">
        <v>211</v>
      </c>
      <c r="BE422" s="1237">
        <f t="shared" si="134"/>
        <v>0</v>
      </c>
      <c r="BF422" s="1237">
        <f t="shared" si="135"/>
        <v>0</v>
      </c>
      <c r="BG422" s="1237">
        <f t="shared" si="136"/>
        <v>0</v>
      </c>
      <c r="BH422" s="1237">
        <f t="shared" si="137"/>
        <v>0</v>
      </c>
      <c r="BI422" s="1237">
        <f t="shared" si="138"/>
        <v>0</v>
      </c>
      <c r="BJ422" s="1143" t="s">
        <v>83</v>
      </c>
      <c r="BK422" s="1237">
        <f t="shared" si="139"/>
        <v>0</v>
      </c>
      <c r="BL422" s="1143" t="s">
        <v>263</v>
      </c>
      <c r="BM422" s="1236" t="s">
        <v>5448</v>
      </c>
    </row>
    <row r="423" spans="2:65" s="1150" customFormat="1" ht="37.700000000000003" customHeight="1">
      <c r="B423" s="1224"/>
      <c r="C423" s="1225" t="s">
        <v>5449</v>
      </c>
      <c r="D423" s="1225" t="s">
        <v>213</v>
      </c>
      <c r="E423" s="1226" t="s">
        <v>957</v>
      </c>
      <c r="F423" s="1227" t="s">
        <v>958</v>
      </c>
      <c r="G423" s="1228" t="s">
        <v>250</v>
      </c>
      <c r="H423" s="1229">
        <v>1</v>
      </c>
      <c r="I423" s="1230"/>
      <c r="J423" s="1230">
        <f t="shared" si="130"/>
        <v>0</v>
      </c>
      <c r="K423" s="1231"/>
      <c r="L423" s="1151"/>
      <c r="M423" s="1232" t="s">
        <v>1</v>
      </c>
      <c r="N423" s="1233" t="s">
        <v>37</v>
      </c>
      <c r="O423" s="1234">
        <v>0</v>
      </c>
      <c r="P423" s="1234">
        <f t="shared" si="131"/>
        <v>0</v>
      </c>
      <c r="Q423" s="1234">
        <v>0</v>
      </c>
      <c r="R423" s="1234">
        <f t="shared" si="132"/>
        <v>0</v>
      </c>
      <c r="S423" s="1234">
        <v>0</v>
      </c>
      <c r="T423" s="1235">
        <f t="shared" si="133"/>
        <v>0</v>
      </c>
      <c r="AR423" s="1236" t="s">
        <v>263</v>
      </c>
      <c r="AT423" s="1236" t="s">
        <v>213</v>
      </c>
      <c r="AU423" s="1236" t="s">
        <v>83</v>
      </c>
      <c r="AY423" s="1143" t="s">
        <v>211</v>
      </c>
      <c r="BE423" s="1237">
        <f t="shared" si="134"/>
        <v>0</v>
      </c>
      <c r="BF423" s="1237">
        <f t="shared" si="135"/>
        <v>0</v>
      </c>
      <c r="BG423" s="1237">
        <f t="shared" si="136"/>
        <v>0</v>
      </c>
      <c r="BH423" s="1237">
        <f t="shared" si="137"/>
        <v>0</v>
      </c>
      <c r="BI423" s="1237">
        <f t="shared" si="138"/>
        <v>0</v>
      </c>
      <c r="BJ423" s="1143" t="s">
        <v>83</v>
      </c>
      <c r="BK423" s="1237">
        <f t="shared" si="139"/>
        <v>0</v>
      </c>
      <c r="BL423" s="1143" t="s">
        <v>263</v>
      </c>
      <c r="BM423" s="1236" t="s">
        <v>2067</v>
      </c>
    </row>
    <row r="424" spans="2:65" s="1150" customFormat="1" ht="48.95" customHeight="1">
      <c r="B424" s="1224"/>
      <c r="C424" s="1225" t="s">
        <v>2858</v>
      </c>
      <c r="D424" s="1225" t="s">
        <v>213</v>
      </c>
      <c r="E424" s="1226" t="s">
        <v>959</v>
      </c>
      <c r="F424" s="1227" t="s">
        <v>960</v>
      </c>
      <c r="G424" s="1228" t="s">
        <v>250</v>
      </c>
      <c r="H424" s="1229">
        <v>2</v>
      </c>
      <c r="I424" s="1230"/>
      <c r="J424" s="1230">
        <f t="shared" si="130"/>
        <v>0</v>
      </c>
      <c r="K424" s="1231"/>
      <c r="L424" s="1151"/>
      <c r="M424" s="1232" t="s">
        <v>1</v>
      </c>
      <c r="N424" s="1233" t="s">
        <v>37</v>
      </c>
      <c r="O424" s="1234">
        <v>0</v>
      </c>
      <c r="P424" s="1234">
        <f t="shared" si="131"/>
        <v>0</v>
      </c>
      <c r="Q424" s="1234">
        <v>0</v>
      </c>
      <c r="R424" s="1234">
        <f t="shared" si="132"/>
        <v>0</v>
      </c>
      <c r="S424" s="1234">
        <v>0</v>
      </c>
      <c r="T424" s="1235">
        <f t="shared" si="133"/>
        <v>0</v>
      </c>
      <c r="AR424" s="1236" t="s">
        <v>263</v>
      </c>
      <c r="AT424" s="1236" t="s">
        <v>213</v>
      </c>
      <c r="AU424" s="1236" t="s">
        <v>83</v>
      </c>
      <c r="AY424" s="1143" t="s">
        <v>211</v>
      </c>
      <c r="BE424" s="1237">
        <f t="shared" si="134"/>
        <v>0</v>
      </c>
      <c r="BF424" s="1237">
        <f t="shared" si="135"/>
        <v>0</v>
      </c>
      <c r="BG424" s="1237">
        <f t="shared" si="136"/>
        <v>0</v>
      </c>
      <c r="BH424" s="1237">
        <f t="shared" si="137"/>
        <v>0</v>
      </c>
      <c r="BI424" s="1237">
        <f t="shared" si="138"/>
        <v>0</v>
      </c>
      <c r="BJ424" s="1143" t="s">
        <v>83</v>
      </c>
      <c r="BK424" s="1237">
        <f t="shared" si="139"/>
        <v>0</v>
      </c>
      <c r="BL424" s="1143" t="s">
        <v>263</v>
      </c>
      <c r="BM424" s="1236" t="s">
        <v>5450</v>
      </c>
    </row>
    <row r="425" spans="2:65" s="1150" customFormat="1" ht="48.95" customHeight="1">
      <c r="B425" s="1224"/>
      <c r="C425" s="1225" t="s">
        <v>5451</v>
      </c>
      <c r="D425" s="1225" t="s">
        <v>213</v>
      </c>
      <c r="E425" s="1226" t="s">
        <v>961</v>
      </c>
      <c r="F425" s="1227" t="s">
        <v>962</v>
      </c>
      <c r="G425" s="1228" t="s">
        <v>250</v>
      </c>
      <c r="H425" s="1229">
        <v>1</v>
      </c>
      <c r="I425" s="1230"/>
      <c r="J425" s="1230">
        <f t="shared" si="130"/>
        <v>0</v>
      </c>
      <c r="K425" s="1231"/>
      <c r="L425" s="1151"/>
      <c r="M425" s="1232" t="s">
        <v>1</v>
      </c>
      <c r="N425" s="1233" t="s">
        <v>37</v>
      </c>
      <c r="O425" s="1234">
        <v>0</v>
      </c>
      <c r="P425" s="1234">
        <f t="shared" si="131"/>
        <v>0</v>
      </c>
      <c r="Q425" s="1234">
        <v>0</v>
      </c>
      <c r="R425" s="1234">
        <f t="shared" si="132"/>
        <v>0</v>
      </c>
      <c r="S425" s="1234">
        <v>0</v>
      </c>
      <c r="T425" s="1235">
        <f t="shared" si="133"/>
        <v>0</v>
      </c>
      <c r="AR425" s="1236" t="s">
        <v>263</v>
      </c>
      <c r="AT425" s="1236" t="s">
        <v>213</v>
      </c>
      <c r="AU425" s="1236" t="s">
        <v>83</v>
      </c>
      <c r="AY425" s="1143" t="s">
        <v>211</v>
      </c>
      <c r="BE425" s="1237">
        <f t="shared" si="134"/>
        <v>0</v>
      </c>
      <c r="BF425" s="1237">
        <f t="shared" si="135"/>
        <v>0</v>
      </c>
      <c r="BG425" s="1237">
        <f t="shared" si="136"/>
        <v>0</v>
      </c>
      <c r="BH425" s="1237">
        <f t="shared" si="137"/>
        <v>0</v>
      </c>
      <c r="BI425" s="1237">
        <f t="shared" si="138"/>
        <v>0</v>
      </c>
      <c r="BJ425" s="1143" t="s">
        <v>83</v>
      </c>
      <c r="BK425" s="1237">
        <f t="shared" si="139"/>
        <v>0</v>
      </c>
      <c r="BL425" s="1143" t="s">
        <v>263</v>
      </c>
      <c r="BM425" s="1236" t="s">
        <v>5452</v>
      </c>
    </row>
    <row r="426" spans="2:65" s="1150" customFormat="1" ht="48.95" customHeight="1">
      <c r="B426" s="1224"/>
      <c r="C426" s="1225" t="s">
        <v>2600</v>
      </c>
      <c r="D426" s="1225" t="s">
        <v>213</v>
      </c>
      <c r="E426" s="1226" t="s">
        <v>963</v>
      </c>
      <c r="F426" s="1227" t="s">
        <v>964</v>
      </c>
      <c r="G426" s="1228" t="s">
        <v>250</v>
      </c>
      <c r="H426" s="1229">
        <v>1</v>
      </c>
      <c r="I426" s="1230"/>
      <c r="J426" s="1230">
        <f t="shared" si="130"/>
        <v>0</v>
      </c>
      <c r="K426" s="1231"/>
      <c r="L426" s="1151"/>
      <c r="M426" s="1232" t="s">
        <v>1</v>
      </c>
      <c r="N426" s="1233" t="s">
        <v>37</v>
      </c>
      <c r="O426" s="1234">
        <v>0</v>
      </c>
      <c r="P426" s="1234">
        <f t="shared" si="131"/>
        <v>0</v>
      </c>
      <c r="Q426" s="1234">
        <v>0</v>
      </c>
      <c r="R426" s="1234">
        <f t="shared" si="132"/>
        <v>0</v>
      </c>
      <c r="S426" s="1234">
        <v>0</v>
      </c>
      <c r="T426" s="1235">
        <f t="shared" si="133"/>
        <v>0</v>
      </c>
      <c r="AR426" s="1236" t="s">
        <v>263</v>
      </c>
      <c r="AT426" s="1236" t="s">
        <v>213</v>
      </c>
      <c r="AU426" s="1236" t="s">
        <v>83</v>
      </c>
      <c r="AY426" s="1143" t="s">
        <v>211</v>
      </c>
      <c r="BE426" s="1237">
        <f t="shared" si="134"/>
        <v>0</v>
      </c>
      <c r="BF426" s="1237">
        <f t="shared" si="135"/>
        <v>0</v>
      </c>
      <c r="BG426" s="1237">
        <f t="shared" si="136"/>
        <v>0</v>
      </c>
      <c r="BH426" s="1237">
        <f t="shared" si="137"/>
        <v>0</v>
      </c>
      <c r="BI426" s="1237">
        <f t="shared" si="138"/>
        <v>0</v>
      </c>
      <c r="BJ426" s="1143" t="s">
        <v>83</v>
      </c>
      <c r="BK426" s="1237">
        <f t="shared" si="139"/>
        <v>0</v>
      </c>
      <c r="BL426" s="1143" t="s">
        <v>263</v>
      </c>
      <c r="BM426" s="1236" t="s">
        <v>5453</v>
      </c>
    </row>
    <row r="427" spans="2:65" s="1150" customFormat="1" ht="44.25" customHeight="1">
      <c r="B427" s="1224"/>
      <c r="C427" s="1225" t="s">
        <v>5454</v>
      </c>
      <c r="D427" s="1225" t="s">
        <v>213</v>
      </c>
      <c r="E427" s="1226" t="s">
        <v>965</v>
      </c>
      <c r="F427" s="1227" t="s">
        <v>966</v>
      </c>
      <c r="G427" s="1228" t="s">
        <v>250</v>
      </c>
      <c r="H427" s="1229">
        <v>3</v>
      </c>
      <c r="I427" s="1230"/>
      <c r="J427" s="1230">
        <f t="shared" si="130"/>
        <v>0</v>
      </c>
      <c r="K427" s="1231"/>
      <c r="L427" s="1151"/>
      <c r="M427" s="1232" t="s">
        <v>1</v>
      </c>
      <c r="N427" s="1233" t="s">
        <v>37</v>
      </c>
      <c r="O427" s="1234">
        <v>0</v>
      </c>
      <c r="P427" s="1234">
        <f t="shared" si="131"/>
        <v>0</v>
      </c>
      <c r="Q427" s="1234">
        <v>0</v>
      </c>
      <c r="R427" s="1234">
        <f t="shared" si="132"/>
        <v>0</v>
      </c>
      <c r="S427" s="1234">
        <v>0</v>
      </c>
      <c r="T427" s="1235">
        <f t="shared" si="133"/>
        <v>0</v>
      </c>
      <c r="AR427" s="1236" t="s">
        <v>263</v>
      </c>
      <c r="AT427" s="1236" t="s">
        <v>213</v>
      </c>
      <c r="AU427" s="1236" t="s">
        <v>83</v>
      </c>
      <c r="AY427" s="1143" t="s">
        <v>211</v>
      </c>
      <c r="BE427" s="1237">
        <f t="shared" si="134"/>
        <v>0</v>
      </c>
      <c r="BF427" s="1237">
        <f t="shared" si="135"/>
        <v>0</v>
      </c>
      <c r="BG427" s="1237">
        <f t="shared" si="136"/>
        <v>0</v>
      </c>
      <c r="BH427" s="1237">
        <f t="shared" si="137"/>
        <v>0</v>
      </c>
      <c r="BI427" s="1237">
        <f t="shared" si="138"/>
        <v>0</v>
      </c>
      <c r="BJ427" s="1143" t="s">
        <v>83</v>
      </c>
      <c r="BK427" s="1237">
        <f t="shared" si="139"/>
        <v>0</v>
      </c>
      <c r="BL427" s="1143" t="s">
        <v>263</v>
      </c>
      <c r="BM427" s="1236" t="s">
        <v>5455</v>
      </c>
    </row>
    <row r="428" spans="2:65" s="1150" customFormat="1" ht="44.25" customHeight="1">
      <c r="B428" s="1224"/>
      <c r="C428" s="1225" t="s">
        <v>2863</v>
      </c>
      <c r="D428" s="1225" t="s">
        <v>213</v>
      </c>
      <c r="E428" s="1226" t="s">
        <v>967</v>
      </c>
      <c r="F428" s="1227" t="s">
        <v>968</v>
      </c>
      <c r="G428" s="1228" t="s">
        <v>250</v>
      </c>
      <c r="H428" s="1229">
        <v>3</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5456</v>
      </c>
    </row>
    <row r="429" spans="2:65" s="1150" customFormat="1" ht="37.700000000000003" customHeight="1">
      <c r="B429" s="1224"/>
      <c r="C429" s="1225" t="s">
        <v>5457</v>
      </c>
      <c r="D429" s="1225" t="s">
        <v>213</v>
      </c>
      <c r="E429" s="1226" t="s">
        <v>969</v>
      </c>
      <c r="F429" s="1227" t="s">
        <v>970</v>
      </c>
      <c r="G429" s="1228" t="s">
        <v>250</v>
      </c>
      <c r="H429" s="1229">
        <v>4</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5458</v>
      </c>
    </row>
    <row r="430" spans="2:65" s="1287" customFormat="1" ht="44.25" customHeight="1">
      <c r="B430" s="1274"/>
      <c r="C430" s="1275" t="s">
        <v>2866</v>
      </c>
      <c r="D430" s="1275" t="s">
        <v>213</v>
      </c>
      <c r="E430" s="1276" t="s">
        <v>971</v>
      </c>
      <c r="F430" s="1277" t="s">
        <v>972</v>
      </c>
      <c r="G430" s="1278" t="s">
        <v>250</v>
      </c>
      <c r="H430" s="1279">
        <v>12</v>
      </c>
      <c r="I430" s="1280"/>
      <c r="J430" s="1280">
        <f t="shared" si="130"/>
        <v>0</v>
      </c>
      <c r="K430" s="1281"/>
      <c r="L430" s="1282"/>
      <c r="M430" s="1283" t="s">
        <v>1</v>
      </c>
      <c r="N430" s="1284" t="s">
        <v>37</v>
      </c>
      <c r="O430" s="1285">
        <v>0</v>
      </c>
      <c r="P430" s="1285">
        <f t="shared" si="131"/>
        <v>0</v>
      </c>
      <c r="Q430" s="1285">
        <v>0</v>
      </c>
      <c r="R430" s="1285">
        <f t="shared" si="132"/>
        <v>0</v>
      </c>
      <c r="S430" s="1285">
        <v>0</v>
      </c>
      <c r="T430" s="1286">
        <f t="shared" si="133"/>
        <v>0</v>
      </c>
      <c r="AR430" s="1288" t="s">
        <v>263</v>
      </c>
      <c r="AT430" s="1288" t="s">
        <v>213</v>
      </c>
      <c r="AU430" s="1288" t="s">
        <v>83</v>
      </c>
      <c r="AY430" s="1289" t="s">
        <v>211</v>
      </c>
      <c r="BE430" s="1290">
        <f t="shared" si="134"/>
        <v>0</v>
      </c>
      <c r="BF430" s="1290">
        <f t="shared" si="135"/>
        <v>0</v>
      </c>
      <c r="BG430" s="1290">
        <f t="shared" si="136"/>
        <v>0</v>
      </c>
      <c r="BH430" s="1290">
        <f t="shared" si="137"/>
        <v>0</v>
      </c>
      <c r="BI430" s="1290">
        <f t="shared" si="138"/>
        <v>0</v>
      </c>
      <c r="BJ430" s="1289" t="s">
        <v>83</v>
      </c>
      <c r="BK430" s="1290">
        <f t="shared" si="139"/>
        <v>0</v>
      </c>
      <c r="BL430" s="1289" t="s">
        <v>263</v>
      </c>
      <c r="BM430" s="1288" t="s">
        <v>5459</v>
      </c>
    </row>
    <row r="431" spans="2:65" s="1287" customFormat="1" ht="66.75" customHeight="1">
      <c r="B431" s="1274"/>
      <c r="C431" s="1275" t="s">
        <v>5460</v>
      </c>
      <c r="D431" s="1275" t="s">
        <v>213</v>
      </c>
      <c r="E431" s="1276" t="s">
        <v>973</v>
      </c>
      <c r="F431" s="1277" t="s">
        <v>974</v>
      </c>
      <c r="G431" s="1278" t="s">
        <v>250</v>
      </c>
      <c r="H431" s="1279">
        <v>3</v>
      </c>
      <c r="I431" s="1280"/>
      <c r="J431" s="1280">
        <f t="shared" si="130"/>
        <v>0</v>
      </c>
      <c r="K431" s="1281"/>
      <c r="L431" s="1282"/>
      <c r="M431" s="1283" t="s">
        <v>1</v>
      </c>
      <c r="N431" s="1284" t="s">
        <v>37</v>
      </c>
      <c r="O431" s="1285">
        <v>0</v>
      </c>
      <c r="P431" s="1285">
        <f t="shared" si="131"/>
        <v>0</v>
      </c>
      <c r="Q431" s="1285">
        <v>0</v>
      </c>
      <c r="R431" s="1285">
        <f t="shared" si="132"/>
        <v>0</v>
      </c>
      <c r="S431" s="1285">
        <v>0</v>
      </c>
      <c r="T431" s="1286">
        <f t="shared" si="133"/>
        <v>0</v>
      </c>
      <c r="AR431" s="1288" t="s">
        <v>263</v>
      </c>
      <c r="AT431" s="1288" t="s">
        <v>213</v>
      </c>
      <c r="AU431" s="1288" t="s">
        <v>83</v>
      </c>
      <c r="AY431" s="1289" t="s">
        <v>211</v>
      </c>
      <c r="BE431" s="1290">
        <f t="shared" si="134"/>
        <v>0</v>
      </c>
      <c r="BF431" s="1290">
        <f t="shared" si="135"/>
        <v>0</v>
      </c>
      <c r="BG431" s="1290">
        <f t="shared" si="136"/>
        <v>0</v>
      </c>
      <c r="BH431" s="1290">
        <f t="shared" si="137"/>
        <v>0</v>
      </c>
      <c r="BI431" s="1290">
        <f t="shared" si="138"/>
        <v>0</v>
      </c>
      <c r="BJ431" s="1289" t="s">
        <v>83</v>
      </c>
      <c r="BK431" s="1290">
        <f t="shared" si="139"/>
        <v>0</v>
      </c>
      <c r="BL431" s="1289" t="s">
        <v>263</v>
      </c>
      <c r="BM431" s="1288" t="s">
        <v>5461</v>
      </c>
    </row>
    <row r="432" spans="2:65" s="1150" customFormat="1" ht="44.25" customHeight="1">
      <c r="B432" s="1224"/>
      <c r="C432" s="1225" t="s">
        <v>2869</v>
      </c>
      <c r="D432" s="1225" t="s">
        <v>213</v>
      </c>
      <c r="E432" s="1226" t="s">
        <v>975</v>
      </c>
      <c r="F432" s="1227" t="s">
        <v>976</v>
      </c>
      <c r="G432" s="1228" t="s">
        <v>250</v>
      </c>
      <c r="H432" s="1229">
        <v>4</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5462</v>
      </c>
    </row>
    <row r="433" spans="2:65" s="1150" customFormat="1" ht="44.25" customHeight="1">
      <c r="B433" s="1224"/>
      <c r="C433" s="1225" t="s">
        <v>5463</v>
      </c>
      <c r="D433" s="1225" t="s">
        <v>213</v>
      </c>
      <c r="E433" s="1226" t="s">
        <v>977</v>
      </c>
      <c r="F433" s="1227" t="s">
        <v>978</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5464</v>
      </c>
    </row>
    <row r="434" spans="2:65" s="1150" customFormat="1" ht="48.95" customHeight="1">
      <c r="B434" s="1224"/>
      <c r="C434" s="1225" t="s">
        <v>2872</v>
      </c>
      <c r="D434" s="1225" t="s">
        <v>213</v>
      </c>
      <c r="E434" s="1226" t="s">
        <v>979</v>
      </c>
      <c r="F434" s="1227" t="s">
        <v>980</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5465</v>
      </c>
    </row>
    <row r="435" spans="2:65" s="1150" customFormat="1" ht="62.85" customHeight="1">
      <c r="B435" s="1224"/>
      <c r="C435" s="1225" t="s">
        <v>5466</v>
      </c>
      <c r="D435" s="1225" t="s">
        <v>213</v>
      </c>
      <c r="E435" s="1226" t="s">
        <v>981</v>
      </c>
      <c r="F435" s="1227" t="s">
        <v>982</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5467</v>
      </c>
    </row>
    <row r="436" spans="2:65" s="1150" customFormat="1" ht="66.75" customHeight="1">
      <c r="B436" s="1224"/>
      <c r="C436" s="1225" t="s">
        <v>2875</v>
      </c>
      <c r="D436" s="1225" t="s">
        <v>213</v>
      </c>
      <c r="E436" s="1226" t="s">
        <v>983</v>
      </c>
      <c r="F436" s="1227" t="s">
        <v>984</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5468</v>
      </c>
    </row>
    <row r="437" spans="2:65" s="1150" customFormat="1" ht="66.75" customHeight="1">
      <c r="B437" s="1224"/>
      <c r="C437" s="1225" t="s">
        <v>5469</v>
      </c>
      <c r="D437" s="1225" t="s">
        <v>213</v>
      </c>
      <c r="E437" s="1226" t="s">
        <v>985</v>
      </c>
      <c r="F437" s="1227" t="s">
        <v>986</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5470</v>
      </c>
    </row>
    <row r="438" spans="2:65" s="1287" customFormat="1" ht="55.5" customHeight="1">
      <c r="B438" s="1274"/>
      <c r="C438" s="1275" t="s">
        <v>2878</v>
      </c>
      <c r="D438" s="1275" t="s">
        <v>213</v>
      </c>
      <c r="E438" s="1276" t="s">
        <v>987</v>
      </c>
      <c r="F438" s="1277" t="s">
        <v>988</v>
      </c>
      <c r="G438" s="1278" t="s">
        <v>250</v>
      </c>
      <c r="H438" s="1279">
        <v>36</v>
      </c>
      <c r="I438" s="1280"/>
      <c r="J438" s="1280">
        <f t="shared" si="130"/>
        <v>0</v>
      </c>
      <c r="K438" s="1281"/>
      <c r="L438" s="1282"/>
      <c r="M438" s="1283" t="s">
        <v>1</v>
      </c>
      <c r="N438" s="1284" t="s">
        <v>37</v>
      </c>
      <c r="O438" s="1285">
        <v>0</v>
      </c>
      <c r="P438" s="1285">
        <f t="shared" si="131"/>
        <v>0</v>
      </c>
      <c r="Q438" s="1285">
        <v>0</v>
      </c>
      <c r="R438" s="1285">
        <f t="shared" si="132"/>
        <v>0</v>
      </c>
      <c r="S438" s="1285">
        <v>0</v>
      </c>
      <c r="T438" s="1286">
        <f t="shared" si="133"/>
        <v>0</v>
      </c>
      <c r="AR438" s="1288" t="s">
        <v>263</v>
      </c>
      <c r="AT438" s="1288" t="s">
        <v>213</v>
      </c>
      <c r="AU438" s="1288" t="s">
        <v>83</v>
      </c>
      <c r="AY438" s="1289" t="s">
        <v>211</v>
      </c>
      <c r="BE438" s="1290">
        <f t="shared" si="134"/>
        <v>0</v>
      </c>
      <c r="BF438" s="1290">
        <f t="shared" si="135"/>
        <v>0</v>
      </c>
      <c r="BG438" s="1290">
        <f t="shared" si="136"/>
        <v>0</v>
      </c>
      <c r="BH438" s="1290">
        <f t="shared" si="137"/>
        <v>0</v>
      </c>
      <c r="BI438" s="1290">
        <f t="shared" si="138"/>
        <v>0</v>
      </c>
      <c r="BJ438" s="1289" t="s">
        <v>83</v>
      </c>
      <c r="BK438" s="1290">
        <f t="shared" si="139"/>
        <v>0</v>
      </c>
      <c r="BL438" s="1289" t="s">
        <v>263</v>
      </c>
      <c r="BM438" s="1288" t="s">
        <v>5471</v>
      </c>
    </row>
    <row r="439" spans="2:65" s="1287" customFormat="1" ht="55.5" customHeight="1">
      <c r="B439" s="1274"/>
      <c r="C439" s="1275" t="s">
        <v>5472</v>
      </c>
      <c r="D439" s="1275" t="s">
        <v>213</v>
      </c>
      <c r="E439" s="1276" t="s">
        <v>989</v>
      </c>
      <c r="F439" s="1277" t="s">
        <v>990</v>
      </c>
      <c r="G439" s="1278" t="s">
        <v>250</v>
      </c>
      <c r="H439" s="1279">
        <v>12</v>
      </c>
      <c r="I439" s="1280"/>
      <c r="J439" s="1280">
        <f t="shared" si="130"/>
        <v>0</v>
      </c>
      <c r="K439" s="1281"/>
      <c r="L439" s="1282"/>
      <c r="M439" s="1283" t="s">
        <v>1</v>
      </c>
      <c r="N439" s="1284" t="s">
        <v>37</v>
      </c>
      <c r="O439" s="1285">
        <v>0</v>
      </c>
      <c r="P439" s="1285">
        <f t="shared" si="131"/>
        <v>0</v>
      </c>
      <c r="Q439" s="1285">
        <v>0</v>
      </c>
      <c r="R439" s="1285">
        <f t="shared" si="132"/>
        <v>0</v>
      </c>
      <c r="S439" s="1285">
        <v>0</v>
      </c>
      <c r="T439" s="1286">
        <f t="shared" si="133"/>
        <v>0</v>
      </c>
      <c r="AR439" s="1288" t="s">
        <v>263</v>
      </c>
      <c r="AT439" s="1288" t="s">
        <v>213</v>
      </c>
      <c r="AU439" s="1288" t="s">
        <v>83</v>
      </c>
      <c r="AY439" s="1289" t="s">
        <v>211</v>
      </c>
      <c r="BE439" s="1290">
        <f t="shared" si="134"/>
        <v>0</v>
      </c>
      <c r="BF439" s="1290">
        <f t="shared" si="135"/>
        <v>0</v>
      </c>
      <c r="BG439" s="1290">
        <f t="shared" si="136"/>
        <v>0</v>
      </c>
      <c r="BH439" s="1290">
        <f t="shared" si="137"/>
        <v>0</v>
      </c>
      <c r="BI439" s="1290">
        <f t="shared" si="138"/>
        <v>0</v>
      </c>
      <c r="BJ439" s="1289" t="s">
        <v>83</v>
      </c>
      <c r="BK439" s="1290">
        <f t="shared" si="139"/>
        <v>0</v>
      </c>
      <c r="BL439" s="1289" t="s">
        <v>263</v>
      </c>
      <c r="BM439" s="1288" t="s">
        <v>5473</v>
      </c>
    </row>
    <row r="440" spans="2:65" s="1287" customFormat="1" ht="55.5" customHeight="1">
      <c r="B440" s="1274"/>
      <c r="C440" s="1275" t="s">
        <v>2882</v>
      </c>
      <c r="D440" s="1275" t="s">
        <v>213</v>
      </c>
      <c r="E440" s="1276" t="s">
        <v>991</v>
      </c>
      <c r="F440" s="1277" t="s">
        <v>992</v>
      </c>
      <c r="G440" s="1278" t="s">
        <v>250</v>
      </c>
      <c r="H440" s="1279">
        <v>12</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5474</v>
      </c>
    </row>
    <row r="441" spans="2:65" s="1287" customFormat="1" ht="55.5" customHeight="1">
      <c r="B441" s="1274"/>
      <c r="C441" s="1275" t="s">
        <v>5475</v>
      </c>
      <c r="D441" s="1275" t="s">
        <v>213</v>
      </c>
      <c r="E441" s="1276" t="s">
        <v>993</v>
      </c>
      <c r="F441" s="1277" t="s">
        <v>994</v>
      </c>
      <c r="G441" s="1278" t="s">
        <v>250</v>
      </c>
      <c r="H441" s="1279">
        <v>5</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5476</v>
      </c>
    </row>
    <row r="442" spans="2:65" s="1287" customFormat="1" ht="55.5" customHeight="1">
      <c r="B442" s="1274"/>
      <c r="C442" s="1275" t="s">
        <v>2885</v>
      </c>
      <c r="D442" s="1275" t="s">
        <v>213</v>
      </c>
      <c r="E442" s="1276" t="s">
        <v>995</v>
      </c>
      <c r="F442" s="1277" t="s">
        <v>996</v>
      </c>
      <c r="G442" s="1278" t="s">
        <v>250</v>
      </c>
      <c r="H442" s="1279">
        <v>10</v>
      </c>
      <c r="I442" s="1280"/>
      <c r="J442" s="1280">
        <f t="shared" si="130"/>
        <v>0</v>
      </c>
      <c r="K442" s="1281"/>
      <c r="L442" s="1282"/>
      <c r="M442" s="1283" t="s">
        <v>1</v>
      </c>
      <c r="N442" s="1284" t="s">
        <v>37</v>
      </c>
      <c r="O442" s="1285">
        <v>0</v>
      </c>
      <c r="P442" s="1285">
        <f t="shared" si="131"/>
        <v>0</v>
      </c>
      <c r="Q442" s="1285">
        <v>0</v>
      </c>
      <c r="R442" s="1285">
        <f t="shared" si="132"/>
        <v>0</v>
      </c>
      <c r="S442" s="1285">
        <v>0</v>
      </c>
      <c r="T442" s="1286">
        <f t="shared" si="133"/>
        <v>0</v>
      </c>
      <c r="AR442" s="1288" t="s">
        <v>263</v>
      </c>
      <c r="AT442" s="1288" t="s">
        <v>213</v>
      </c>
      <c r="AU442" s="1288" t="s">
        <v>83</v>
      </c>
      <c r="AY442" s="1289" t="s">
        <v>211</v>
      </c>
      <c r="BE442" s="1290">
        <f t="shared" si="134"/>
        <v>0</v>
      </c>
      <c r="BF442" s="1290">
        <f t="shared" si="135"/>
        <v>0</v>
      </c>
      <c r="BG442" s="1290">
        <f t="shared" si="136"/>
        <v>0</v>
      </c>
      <c r="BH442" s="1290">
        <f t="shared" si="137"/>
        <v>0</v>
      </c>
      <c r="BI442" s="1290">
        <f t="shared" si="138"/>
        <v>0</v>
      </c>
      <c r="BJ442" s="1289" t="s">
        <v>83</v>
      </c>
      <c r="BK442" s="1290">
        <f t="shared" si="139"/>
        <v>0</v>
      </c>
      <c r="BL442" s="1289" t="s">
        <v>263</v>
      </c>
      <c r="BM442" s="1288" t="s">
        <v>5477</v>
      </c>
    </row>
    <row r="443" spans="2:65" s="1287" customFormat="1" ht="55.5" customHeight="1">
      <c r="B443" s="1274"/>
      <c r="C443" s="1275" t="s">
        <v>5478</v>
      </c>
      <c r="D443" s="1275" t="s">
        <v>213</v>
      </c>
      <c r="E443" s="1276" t="s">
        <v>997</v>
      </c>
      <c r="F443" s="1277" t="s">
        <v>998</v>
      </c>
      <c r="G443" s="1278" t="s">
        <v>250</v>
      </c>
      <c r="H443" s="1279">
        <v>28</v>
      </c>
      <c r="I443" s="1280"/>
      <c r="J443" s="1280">
        <f t="shared" si="130"/>
        <v>0</v>
      </c>
      <c r="K443" s="1281"/>
      <c r="L443" s="1282"/>
      <c r="M443" s="1283" t="s">
        <v>1</v>
      </c>
      <c r="N443" s="1284" t="s">
        <v>37</v>
      </c>
      <c r="O443" s="1285">
        <v>0</v>
      </c>
      <c r="P443" s="1285">
        <f t="shared" si="131"/>
        <v>0</v>
      </c>
      <c r="Q443" s="1285">
        <v>0</v>
      </c>
      <c r="R443" s="1285">
        <f t="shared" si="132"/>
        <v>0</v>
      </c>
      <c r="S443" s="1285">
        <v>0</v>
      </c>
      <c r="T443" s="1286">
        <f t="shared" si="133"/>
        <v>0</v>
      </c>
      <c r="AR443" s="1288" t="s">
        <v>263</v>
      </c>
      <c r="AT443" s="1288" t="s">
        <v>213</v>
      </c>
      <c r="AU443" s="1288" t="s">
        <v>83</v>
      </c>
      <c r="AY443" s="1289" t="s">
        <v>211</v>
      </c>
      <c r="BE443" s="1290">
        <f t="shared" si="134"/>
        <v>0</v>
      </c>
      <c r="BF443" s="1290">
        <f t="shared" si="135"/>
        <v>0</v>
      </c>
      <c r="BG443" s="1290">
        <f t="shared" si="136"/>
        <v>0</v>
      </c>
      <c r="BH443" s="1290">
        <f t="shared" si="137"/>
        <v>0</v>
      </c>
      <c r="BI443" s="1290">
        <f t="shared" si="138"/>
        <v>0</v>
      </c>
      <c r="BJ443" s="1289" t="s">
        <v>83</v>
      </c>
      <c r="BK443" s="1290">
        <f t="shared" si="139"/>
        <v>0</v>
      </c>
      <c r="BL443" s="1289" t="s">
        <v>263</v>
      </c>
      <c r="BM443" s="1288" t="s">
        <v>5479</v>
      </c>
    </row>
    <row r="444" spans="2:65" s="1287" customFormat="1" ht="48.95" customHeight="1">
      <c r="B444" s="1274"/>
      <c r="C444" s="1275" t="s">
        <v>2888</v>
      </c>
      <c r="D444" s="1275" t="s">
        <v>213</v>
      </c>
      <c r="E444" s="1276" t="s">
        <v>999</v>
      </c>
      <c r="F444" s="1277" t="s">
        <v>1000</v>
      </c>
      <c r="G444" s="1278" t="s">
        <v>250</v>
      </c>
      <c r="H444" s="1279">
        <v>18</v>
      </c>
      <c r="I444" s="1280"/>
      <c r="J444" s="1280">
        <f t="shared" si="130"/>
        <v>0</v>
      </c>
      <c r="K444" s="1281"/>
      <c r="L444" s="1282"/>
      <c r="M444" s="1283" t="s">
        <v>1</v>
      </c>
      <c r="N444" s="1284" t="s">
        <v>37</v>
      </c>
      <c r="O444" s="1285">
        <v>0</v>
      </c>
      <c r="P444" s="1285">
        <f t="shared" si="131"/>
        <v>0</v>
      </c>
      <c r="Q444" s="1285">
        <v>0</v>
      </c>
      <c r="R444" s="1285">
        <f t="shared" si="132"/>
        <v>0</v>
      </c>
      <c r="S444" s="1285">
        <v>0</v>
      </c>
      <c r="T444" s="1286">
        <f t="shared" si="133"/>
        <v>0</v>
      </c>
      <c r="AR444" s="1288" t="s">
        <v>263</v>
      </c>
      <c r="AT444" s="1288" t="s">
        <v>213</v>
      </c>
      <c r="AU444" s="1288" t="s">
        <v>83</v>
      </c>
      <c r="AY444" s="1289" t="s">
        <v>211</v>
      </c>
      <c r="BE444" s="1290">
        <f t="shared" si="134"/>
        <v>0</v>
      </c>
      <c r="BF444" s="1290">
        <f t="shared" si="135"/>
        <v>0</v>
      </c>
      <c r="BG444" s="1290">
        <f t="shared" si="136"/>
        <v>0</v>
      </c>
      <c r="BH444" s="1290">
        <f t="shared" si="137"/>
        <v>0</v>
      </c>
      <c r="BI444" s="1290">
        <f t="shared" si="138"/>
        <v>0</v>
      </c>
      <c r="BJ444" s="1289" t="s">
        <v>83</v>
      </c>
      <c r="BK444" s="1290">
        <f t="shared" si="139"/>
        <v>0</v>
      </c>
      <c r="BL444" s="1289" t="s">
        <v>263</v>
      </c>
      <c r="BM444" s="1288" t="s">
        <v>5480</v>
      </c>
    </row>
    <row r="445" spans="2:65" s="1287" customFormat="1" ht="55.5" customHeight="1">
      <c r="B445" s="1274"/>
      <c r="C445" s="1275" t="s">
        <v>5481</v>
      </c>
      <c r="D445" s="1275" t="s">
        <v>213</v>
      </c>
      <c r="E445" s="1276" t="s">
        <v>1001</v>
      </c>
      <c r="F445" s="1277" t="s">
        <v>1002</v>
      </c>
      <c r="G445" s="1278" t="s">
        <v>250</v>
      </c>
      <c r="H445" s="1279">
        <v>6</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5482</v>
      </c>
    </row>
    <row r="446" spans="2:65" s="1287" customFormat="1" ht="48.95" customHeight="1">
      <c r="B446" s="1274"/>
      <c r="C446" s="1275" t="s">
        <v>2892</v>
      </c>
      <c r="D446" s="1275" t="s">
        <v>213</v>
      </c>
      <c r="E446" s="1276" t="s">
        <v>1003</v>
      </c>
      <c r="F446" s="1277" t="s">
        <v>1004</v>
      </c>
      <c r="G446" s="1278" t="s">
        <v>250</v>
      </c>
      <c r="H446" s="1279">
        <v>4</v>
      </c>
      <c r="I446" s="1280"/>
      <c r="J446" s="1280">
        <f t="shared" si="130"/>
        <v>0</v>
      </c>
      <c r="K446" s="1281"/>
      <c r="L446" s="1282"/>
      <c r="M446" s="1283" t="s">
        <v>1</v>
      </c>
      <c r="N446" s="1284" t="s">
        <v>37</v>
      </c>
      <c r="O446" s="1285">
        <v>0</v>
      </c>
      <c r="P446" s="1285">
        <f t="shared" si="131"/>
        <v>0</v>
      </c>
      <c r="Q446" s="1285">
        <v>0</v>
      </c>
      <c r="R446" s="1285">
        <f t="shared" si="132"/>
        <v>0</v>
      </c>
      <c r="S446" s="1285">
        <v>0</v>
      </c>
      <c r="T446" s="1286">
        <f t="shared" si="133"/>
        <v>0</v>
      </c>
      <c r="AR446" s="1288" t="s">
        <v>263</v>
      </c>
      <c r="AT446" s="1288" t="s">
        <v>213</v>
      </c>
      <c r="AU446" s="1288" t="s">
        <v>83</v>
      </c>
      <c r="AY446" s="1289" t="s">
        <v>211</v>
      </c>
      <c r="BE446" s="1290">
        <f t="shared" si="134"/>
        <v>0</v>
      </c>
      <c r="BF446" s="1290">
        <f t="shared" si="135"/>
        <v>0</v>
      </c>
      <c r="BG446" s="1290">
        <f t="shared" si="136"/>
        <v>0</v>
      </c>
      <c r="BH446" s="1290">
        <f t="shared" si="137"/>
        <v>0</v>
      </c>
      <c r="BI446" s="1290">
        <f t="shared" si="138"/>
        <v>0</v>
      </c>
      <c r="BJ446" s="1289" t="s">
        <v>83</v>
      </c>
      <c r="BK446" s="1290">
        <f t="shared" si="139"/>
        <v>0</v>
      </c>
      <c r="BL446" s="1289" t="s">
        <v>263</v>
      </c>
      <c r="BM446" s="1288" t="s">
        <v>5483</v>
      </c>
    </row>
    <row r="447" spans="2:65" s="1287" customFormat="1" ht="55.5" customHeight="1">
      <c r="B447" s="1274"/>
      <c r="C447" s="1275" t="s">
        <v>3945</v>
      </c>
      <c r="D447" s="1275" t="s">
        <v>213</v>
      </c>
      <c r="E447" s="1276" t="s">
        <v>1005</v>
      </c>
      <c r="F447" s="1277" t="s">
        <v>1006</v>
      </c>
      <c r="G447" s="1278" t="s">
        <v>250</v>
      </c>
      <c r="H447" s="1279">
        <v>4</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5484</v>
      </c>
    </row>
    <row r="448" spans="2:65" s="1150" customFormat="1" ht="55.5" customHeight="1">
      <c r="B448" s="1224"/>
      <c r="C448" s="1225" t="s">
        <v>2895</v>
      </c>
      <c r="D448" s="1225" t="s">
        <v>213</v>
      </c>
      <c r="E448" s="1226" t="s">
        <v>1007</v>
      </c>
      <c r="F448" s="1227" t="s">
        <v>1008</v>
      </c>
      <c r="G448" s="1228" t="s">
        <v>250</v>
      </c>
      <c r="H448" s="1229">
        <v>1</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5485</v>
      </c>
    </row>
    <row r="449" spans="2:65" s="1150" customFormat="1" ht="55.5" customHeight="1">
      <c r="B449" s="1224"/>
      <c r="C449" s="1225" t="s">
        <v>3950</v>
      </c>
      <c r="D449" s="1225" t="s">
        <v>213</v>
      </c>
      <c r="E449" s="1226" t="s">
        <v>1009</v>
      </c>
      <c r="F449" s="1227" t="s">
        <v>1010</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5486</v>
      </c>
    </row>
    <row r="450" spans="2:65" s="1150" customFormat="1" ht="55.5" customHeight="1">
      <c r="B450" s="1224"/>
      <c r="C450" s="1225" t="s">
        <v>2898</v>
      </c>
      <c r="D450" s="1225" t="s">
        <v>213</v>
      </c>
      <c r="E450" s="1226" t="s">
        <v>1011</v>
      </c>
      <c r="F450" s="1227" t="s">
        <v>1012</v>
      </c>
      <c r="G450" s="1228" t="s">
        <v>238</v>
      </c>
      <c r="H450" s="1229">
        <v>270.28300000000002</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5487</v>
      </c>
    </row>
    <row r="451" spans="2:65" s="1150" customFormat="1" ht="24.2" customHeight="1">
      <c r="B451" s="1224"/>
      <c r="C451" s="1225" t="s">
        <v>3955</v>
      </c>
      <c r="D451" s="1225" t="s">
        <v>213</v>
      </c>
      <c r="E451" s="1226" t="s">
        <v>1013</v>
      </c>
      <c r="F451" s="1227" t="s">
        <v>1014</v>
      </c>
      <c r="G451" s="1228" t="s">
        <v>389</v>
      </c>
      <c r="H451" s="1229">
        <v>43.93</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5488</v>
      </c>
    </row>
    <row r="452" spans="2:65" s="1150" customFormat="1" ht="55.5" customHeight="1">
      <c r="B452" s="1224"/>
      <c r="C452" s="1225" t="s">
        <v>2901</v>
      </c>
      <c r="D452" s="1225" t="s">
        <v>213</v>
      </c>
      <c r="E452" s="1226" t="s">
        <v>1015</v>
      </c>
      <c r="F452" s="1227" t="s">
        <v>1016</v>
      </c>
      <c r="G452" s="1228" t="s">
        <v>238</v>
      </c>
      <c r="H452" s="1229">
        <v>77.83</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5489</v>
      </c>
    </row>
    <row r="453" spans="2:65" s="1150" customFormat="1" ht="55.5" customHeight="1">
      <c r="B453" s="1224"/>
      <c r="C453" s="1225" t="s">
        <v>3960</v>
      </c>
      <c r="D453" s="1225" t="s">
        <v>213</v>
      </c>
      <c r="E453" s="1226" t="s">
        <v>1017</v>
      </c>
      <c r="F453" s="1227" t="s">
        <v>1018</v>
      </c>
      <c r="G453" s="1228" t="s">
        <v>392</v>
      </c>
      <c r="H453" s="1229">
        <v>1</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5490</v>
      </c>
    </row>
    <row r="454" spans="2:65" s="1212" customFormat="1" ht="22.7" customHeight="1">
      <c r="B454" s="1213"/>
      <c r="D454" s="1214" t="s">
        <v>69</v>
      </c>
      <c r="E454" s="1222" t="s">
        <v>1019</v>
      </c>
      <c r="F454" s="1222" t="s">
        <v>1020</v>
      </c>
      <c r="J454" s="1223">
        <f>BK454</f>
        <v>0</v>
      </c>
      <c r="L454" s="1213"/>
      <c r="M454" s="1217"/>
      <c r="P454" s="1218">
        <f>SUM(P455:P474)</f>
        <v>613.41845069999999</v>
      </c>
      <c r="R454" s="1218">
        <f>SUM(R455:R474)</f>
        <v>7.9896520599999992</v>
      </c>
      <c r="T454" s="1219">
        <f>SUM(T455:T474)</f>
        <v>0</v>
      </c>
      <c r="AR454" s="1214" t="s">
        <v>83</v>
      </c>
      <c r="AT454" s="1220" t="s">
        <v>69</v>
      </c>
      <c r="AU454" s="1220" t="s">
        <v>77</v>
      </c>
      <c r="AY454" s="1214" t="s">
        <v>211</v>
      </c>
      <c r="BK454" s="1221">
        <f>SUM(BK455:BK474)</f>
        <v>0</v>
      </c>
    </row>
    <row r="455" spans="2:65" s="1150" customFormat="1" ht="33" customHeight="1">
      <c r="B455" s="1224"/>
      <c r="C455" s="1252" t="s">
        <v>5491</v>
      </c>
      <c r="D455" s="1252" t="s">
        <v>213</v>
      </c>
      <c r="E455" s="1253" t="s">
        <v>5492</v>
      </c>
      <c r="F455" s="1254" t="s">
        <v>5493</v>
      </c>
      <c r="G455" s="1255" t="s">
        <v>238</v>
      </c>
      <c r="H455" s="1256">
        <v>40.590000000000003</v>
      </c>
      <c r="I455" s="1257"/>
      <c r="J455" s="1257">
        <f t="shared" ref="J455:J474" si="140">ROUND(I455*H455,2)</f>
        <v>0</v>
      </c>
      <c r="K455" s="1231"/>
      <c r="L455" s="1151"/>
      <c r="M455" s="1232" t="s">
        <v>1</v>
      </c>
      <c r="N455" s="1233" t="s">
        <v>37</v>
      </c>
      <c r="O455" s="1234">
        <v>0.87883999999999995</v>
      </c>
      <c r="P455" s="1234">
        <f t="shared" ref="P455:P474" si="141">O455*H455</f>
        <v>35.672115599999998</v>
      </c>
      <c r="Q455" s="1234">
        <v>3.65E-3</v>
      </c>
      <c r="R455" s="1234">
        <f t="shared" ref="R455:R474" si="142">Q455*H455</f>
        <v>0.14815350000000002</v>
      </c>
      <c r="S455" s="1234">
        <v>0</v>
      </c>
      <c r="T455" s="1235">
        <f t="shared" ref="T455:T474" si="143">S455*H455</f>
        <v>0</v>
      </c>
      <c r="AR455" s="1236" t="s">
        <v>263</v>
      </c>
      <c r="AT455" s="1236" t="s">
        <v>213</v>
      </c>
      <c r="AU455" s="1236" t="s">
        <v>83</v>
      </c>
      <c r="AY455" s="1143" t="s">
        <v>211</v>
      </c>
      <c r="BE455" s="1237">
        <f t="shared" ref="BE455:BE474" si="144">IF(N455="základná",J455,0)</f>
        <v>0</v>
      </c>
      <c r="BF455" s="1237">
        <f t="shared" ref="BF455:BF474" si="145">IF(N455="znížená",J455,0)</f>
        <v>0</v>
      </c>
      <c r="BG455" s="1237">
        <f t="shared" ref="BG455:BG474" si="146">IF(N455="zákl. prenesená",J455,0)</f>
        <v>0</v>
      </c>
      <c r="BH455" s="1237">
        <f t="shared" ref="BH455:BH474" si="147">IF(N455="zníž. prenesená",J455,0)</f>
        <v>0</v>
      </c>
      <c r="BI455" s="1237">
        <f t="shared" ref="BI455:BI474" si="148">IF(N455="nulová",J455,0)</f>
        <v>0</v>
      </c>
      <c r="BJ455" s="1143" t="s">
        <v>83</v>
      </c>
      <c r="BK455" s="1237">
        <f t="shared" ref="BK455:BK474" si="149">ROUND(I455*H455,2)</f>
        <v>0</v>
      </c>
      <c r="BL455" s="1143" t="s">
        <v>263</v>
      </c>
      <c r="BM455" s="1236" t="s">
        <v>5494</v>
      </c>
    </row>
    <row r="456" spans="2:65" s="1150" customFormat="1" ht="37.700000000000003" customHeight="1">
      <c r="B456" s="1224"/>
      <c r="C456" s="1258" t="s">
        <v>2977</v>
      </c>
      <c r="D456" s="1258" t="s">
        <v>240</v>
      </c>
      <c r="E456" s="1259" t="s">
        <v>5495</v>
      </c>
      <c r="F456" s="1260" t="s">
        <v>5496</v>
      </c>
      <c r="G456" s="1261" t="s">
        <v>238</v>
      </c>
      <c r="H456" s="1262">
        <v>46.679000000000002</v>
      </c>
      <c r="I456" s="1263"/>
      <c r="J456" s="1263">
        <f t="shared" si="140"/>
        <v>0</v>
      </c>
      <c r="K456" s="1244"/>
      <c r="L456" s="1245"/>
      <c r="M456" s="1246" t="s">
        <v>1</v>
      </c>
      <c r="N456" s="1247" t="s">
        <v>37</v>
      </c>
      <c r="O456" s="1234">
        <v>0</v>
      </c>
      <c r="P456" s="1234">
        <f t="shared" si="141"/>
        <v>0</v>
      </c>
      <c r="Q456" s="1234">
        <v>0</v>
      </c>
      <c r="R456" s="1234">
        <f t="shared" si="142"/>
        <v>0</v>
      </c>
      <c r="S456" s="1234">
        <v>0</v>
      </c>
      <c r="T456" s="1235">
        <f t="shared" si="143"/>
        <v>0</v>
      </c>
      <c r="AR456" s="1236" t="s">
        <v>311</v>
      </c>
      <c r="AT456" s="1236" t="s">
        <v>240</v>
      </c>
      <c r="AU456" s="1236" t="s">
        <v>83</v>
      </c>
      <c r="AY456" s="1143" t="s">
        <v>211</v>
      </c>
      <c r="BE456" s="1237">
        <f t="shared" si="144"/>
        <v>0</v>
      </c>
      <c r="BF456" s="1237">
        <f t="shared" si="145"/>
        <v>0</v>
      </c>
      <c r="BG456" s="1237">
        <f t="shared" si="146"/>
        <v>0</v>
      </c>
      <c r="BH456" s="1237">
        <f t="shared" si="147"/>
        <v>0</v>
      </c>
      <c r="BI456" s="1237">
        <f t="shared" si="148"/>
        <v>0</v>
      </c>
      <c r="BJ456" s="1143" t="s">
        <v>83</v>
      </c>
      <c r="BK456" s="1237">
        <f t="shared" si="149"/>
        <v>0</v>
      </c>
      <c r="BL456" s="1143" t="s">
        <v>263</v>
      </c>
      <c r="BM456" s="1236" t="s">
        <v>5497</v>
      </c>
    </row>
    <row r="457" spans="2:65" s="1150" customFormat="1" ht="33" customHeight="1">
      <c r="B457" s="1224"/>
      <c r="C457" s="1252" t="s">
        <v>5498</v>
      </c>
      <c r="D457" s="1252" t="s">
        <v>213</v>
      </c>
      <c r="E457" s="1253" t="s">
        <v>5492</v>
      </c>
      <c r="F457" s="1254" t="s">
        <v>5493</v>
      </c>
      <c r="G457" s="1255" t="s">
        <v>238</v>
      </c>
      <c r="H457" s="1256">
        <v>58.32</v>
      </c>
      <c r="I457" s="1257"/>
      <c r="J457" s="1257">
        <f t="shared" si="140"/>
        <v>0</v>
      </c>
      <c r="K457" s="1231"/>
      <c r="L457" s="1151"/>
      <c r="M457" s="1232" t="s">
        <v>1</v>
      </c>
      <c r="N457" s="1233" t="s">
        <v>37</v>
      </c>
      <c r="O457" s="1234">
        <v>0.87883999999999995</v>
      </c>
      <c r="P457" s="1234">
        <f t="shared" si="141"/>
        <v>51.253948799999996</v>
      </c>
      <c r="Q457" s="1234">
        <v>3.65E-3</v>
      </c>
      <c r="R457" s="1234">
        <f t="shared" si="142"/>
        <v>0.212868</v>
      </c>
      <c r="S457" s="1234">
        <v>0</v>
      </c>
      <c r="T457" s="1235">
        <f t="shared" si="143"/>
        <v>0</v>
      </c>
      <c r="AR457" s="1236" t="s">
        <v>263</v>
      </c>
      <c r="AT457" s="1236" t="s">
        <v>213</v>
      </c>
      <c r="AU457" s="1236" t="s">
        <v>83</v>
      </c>
      <c r="AY457" s="1143" t="s">
        <v>211</v>
      </c>
      <c r="BE457" s="1237">
        <f t="shared" si="144"/>
        <v>0</v>
      </c>
      <c r="BF457" s="1237">
        <f t="shared" si="145"/>
        <v>0</v>
      </c>
      <c r="BG457" s="1237">
        <f t="shared" si="146"/>
        <v>0</v>
      </c>
      <c r="BH457" s="1237">
        <f t="shared" si="147"/>
        <v>0</v>
      </c>
      <c r="BI457" s="1237">
        <f t="shared" si="148"/>
        <v>0</v>
      </c>
      <c r="BJ457" s="1143" t="s">
        <v>83</v>
      </c>
      <c r="BK457" s="1237">
        <f t="shared" si="149"/>
        <v>0</v>
      </c>
      <c r="BL457" s="1143" t="s">
        <v>263</v>
      </c>
      <c r="BM457" s="1236" t="s">
        <v>5499</v>
      </c>
    </row>
    <row r="458" spans="2:65" s="1150" customFormat="1" ht="33" customHeight="1">
      <c r="B458" s="1224"/>
      <c r="C458" s="1258" t="s">
        <v>2980</v>
      </c>
      <c r="D458" s="1258" t="s">
        <v>240</v>
      </c>
      <c r="E458" s="1259" t="s">
        <v>5500</v>
      </c>
      <c r="F458" s="1260" t="s">
        <v>5501</v>
      </c>
      <c r="G458" s="1261" t="s">
        <v>238</v>
      </c>
      <c r="H458" s="1262">
        <v>67.067999999999998</v>
      </c>
      <c r="I458" s="1263"/>
      <c r="J458" s="1263">
        <f t="shared" si="140"/>
        <v>0</v>
      </c>
      <c r="K458" s="1244"/>
      <c r="L458" s="1245"/>
      <c r="M458" s="1246" t="s">
        <v>1</v>
      </c>
      <c r="N458" s="1247" t="s">
        <v>37</v>
      </c>
      <c r="O458" s="1234">
        <v>0</v>
      </c>
      <c r="P458" s="1234">
        <f t="shared" si="141"/>
        <v>0</v>
      </c>
      <c r="Q458" s="1234">
        <v>1.8499999999999999E-2</v>
      </c>
      <c r="R458" s="1234">
        <f t="shared" si="142"/>
        <v>1.2407579999999998</v>
      </c>
      <c r="S458" s="1234">
        <v>0</v>
      </c>
      <c r="T458" s="1235">
        <f t="shared" si="143"/>
        <v>0</v>
      </c>
      <c r="AR458" s="1236" t="s">
        <v>311</v>
      </c>
      <c r="AT458" s="1236" t="s">
        <v>240</v>
      </c>
      <c r="AU458" s="1236" t="s">
        <v>83</v>
      </c>
      <c r="AY458" s="1143" t="s">
        <v>211</v>
      </c>
      <c r="BE458" s="1237">
        <f t="shared" si="144"/>
        <v>0</v>
      </c>
      <c r="BF458" s="1237">
        <f t="shared" si="145"/>
        <v>0</v>
      </c>
      <c r="BG458" s="1237">
        <f t="shared" si="146"/>
        <v>0</v>
      </c>
      <c r="BH458" s="1237">
        <f t="shared" si="147"/>
        <v>0</v>
      </c>
      <c r="BI458" s="1237">
        <f t="shared" si="148"/>
        <v>0</v>
      </c>
      <c r="BJ458" s="1143" t="s">
        <v>83</v>
      </c>
      <c r="BK458" s="1237">
        <f t="shared" si="149"/>
        <v>0</v>
      </c>
      <c r="BL458" s="1143" t="s">
        <v>263</v>
      </c>
      <c r="BM458" s="1236" t="s">
        <v>5502</v>
      </c>
    </row>
    <row r="459" spans="2:65" s="1150" customFormat="1" ht="33" customHeight="1">
      <c r="B459" s="1224"/>
      <c r="C459" s="1252" t="s">
        <v>5503</v>
      </c>
      <c r="D459" s="1252" t="s">
        <v>213</v>
      </c>
      <c r="E459" s="1253" t="s">
        <v>5492</v>
      </c>
      <c r="F459" s="1254" t="s">
        <v>5493</v>
      </c>
      <c r="G459" s="1255" t="s">
        <v>238</v>
      </c>
      <c r="H459" s="1256">
        <v>12.62</v>
      </c>
      <c r="I459" s="1257"/>
      <c r="J459" s="1257">
        <f t="shared" si="140"/>
        <v>0</v>
      </c>
      <c r="K459" s="1231"/>
      <c r="L459" s="1151"/>
      <c r="M459" s="1232" t="s">
        <v>1</v>
      </c>
      <c r="N459" s="1233" t="s">
        <v>37</v>
      </c>
      <c r="O459" s="1234">
        <v>0.87883999999999995</v>
      </c>
      <c r="P459" s="1234">
        <f t="shared" si="141"/>
        <v>11.0909608</v>
      </c>
      <c r="Q459" s="1234">
        <v>3.65E-3</v>
      </c>
      <c r="R459" s="1234">
        <f t="shared" si="142"/>
        <v>4.6063E-2</v>
      </c>
      <c r="S459" s="1234">
        <v>0</v>
      </c>
      <c r="T459" s="1235">
        <f t="shared" si="143"/>
        <v>0</v>
      </c>
      <c r="AR459" s="1236" t="s">
        <v>263</v>
      </c>
      <c r="AT459" s="1236" t="s">
        <v>213</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5504</v>
      </c>
    </row>
    <row r="460" spans="2:65" s="1150" customFormat="1" ht="33" customHeight="1">
      <c r="B460" s="1224"/>
      <c r="C460" s="1258" t="s">
        <v>2984</v>
      </c>
      <c r="D460" s="1258" t="s">
        <v>240</v>
      </c>
      <c r="E460" s="1259" t="s">
        <v>5505</v>
      </c>
      <c r="F460" s="1260" t="s">
        <v>5506</v>
      </c>
      <c r="G460" s="1261" t="s">
        <v>238</v>
      </c>
      <c r="H460" s="1262">
        <v>14.513</v>
      </c>
      <c r="I460" s="1263"/>
      <c r="J460" s="1263">
        <f t="shared" si="140"/>
        <v>0</v>
      </c>
      <c r="K460" s="1244"/>
      <c r="L460" s="1245"/>
      <c r="M460" s="1246" t="s">
        <v>1</v>
      </c>
      <c r="N460" s="1247" t="s">
        <v>37</v>
      </c>
      <c r="O460" s="1234">
        <v>0</v>
      </c>
      <c r="P460" s="1234">
        <f t="shared" si="141"/>
        <v>0</v>
      </c>
      <c r="Q460" s="1234">
        <v>1.8499999999999999E-2</v>
      </c>
      <c r="R460" s="1234">
        <f t="shared" si="142"/>
        <v>0.26849049999999997</v>
      </c>
      <c r="S460" s="1234">
        <v>0</v>
      </c>
      <c r="T460" s="1235">
        <f t="shared" si="143"/>
        <v>0</v>
      </c>
      <c r="AR460" s="1236" t="s">
        <v>311</v>
      </c>
      <c r="AT460" s="1236" t="s">
        <v>240</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5507</v>
      </c>
    </row>
    <row r="461" spans="2:65" s="1150" customFormat="1" ht="33" customHeight="1">
      <c r="B461" s="1224"/>
      <c r="C461" s="1252" t="s">
        <v>5508</v>
      </c>
      <c r="D461" s="1252" t="s">
        <v>213</v>
      </c>
      <c r="E461" s="1253" t="s">
        <v>5492</v>
      </c>
      <c r="F461" s="1254" t="s">
        <v>5493</v>
      </c>
      <c r="G461" s="1255" t="s">
        <v>238</v>
      </c>
      <c r="H461" s="1256">
        <v>6.6</v>
      </c>
      <c r="I461" s="1257"/>
      <c r="J461" s="1257">
        <f t="shared" si="140"/>
        <v>0</v>
      </c>
      <c r="K461" s="1231"/>
      <c r="L461" s="1151"/>
      <c r="M461" s="1232" t="s">
        <v>1</v>
      </c>
      <c r="N461" s="1233" t="s">
        <v>37</v>
      </c>
      <c r="O461" s="1234">
        <v>0.87883999999999995</v>
      </c>
      <c r="P461" s="1234">
        <f t="shared" si="141"/>
        <v>5.8003439999999991</v>
      </c>
      <c r="Q461" s="1234">
        <v>3.65E-3</v>
      </c>
      <c r="R461" s="1234">
        <f t="shared" si="142"/>
        <v>2.409E-2</v>
      </c>
      <c r="S461" s="1234">
        <v>0</v>
      </c>
      <c r="T461" s="1235">
        <f t="shared" si="143"/>
        <v>0</v>
      </c>
      <c r="AR461" s="1236" t="s">
        <v>263</v>
      </c>
      <c r="AT461" s="1236" t="s">
        <v>213</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5509</v>
      </c>
    </row>
    <row r="462" spans="2:65" s="1150" customFormat="1" ht="37.700000000000003" customHeight="1">
      <c r="B462" s="1224"/>
      <c r="C462" s="1258" t="s">
        <v>2987</v>
      </c>
      <c r="D462" s="1258" t="s">
        <v>240</v>
      </c>
      <c r="E462" s="1259" t="s">
        <v>5510</v>
      </c>
      <c r="F462" s="1260" t="s">
        <v>5511</v>
      </c>
      <c r="G462" s="1261" t="s">
        <v>238</v>
      </c>
      <c r="H462" s="1262">
        <v>7.59</v>
      </c>
      <c r="I462" s="1263"/>
      <c r="J462" s="1263">
        <f t="shared" si="140"/>
        <v>0</v>
      </c>
      <c r="K462" s="1244"/>
      <c r="L462" s="1245"/>
      <c r="M462" s="1246" t="s">
        <v>1</v>
      </c>
      <c r="N462" s="1247" t="s">
        <v>37</v>
      </c>
      <c r="O462" s="1234">
        <v>0</v>
      </c>
      <c r="P462" s="1234">
        <f t="shared" si="141"/>
        <v>0</v>
      </c>
      <c r="Q462" s="1234">
        <v>0</v>
      </c>
      <c r="R462" s="1234">
        <f t="shared" si="142"/>
        <v>0</v>
      </c>
      <c r="S462" s="1234">
        <v>0</v>
      </c>
      <c r="T462" s="1235">
        <f t="shared" si="143"/>
        <v>0</v>
      </c>
      <c r="AR462" s="1236" t="s">
        <v>311</v>
      </c>
      <c r="AT462" s="1236" t="s">
        <v>240</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5512</v>
      </c>
    </row>
    <row r="463" spans="2:65" s="1150" customFormat="1" ht="24.2" customHeight="1">
      <c r="B463" s="1224"/>
      <c r="C463" s="1252" t="s">
        <v>5513</v>
      </c>
      <c r="D463" s="1252" t="s">
        <v>213</v>
      </c>
      <c r="E463" s="1253" t="s">
        <v>5514</v>
      </c>
      <c r="F463" s="1254" t="s">
        <v>5515</v>
      </c>
      <c r="G463" s="1255" t="s">
        <v>389</v>
      </c>
      <c r="H463" s="1256">
        <v>98.33</v>
      </c>
      <c r="I463" s="1257"/>
      <c r="J463" s="1257">
        <f t="shared" si="140"/>
        <v>0</v>
      </c>
      <c r="K463" s="1231"/>
      <c r="L463" s="1151"/>
      <c r="M463" s="1232" t="s">
        <v>1</v>
      </c>
      <c r="N463" s="1233" t="s">
        <v>37</v>
      </c>
      <c r="O463" s="1234">
        <v>0</v>
      </c>
      <c r="P463" s="1234">
        <f t="shared" si="141"/>
        <v>0</v>
      </c>
      <c r="Q463" s="1234">
        <v>0</v>
      </c>
      <c r="R463" s="1234">
        <f t="shared" si="142"/>
        <v>0</v>
      </c>
      <c r="S463" s="1234">
        <v>0</v>
      </c>
      <c r="T463" s="1235">
        <f t="shared" si="143"/>
        <v>0</v>
      </c>
      <c r="AR463" s="1236" t="s">
        <v>263</v>
      </c>
      <c r="AT463" s="1236" t="s">
        <v>213</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5516</v>
      </c>
    </row>
    <row r="464" spans="2:65" s="1150" customFormat="1" ht="37.700000000000003" customHeight="1">
      <c r="B464" s="1224"/>
      <c r="C464" s="1258" t="s">
        <v>2990</v>
      </c>
      <c r="D464" s="1258" t="s">
        <v>240</v>
      </c>
      <c r="E464" s="1259" t="s">
        <v>5495</v>
      </c>
      <c r="F464" s="1260" t="s">
        <v>5496</v>
      </c>
      <c r="G464" s="1261" t="s">
        <v>238</v>
      </c>
      <c r="H464" s="1262">
        <v>16.16</v>
      </c>
      <c r="I464" s="1263"/>
      <c r="J464" s="1263">
        <f t="shared" si="140"/>
        <v>0</v>
      </c>
      <c r="K464" s="1244"/>
      <c r="L464" s="1245"/>
      <c r="M464" s="1246" t="s">
        <v>1</v>
      </c>
      <c r="N464" s="1247" t="s">
        <v>37</v>
      </c>
      <c r="O464" s="1234">
        <v>0</v>
      </c>
      <c r="P464" s="1234">
        <f t="shared" si="141"/>
        <v>0</v>
      </c>
      <c r="Q464" s="1234">
        <v>0</v>
      </c>
      <c r="R464" s="1234">
        <f t="shared" si="142"/>
        <v>0</v>
      </c>
      <c r="S464" s="1234">
        <v>0</v>
      </c>
      <c r="T464" s="1235">
        <f t="shared" si="143"/>
        <v>0</v>
      </c>
      <c r="AR464" s="1236" t="s">
        <v>311</v>
      </c>
      <c r="AT464" s="1236" t="s">
        <v>240</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5517</v>
      </c>
    </row>
    <row r="465" spans="2:65" s="1150" customFormat="1" ht="24.2" customHeight="1">
      <c r="B465" s="1224"/>
      <c r="C465" s="1252" t="s">
        <v>5518</v>
      </c>
      <c r="D465" s="1252" t="s">
        <v>213</v>
      </c>
      <c r="E465" s="1253" t="s">
        <v>5514</v>
      </c>
      <c r="F465" s="1254" t="s">
        <v>5515</v>
      </c>
      <c r="G465" s="1255" t="s">
        <v>389</v>
      </c>
      <c r="H465" s="1256">
        <v>163.79</v>
      </c>
      <c r="I465" s="1257"/>
      <c r="J465" s="1257">
        <f t="shared" si="140"/>
        <v>0</v>
      </c>
      <c r="K465" s="1231"/>
      <c r="L465" s="1151"/>
      <c r="M465" s="1232" t="s">
        <v>1</v>
      </c>
      <c r="N465" s="1233" t="s">
        <v>37</v>
      </c>
      <c r="O465" s="1234">
        <v>0</v>
      </c>
      <c r="P465" s="1234">
        <f t="shared" si="141"/>
        <v>0</v>
      </c>
      <c r="Q465" s="1234">
        <v>0</v>
      </c>
      <c r="R465" s="1234">
        <f t="shared" si="142"/>
        <v>0</v>
      </c>
      <c r="S465" s="1234">
        <v>0</v>
      </c>
      <c r="T465" s="1235">
        <f t="shared" si="143"/>
        <v>0</v>
      </c>
      <c r="AR465" s="1236" t="s">
        <v>263</v>
      </c>
      <c r="AT465" s="1236" t="s">
        <v>213</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5519</v>
      </c>
    </row>
    <row r="466" spans="2:65" s="1150" customFormat="1" ht="33" customHeight="1">
      <c r="B466" s="1224"/>
      <c r="C466" s="1258" t="s">
        <v>5369</v>
      </c>
      <c r="D466" s="1258" t="s">
        <v>240</v>
      </c>
      <c r="E466" s="1259" t="s">
        <v>5500</v>
      </c>
      <c r="F466" s="1260" t="s">
        <v>5501</v>
      </c>
      <c r="G466" s="1261" t="s">
        <v>238</v>
      </c>
      <c r="H466" s="1262">
        <v>30.672999999999998</v>
      </c>
      <c r="I466" s="1263"/>
      <c r="J466" s="1263">
        <f t="shared" si="140"/>
        <v>0</v>
      </c>
      <c r="K466" s="1244"/>
      <c r="L466" s="1245"/>
      <c r="M466" s="1246" t="s">
        <v>1</v>
      </c>
      <c r="N466" s="1247" t="s">
        <v>37</v>
      </c>
      <c r="O466" s="1234">
        <v>0</v>
      </c>
      <c r="P466" s="1234">
        <f t="shared" si="141"/>
        <v>0</v>
      </c>
      <c r="Q466" s="1234">
        <v>1.8499999999999999E-2</v>
      </c>
      <c r="R466" s="1234">
        <f t="shared" si="142"/>
        <v>0.56745049999999997</v>
      </c>
      <c r="S466" s="1234">
        <v>0</v>
      </c>
      <c r="T466" s="1235">
        <f t="shared" si="143"/>
        <v>0</v>
      </c>
      <c r="AR466" s="1236" t="s">
        <v>311</v>
      </c>
      <c r="AT466" s="1236" t="s">
        <v>240</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5520</v>
      </c>
    </row>
    <row r="467" spans="2:65" s="1150" customFormat="1" ht="37.700000000000003" customHeight="1">
      <c r="B467" s="1224"/>
      <c r="C467" s="1252" t="s">
        <v>5521</v>
      </c>
      <c r="D467" s="1252" t="s">
        <v>213</v>
      </c>
      <c r="E467" s="1253" t="s">
        <v>5522</v>
      </c>
      <c r="F467" s="1254" t="s">
        <v>5523</v>
      </c>
      <c r="G467" s="1255" t="s">
        <v>238</v>
      </c>
      <c r="H467" s="1256">
        <v>120.73</v>
      </c>
      <c r="I467" s="1257"/>
      <c r="J467" s="1257">
        <f t="shared" si="140"/>
        <v>0</v>
      </c>
      <c r="K467" s="1231"/>
      <c r="L467" s="1151"/>
      <c r="M467" s="1232" t="s">
        <v>1</v>
      </c>
      <c r="N467" s="1233" t="s">
        <v>37</v>
      </c>
      <c r="O467" s="1234">
        <v>0.89185999999999999</v>
      </c>
      <c r="P467" s="1234">
        <f t="shared" si="141"/>
        <v>107.67425780000001</v>
      </c>
      <c r="Q467" s="1234">
        <v>3.5469999999999998E-3</v>
      </c>
      <c r="R467" s="1234">
        <f t="shared" si="142"/>
        <v>0.42822930999999997</v>
      </c>
      <c r="S467" s="1234">
        <v>0</v>
      </c>
      <c r="T467" s="1235">
        <f t="shared" si="143"/>
        <v>0</v>
      </c>
      <c r="AR467" s="1236" t="s">
        <v>263</v>
      </c>
      <c r="AT467" s="1236" t="s">
        <v>213</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5524</v>
      </c>
    </row>
    <row r="468" spans="2:65" s="1150" customFormat="1" ht="37.700000000000003" customHeight="1">
      <c r="B468" s="1224"/>
      <c r="C468" s="1258" t="s">
        <v>2993</v>
      </c>
      <c r="D468" s="1258" t="s">
        <v>240</v>
      </c>
      <c r="E468" s="1259" t="s">
        <v>5495</v>
      </c>
      <c r="F468" s="1260" t="s">
        <v>5496</v>
      </c>
      <c r="G468" s="1261" t="s">
        <v>238</v>
      </c>
      <c r="H468" s="1262">
        <v>138.84</v>
      </c>
      <c r="I468" s="1263"/>
      <c r="J468" s="1263">
        <f t="shared" si="140"/>
        <v>0</v>
      </c>
      <c r="K468" s="1244"/>
      <c r="L468" s="1245"/>
      <c r="M468" s="1246" t="s">
        <v>1</v>
      </c>
      <c r="N468" s="1247" t="s">
        <v>37</v>
      </c>
      <c r="O468" s="1234">
        <v>0</v>
      </c>
      <c r="P468" s="1234">
        <f t="shared" si="141"/>
        <v>0</v>
      </c>
      <c r="Q468" s="1234">
        <v>0</v>
      </c>
      <c r="R468" s="1234">
        <f t="shared" si="142"/>
        <v>0</v>
      </c>
      <c r="S468" s="1234">
        <v>0</v>
      </c>
      <c r="T468" s="1235">
        <f t="shared" si="143"/>
        <v>0</v>
      </c>
      <c r="AR468" s="1236" t="s">
        <v>311</v>
      </c>
      <c r="AT468" s="1236" t="s">
        <v>240</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5525</v>
      </c>
    </row>
    <row r="469" spans="2:65" s="1150" customFormat="1" ht="37.700000000000003" customHeight="1">
      <c r="B469" s="1224"/>
      <c r="C469" s="1252" t="s">
        <v>5526</v>
      </c>
      <c r="D469" s="1252" t="s">
        <v>213</v>
      </c>
      <c r="E469" s="1253" t="s">
        <v>5522</v>
      </c>
      <c r="F469" s="1254" t="s">
        <v>5523</v>
      </c>
      <c r="G469" s="1255" t="s">
        <v>238</v>
      </c>
      <c r="H469" s="1256">
        <v>199.13499999999999</v>
      </c>
      <c r="I469" s="1257"/>
      <c r="J469" s="1257">
        <f t="shared" si="140"/>
        <v>0</v>
      </c>
      <c r="K469" s="1231"/>
      <c r="L469" s="1151"/>
      <c r="M469" s="1232" t="s">
        <v>1</v>
      </c>
      <c r="N469" s="1233" t="s">
        <v>37</v>
      </c>
      <c r="O469" s="1234">
        <v>0.89185999999999999</v>
      </c>
      <c r="P469" s="1234">
        <f t="shared" si="141"/>
        <v>177.60054109999999</v>
      </c>
      <c r="Q469" s="1234">
        <v>3.5469999999999998E-3</v>
      </c>
      <c r="R469" s="1234">
        <f t="shared" si="142"/>
        <v>0.7063318449999999</v>
      </c>
      <c r="S469" s="1234">
        <v>0</v>
      </c>
      <c r="T469" s="1235">
        <f t="shared" si="143"/>
        <v>0</v>
      </c>
      <c r="AR469" s="1236" t="s">
        <v>263</v>
      </c>
      <c r="AT469" s="1236" t="s">
        <v>213</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5527</v>
      </c>
    </row>
    <row r="470" spans="2:65" s="1150" customFormat="1" ht="37.700000000000003" customHeight="1">
      <c r="B470" s="1224"/>
      <c r="C470" s="1258" t="s">
        <v>2996</v>
      </c>
      <c r="D470" s="1258" t="s">
        <v>240</v>
      </c>
      <c r="E470" s="1259" t="s">
        <v>5528</v>
      </c>
      <c r="F470" s="1260" t="s">
        <v>5529</v>
      </c>
      <c r="G470" s="1261" t="s">
        <v>238</v>
      </c>
      <c r="H470" s="1262">
        <v>229.005</v>
      </c>
      <c r="I470" s="1263"/>
      <c r="J470" s="1263">
        <f t="shared" si="140"/>
        <v>0</v>
      </c>
      <c r="K470" s="1244"/>
      <c r="L470" s="1245"/>
      <c r="M470" s="1246" t="s">
        <v>1</v>
      </c>
      <c r="N470" s="1247" t="s">
        <v>37</v>
      </c>
      <c r="O470" s="1234">
        <v>0</v>
      </c>
      <c r="P470" s="1234">
        <f t="shared" si="141"/>
        <v>0</v>
      </c>
      <c r="Q470" s="1234">
        <v>0</v>
      </c>
      <c r="R470" s="1234">
        <f t="shared" si="142"/>
        <v>0</v>
      </c>
      <c r="S470" s="1234">
        <v>0</v>
      </c>
      <c r="T470" s="1235">
        <f t="shared" si="143"/>
        <v>0</v>
      </c>
      <c r="AR470" s="1236" t="s">
        <v>311</v>
      </c>
      <c r="AT470" s="1236" t="s">
        <v>240</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5530</v>
      </c>
    </row>
    <row r="471" spans="2:65" s="1150" customFormat="1" ht="44.25" customHeight="1">
      <c r="B471" s="1224"/>
      <c r="C471" s="1252" t="s">
        <v>5531</v>
      </c>
      <c r="D471" s="1252" t="s">
        <v>213</v>
      </c>
      <c r="E471" s="1253" t="s">
        <v>5532</v>
      </c>
      <c r="F471" s="1254" t="s">
        <v>5533</v>
      </c>
      <c r="G471" s="1255" t="s">
        <v>238</v>
      </c>
      <c r="H471" s="1256">
        <v>54.08</v>
      </c>
      <c r="I471" s="1257"/>
      <c r="J471" s="1257">
        <f t="shared" si="140"/>
        <v>0</v>
      </c>
      <c r="K471" s="1231"/>
      <c r="L471" s="1151"/>
      <c r="M471" s="1232" t="s">
        <v>1</v>
      </c>
      <c r="N471" s="1233" t="s">
        <v>37</v>
      </c>
      <c r="O471" s="1234">
        <v>1.0913200000000001</v>
      </c>
      <c r="P471" s="1234">
        <f t="shared" si="141"/>
        <v>59.018585600000002</v>
      </c>
      <c r="Q471" s="1234">
        <v>5.4710000000000002E-3</v>
      </c>
      <c r="R471" s="1234">
        <f t="shared" si="142"/>
        <v>0.29587168000000003</v>
      </c>
      <c r="S471" s="1234">
        <v>0</v>
      </c>
      <c r="T471" s="1235">
        <f t="shared" si="143"/>
        <v>0</v>
      </c>
      <c r="AR471" s="1236" t="s">
        <v>263</v>
      </c>
      <c r="AT471" s="1236" t="s">
        <v>213</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5534</v>
      </c>
    </row>
    <row r="472" spans="2:65" s="1150" customFormat="1" ht="44.25" customHeight="1">
      <c r="B472" s="1224"/>
      <c r="C472" s="1258" t="s">
        <v>2999</v>
      </c>
      <c r="D472" s="1258" t="s">
        <v>240</v>
      </c>
      <c r="E472" s="1259" t="s">
        <v>1023</v>
      </c>
      <c r="F472" s="1260" t="s">
        <v>5535</v>
      </c>
      <c r="G472" s="1261" t="s">
        <v>238</v>
      </c>
      <c r="H472" s="1262">
        <v>62.192</v>
      </c>
      <c r="I472" s="1263"/>
      <c r="J472" s="1263">
        <f t="shared" si="140"/>
        <v>0</v>
      </c>
      <c r="K472" s="1244"/>
      <c r="L472" s="1245"/>
      <c r="M472" s="1246" t="s">
        <v>1</v>
      </c>
      <c r="N472" s="1247" t="s">
        <v>37</v>
      </c>
      <c r="O472" s="1234">
        <v>0</v>
      </c>
      <c r="P472" s="1234">
        <f t="shared" si="141"/>
        <v>0</v>
      </c>
      <c r="Q472" s="1234">
        <v>0</v>
      </c>
      <c r="R472" s="1234">
        <f t="shared" si="142"/>
        <v>0</v>
      </c>
      <c r="S472" s="1234">
        <v>0</v>
      </c>
      <c r="T472" s="1235">
        <f t="shared" si="143"/>
        <v>0</v>
      </c>
      <c r="AR472" s="1236" t="s">
        <v>311</v>
      </c>
      <c r="AT472" s="1236" t="s">
        <v>240</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5536</v>
      </c>
    </row>
    <row r="473" spans="2:65" s="1150" customFormat="1" ht="44.25" customHeight="1">
      <c r="B473" s="1224"/>
      <c r="C473" s="1252" t="s">
        <v>5537</v>
      </c>
      <c r="D473" s="1252" t="s">
        <v>213</v>
      </c>
      <c r="E473" s="1253" t="s">
        <v>5532</v>
      </c>
      <c r="F473" s="1254" t="s">
        <v>5533</v>
      </c>
      <c r="G473" s="1255" t="s">
        <v>238</v>
      </c>
      <c r="H473" s="1256">
        <v>151.47499999999999</v>
      </c>
      <c r="I473" s="1257"/>
      <c r="J473" s="1257">
        <f t="shared" si="140"/>
        <v>0</v>
      </c>
      <c r="K473" s="1231"/>
      <c r="L473" s="1151"/>
      <c r="M473" s="1232" t="s">
        <v>1</v>
      </c>
      <c r="N473" s="1233" t="s">
        <v>37</v>
      </c>
      <c r="O473" s="1234">
        <v>1.0913200000000001</v>
      </c>
      <c r="P473" s="1234">
        <f t="shared" si="141"/>
        <v>165.30769699999999</v>
      </c>
      <c r="Q473" s="1234">
        <v>5.4710000000000002E-3</v>
      </c>
      <c r="R473" s="1234">
        <f t="shared" si="142"/>
        <v>0.82871972500000002</v>
      </c>
      <c r="S473" s="1234">
        <v>0</v>
      </c>
      <c r="T473" s="1235">
        <f t="shared" si="143"/>
        <v>0</v>
      </c>
      <c r="AR473" s="1236" t="s">
        <v>263</v>
      </c>
      <c r="AT473" s="1236" t="s">
        <v>213</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5538</v>
      </c>
    </row>
    <row r="474" spans="2:65" s="1150" customFormat="1" ht="33" customHeight="1">
      <c r="B474" s="1224"/>
      <c r="C474" s="1258" t="s">
        <v>5362</v>
      </c>
      <c r="D474" s="1258" t="s">
        <v>240</v>
      </c>
      <c r="E474" s="1259" t="s">
        <v>5500</v>
      </c>
      <c r="F474" s="1260" t="s">
        <v>5501</v>
      </c>
      <c r="G474" s="1261" t="s">
        <v>238</v>
      </c>
      <c r="H474" s="1262">
        <v>174.196</v>
      </c>
      <c r="I474" s="1263"/>
      <c r="J474" s="1263">
        <f t="shared" si="140"/>
        <v>0</v>
      </c>
      <c r="K474" s="1244"/>
      <c r="L474" s="1245"/>
      <c r="M474" s="1246" t="s">
        <v>1</v>
      </c>
      <c r="N474" s="1247" t="s">
        <v>37</v>
      </c>
      <c r="O474" s="1234">
        <v>0</v>
      </c>
      <c r="P474" s="1234">
        <f t="shared" si="141"/>
        <v>0</v>
      </c>
      <c r="Q474" s="1234">
        <v>1.8499999999999999E-2</v>
      </c>
      <c r="R474" s="1234">
        <f t="shared" si="142"/>
        <v>3.222626</v>
      </c>
      <c r="S474" s="1234">
        <v>0</v>
      </c>
      <c r="T474" s="1235">
        <f t="shared" si="143"/>
        <v>0</v>
      </c>
      <c r="AR474" s="1236" t="s">
        <v>311</v>
      </c>
      <c r="AT474" s="1236" t="s">
        <v>240</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5539</v>
      </c>
    </row>
    <row r="475" spans="2:65" s="1212" customFormat="1" ht="22.7" customHeight="1">
      <c r="B475" s="1213"/>
      <c r="D475" s="1214" t="s">
        <v>69</v>
      </c>
      <c r="E475" s="1222" t="s">
        <v>1031</v>
      </c>
      <c r="F475" s="1222" t="s">
        <v>1032</v>
      </c>
      <c r="J475" s="1223">
        <f>BK475</f>
        <v>0</v>
      </c>
      <c r="L475" s="1213"/>
      <c r="M475" s="1217"/>
      <c r="P475" s="1218">
        <f>SUM(P476:P501)</f>
        <v>755.69781094999996</v>
      </c>
      <c r="R475" s="1218">
        <f>SUM(R476:R501)</f>
        <v>4.0293689800000001</v>
      </c>
      <c r="T475" s="1219">
        <f>SUM(T476:T501)</f>
        <v>0</v>
      </c>
      <c r="AR475" s="1214" t="s">
        <v>83</v>
      </c>
      <c r="AT475" s="1220" t="s">
        <v>69</v>
      </c>
      <c r="AU475" s="1220" t="s">
        <v>77</v>
      </c>
      <c r="AY475" s="1214" t="s">
        <v>211</v>
      </c>
      <c r="BK475" s="1221">
        <f>SUM(BK476:BK501)</f>
        <v>0</v>
      </c>
    </row>
    <row r="476" spans="2:65" s="1150" customFormat="1" ht="24.2" customHeight="1">
      <c r="B476" s="1224"/>
      <c r="C476" s="1252" t="s">
        <v>5540</v>
      </c>
      <c r="D476" s="1252" t="s">
        <v>213</v>
      </c>
      <c r="E476" s="1253" t="s">
        <v>5541</v>
      </c>
      <c r="F476" s="1254" t="s">
        <v>5542</v>
      </c>
      <c r="G476" s="1255" t="s">
        <v>389</v>
      </c>
      <c r="H476" s="1256">
        <v>21.75</v>
      </c>
      <c r="I476" s="1257"/>
      <c r="J476" s="1257">
        <f t="shared" ref="J476:J501" si="150">ROUND(I476*H476,2)</f>
        <v>0</v>
      </c>
      <c r="K476" s="1231"/>
      <c r="L476" s="1151"/>
      <c r="M476" s="1232" t="s">
        <v>1</v>
      </c>
      <c r="N476" s="1233" t="s">
        <v>37</v>
      </c>
      <c r="O476" s="1234">
        <v>0.251</v>
      </c>
      <c r="P476" s="1234">
        <f t="shared" ref="P476:P501" si="151">O476*H476</f>
        <v>5.4592499999999999</v>
      </c>
      <c r="Q476" s="1234">
        <v>5.0000000000000002E-5</v>
      </c>
      <c r="R476" s="1234">
        <f t="shared" ref="R476:R501" si="152">Q476*H476</f>
        <v>1.0875000000000001E-3</v>
      </c>
      <c r="S476" s="1234">
        <v>0</v>
      </c>
      <c r="T476" s="1235">
        <f t="shared" ref="T476:T501" si="153">S476*H476</f>
        <v>0</v>
      </c>
      <c r="AR476" s="1236" t="s">
        <v>263</v>
      </c>
      <c r="AT476" s="1236" t="s">
        <v>213</v>
      </c>
      <c r="AU476" s="1236" t="s">
        <v>83</v>
      </c>
      <c r="AY476" s="1143" t="s">
        <v>211</v>
      </c>
      <c r="BE476" s="1237">
        <f t="shared" ref="BE476:BE501" si="154">IF(N476="základná",J476,0)</f>
        <v>0</v>
      </c>
      <c r="BF476" s="1237">
        <f t="shared" ref="BF476:BF501" si="155">IF(N476="znížená",J476,0)</f>
        <v>0</v>
      </c>
      <c r="BG476" s="1237">
        <f t="shared" ref="BG476:BG501" si="156">IF(N476="zákl. prenesená",J476,0)</f>
        <v>0</v>
      </c>
      <c r="BH476" s="1237">
        <f t="shared" ref="BH476:BH501" si="157">IF(N476="zníž. prenesená",J476,0)</f>
        <v>0</v>
      </c>
      <c r="BI476" s="1237">
        <f t="shared" ref="BI476:BI501" si="158">IF(N476="nulová",J476,0)</f>
        <v>0</v>
      </c>
      <c r="BJ476" s="1143" t="s">
        <v>83</v>
      </c>
      <c r="BK476" s="1237">
        <f t="shared" ref="BK476:BK501" si="159">ROUND(I476*H476,2)</f>
        <v>0</v>
      </c>
      <c r="BL476" s="1143" t="s">
        <v>263</v>
      </c>
      <c r="BM476" s="1236" t="s">
        <v>5543</v>
      </c>
    </row>
    <row r="477" spans="2:65" s="1150" customFormat="1" ht="24.2" customHeight="1">
      <c r="B477" s="1224"/>
      <c r="C477" s="1258" t="s">
        <v>2974</v>
      </c>
      <c r="D477" s="1258" t="s">
        <v>240</v>
      </c>
      <c r="E477" s="1259" t="s">
        <v>1052</v>
      </c>
      <c r="F477" s="1260" t="s">
        <v>5544</v>
      </c>
      <c r="G477" s="1261" t="s">
        <v>238</v>
      </c>
      <c r="H477" s="1262">
        <v>2.3069999999999999</v>
      </c>
      <c r="I477" s="1263"/>
      <c r="J477" s="1263">
        <f t="shared" si="150"/>
        <v>0</v>
      </c>
      <c r="K477" s="1244"/>
      <c r="L477" s="1245"/>
      <c r="M477" s="1246" t="s">
        <v>1</v>
      </c>
      <c r="N477" s="1247" t="s">
        <v>37</v>
      </c>
      <c r="O477" s="1234">
        <v>0</v>
      </c>
      <c r="P477" s="1234">
        <f t="shared" si="151"/>
        <v>0</v>
      </c>
      <c r="Q477" s="1234">
        <v>0</v>
      </c>
      <c r="R477" s="1234">
        <f t="shared" si="152"/>
        <v>0</v>
      </c>
      <c r="S477" s="1234">
        <v>0</v>
      </c>
      <c r="T477" s="1235">
        <f t="shared" si="153"/>
        <v>0</v>
      </c>
      <c r="AR477" s="1236" t="s">
        <v>311</v>
      </c>
      <c r="AT477" s="1236" t="s">
        <v>240</v>
      </c>
      <c r="AU477" s="1236" t="s">
        <v>83</v>
      </c>
      <c r="AY477" s="1143" t="s">
        <v>211</v>
      </c>
      <c r="BE477" s="1237">
        <f t="shared" si="154"/>
        <v>0</v>
      </c>
      <c r="BF477" s="1237">
        <f t="shared" si="155"/>
        <v>0</v>
      </c>
      <c r="BG477" s="1237">
        <f t="shared" si="156"/>
        <v>0</v>
      </c>
      <c r="BH477" s="1237">
        <f t="shared" si="157"/>
        <v>0</v>
      </c>
      <c r="BI477" s="1237">
        <f t="shared" si="158"/>
        <v>0</v>
      </c>
      <c r="BJ477" s="1143" t="s">
        <v>83</v>
      </c>
      <c r="BK477" s="1237">
        <f t="shared" si="159"/>
        <v>0</v>
      </c>
      <c r="BL477" s="1143" t="s">
        <v>263</v>
      </c>
      <c r="BM477" s="1236" t="s">
        <v>5545</v>
      </c>
    </row>
    <row r="478" spans="2:65" s="1150" customFormat="1" ht="16.5" customHeight="1">
      <c r="B478" s="1224"/>
      <c r="C478" s="1252" t="s">
        <v>5371</v>
      </c>
      <c r="D478" s="1252" t="s">
        <v>213</v>
      </c>
      <c r="E478" s="1253" t="s">
        <v>5546</v>
      </c>
      <c r="F478" s="1254" t="s">
        <v>5547</v>
      </c>
      <c r="G478" s="1255" t="s">
        <v>389</v>
      </c>
      <c r="H478" s="1256">
        <v>303.13499999999999</v>
      </c>
      <c r="I478" s="1257"/>
      <c r="J478" s="1257">
        <f t="shared" si="150"/>
        <v>0</v>
      </c>
      <c r="K478" s="1231"/>
      <c r="L478" s="1151"/>
      <c r="M478" s="1232" t="s">
        <v>1</v>
      </c>
      <c r="N478" s="1233" t="s">
        <v>37</v>
      </c>
      <c r="O478" s="1234">
        <v>0.11837</v>
      </c>
      <c r="P478" s="1234">
        <f t="shared" si="151"/>
        <v>35.882089950000001</v>
      </c>
      <c r="Q478" s="1234">
        <v>4.0000000000000003E-5</v>
      </c>
      <c r="R478" s="1234">
        <f t="shared" si="152"/>
        <v>1.2125400000000001E-2</v>
      </c>
      <c r="S478" s="1234">
        <v>0</v>
      </c>
      <c r="T478" s="1235">
        <f t="shared" si="153"/>
        <v>0</v>
      </c>
      <c r="AR478" s="1236" t="s">
        <v>263</v>
      </c>
      <c r="AT478" s="1236" t="s">
        <v>213</v>
      </c>
      <c r="AU478" s="1236" t="s">
        <v>83</v>
      </c>
      <c r="AY478" s="1143" t="s">
        <v>211</v>
      </c>
      <c r="BE478" s="1237">
        <f t="shared" si="154"/>
        <v>0</v>
      </c>
      <c r="BF478" s="1237">
        <f t="shared" si="155"/>
        <v>0</v>
      </c>
      <c r="BG478" s="1237">
        <f t="shared" si="156"/>
        <v>0</v>
      </c>
      <c r="BH478" s="1237">
        <f t="shared" si="157"/>
        <v>0</v>
      </c>
      <c r="BI478" s="1237">
        <f t="shared" si="158"/>
        <v>0</v>
      </c>
      <c r="BJ478" s="1143" t="s">
        <v>83</v>
      </c>
      <c r="BK478" s="1237">
        <f t="shared" si="159"/>
        <v>0</v>
      </c>
      <c r="BL478" s="1143" t="s">
        <v>263</v>
      </c>
      <c r="BM478" s="1236" t="s">
        <v>5548</v>
      </c>
    </row>
    <row r="479" spans="2:65" s="1150" customFormat="1" ht="37.700000000000003" customHeight="1">
      <c r="B479" s="1224"/>
      <c r="C479" s="1258" t="s">
        <v>5549</v>
      </c>
      <c r="D479" s="1258" t="s">
        <v>240</v>
      </c>
      <c r="E479" s="1259" t="s">
        <v>5550</v>
      </c>
      <c r="F479" s="1260" t="s">
        <v>5551</v>
      </c>
      <c r="G479" s="1261" t="s">
        <v>389</v>
      </c>
      <c r="H479" s="1262">
        <v>306.166</v>
      </c>
      <c r="I479" s="1263"/>
      <c r="J479" s="1263">
        <f t="shared" si="150"/>
        <v>0</v>
      </c>
      <c r="K479" s="1244"/>
      <c r="L479" s="1245"/>
      <c r="M479" s="1246" t="s">
        <v>1</v>
      </c>
      <c r="N479" s="1247" t="s">
        <v>37</v>
      </c>
      <c r="O479" s="1234">
        <v>0</v>
      </c>
      <c r="P479" s="1234">
        <f t="shared" si="151"/>
        <v>0</v>
      </c>
      <c r="Q479" s="1234">
        <v>1.6299999999999999E-3</v>
      </c>
      <c r="R479" s="1234">
        <f t="shared" si="152"/>
        <v>0.49905057999999997</v>
      </c>
      <c r="S479" s="1234">
        <v>0</v>
      </c>
      <c r="T479" s="1235">
        <f t="shared" si="153"/>
        <v>0</v>
      </c>
      <c r="AR479" s="1236" t="s">
        <v>311</v>
      </c>
      <c r="AT479" s="1236" t="s">
        <v>240</v>
      </c>
      <c r="AU479" s="1236" t="s">
        <v>83</v>
      </c>
      <c r="AY479" s="1143" t="s">
        <v>211</v>
      </c>
      <c r="BE479" s="1237">
        <f t="shared" si="154"/>
        <v>0</v>
      </c>
      <c r="BF479" s="1237">
        <f t="shared" si="155"/>
        <v>0</v>
      </c>
      <c r="BG479" s="1237">
        <f t="shared" si="156"/>
        <v>0</v>
      </c>
      <c r="BH479" s="1237">
        <f t="shared" si="157"/>
        <v>0</v>
      </c>
      <c r="BI479" s="1237">
        <f t="shared" si="158"/>
        <v>0</v>
      </c>
      <c r="BJ479" s="1143" t="s">
        <v>83</v>
      </c>
      <c r="BK479" s="1237">
        <f t="shared" si="159"/>
        <v>0</v>
      </c>
      <c r="BL479" s="1143" t="s">
        <v>263</v>
      </c>
      <c r="BM479" s="1236" t="s">
        <v>5552</v>
      </c>
    </row>
    <row r="480" spans="2:65" s="1150" customFormat="1" ht="24.2" customHeight="1">
      <c r="B480" s="1224"/>
      <c r="C480" s="1252" t="s">
        <v>5553</v>
      </c>
      <c r="D480" s="1252" t="s">
        <v>213</v>
      </c>
      <c r="E480" s="1253" t="s">
        <v>5554</v>
      </c>
      <c r="F480" s="1254" t="s">
        <v>5555</v>
      </c>
      <c r="G480" s="1255" t="s">
        <v>389</v>
      </c>
      <c r="H480" s="1256">
        <v>219.42</v>
      </c>
      <c r="I480" s="1257"/>
      <c r="J480" s="1257">
        <f t="shared" si="150"/>
        <v>0</v>
      </c>
      <c r="K480" s="1231"/>
      <c r="L480" s="1151"/>
      <c r="M480" s="1232" t="s">
        <v>1</v>
      </c>
      <c r="N480" s="1233" t="s">
        <v>37</v>
      </c>
      <c r="O480" s="1234">
        <v>0.39400000000000002</v>
      </c>
      <c r="P480" s="1234">
        <f t="shared" si="151"/>
        <v>86.451480000000004</v>
      </c>
      <c r="Q480" s="1234">
        <v>5.0000000000000002E-5</v>
      </c>
      <c r="R480" s="1234">
        <f t="shared" si="152"/>
        <v>1.0971E-2</v>
      </c>
      <c r="S480" s="1234">
        <v>0</v>
      </c>
      <c r="T480" s="1235">
        <f t="shared" si="153"/>
        <v>0</v>
      </c>
      <c r="AR480" s="1236" t="s">
        <v>263</v>
      </c>
      <c r="AT480" s="1236" t="s">
        <v>213</v>
      </c>
      <c r="AU480" s="1236" t="s">
        <v>83</v>
      </c>
      <c r="AY480" s="1143" t="s">
        <v>211</v>
      </c>
      <c r="BE480" s="1237">
        <f t="shared" si="154"/>
        <v>0</v>
      </c>
      <c r="BF480" s="1237">
        <f t="shared" si="155"/>
        <v>0</v>
      </c>
      <c r="BG480" s="1237">
        <f t="shared" si="156"/>
        <v>0</v>
      </c>
      <c r="BH480" s="1237">
        <f t="shared" si="157"/>
        <v>0</v>
      </c>
      <c r="BI480" s="1237">
        <f t="shared" si="158"/>
        <v>0</v>
      </c>
      <c r="BJ480" s="1143" t="s">
        <v>83</v>
      </c>
      <c r="BK480" s="1237">
        <f t="shared" si="159"/>
        <v>0</v>
      </c>
      <c r="BL480" s="1143" t="s">
        <v>263</v>
      </c>
      <c r="BM480" s="1236" t="s">
        <v>5556</v>
      </c>
    </row>
    <row r="481" spans="2:65" s="1150" customFormat="1" ht="24.2" customHeight="1">
      <c r="B481" s="1224"/>
      <c r="C481" s="1258" t="s">
        <v>2966</v>
      </c>
      <c r="D481" s="1258" t="s">
        <v>240</v>
      </c>
      <c r="E481" s="1259" t="s">
        <v>1045</v>
      </c>
      <c r="F481" s="1260" t="s">
        <v>5557</v>
      </c>
      <c r="G481" s="1261" t="s">
        <v>238</v>
      </c>
      <c r="H481" s="1262">
        <v>22.6</v>
      </c>
      <c r="I481" s="1263"/>
      <c r="J481" s="1263">
        <f t="shared" si="150"/>
        <v>0</v>
      </c>
      <c r="K481" s="1244"/>
      <c r="L481" s="1245"/>
      <c r="M481" s="1246" t="s">
        <v>1</v>
      </c>
      <c r="N481" s="1247" t="s">
        <v>37</v>
      </c>
      <c r="O481" s="1234">
        <v>0</v>
      </c>
      <c r="P481" s="1234">
        <f t="shared" si="151"/>
        <v>0</v>
      </c>
      <c r="Q481" s="1234">
        <v>0</v>
      </c>
      <c r="R481" s="1234">
        <f t="shared" si="152"/>
        <v>0</v>
      </c>
      <c r="S481" s="1234">
        <v>0</v>
      </c>
      <c r="T481" s="1235">
        <f t="shared" si="153"/>
        <v>0</v>
      </c>
      <c r="AR481" s="1236" t="s">
        <v>311</v>
      </c>
      <c r="AT481" s="1236" t="s">
        <v>240</v>
      </c>
      <c r="AU481" s="1236" t="s">
        <v>83</v>
      </c>
      <c r="AY481" s="1143" t="s">
        <v>211</v>
      </c>
      <c r="BE481" s="1237">
        <f t="shared" si="154"/>
        <v>0</v>
      </c>
      <c r="BF481" s="1237">
        <f t="shared" si="155"/>
        <v>0</v>
      </c>
      <c r="BG481" s="1237">
        <f t="shared" si="156"/>
        <v>0</v>
      </c>
      <c r="BH481" s="1237">
        <f t="shared" si="157"/>
        <v>0</v>
      </c>
      <c r="BI481" s="1237">
        <f t="shared" si="158"/>
        <v>0</v>
      </c>
      <c r="BJ481" s="1143" t="s">
        <v>83</v>
      </c>
      <c r="BK481" s="1237">
        <f t="shared" si="159"/>
        <v>0</v>
      </c>
      <c r="BL481" s="1143" t="s">
        <v>263</v>
      </c>
      <c r="BM481" s="1236" t="s">
        <v>5558</v>
      </c>
    </row>
    <row r="482" spans="2:65" s="1150" customFormat="1" ht="24.2" customHeight="1">
      <c r="B482" s="1224"/>
      <c r="C482" s="1252" t="s">
        <v>5559</v>
      </c>
      <c r="D482" s="1252" t="s">
        <v>213</v>
      </c>
      <c r="E482" s="1253" t="s">
        <v>5554</v>
      </c>
      <c r="F482" s="1254" t="s">
        <v>5555</v>
      </c>
      <c r="G482" s="1255" t="s">
        <v>389</v>
      </c>
      <c r="H482" s="1256">
        <v>27.9</v>
      </c>
      <c r="I482" s="1257"/>
      <c r="J482" s="1257">
        <f t="shared" si="150"/>
        <v>0</v>
      </c>
      <c r="K482" s="1231"/>
      <c r="L482" s="1151"/>
      <c r="M482" s="1232" t="s">
        <v>1</v>
      </c>
      <c r="N482" s="1233" t="s">
        <v>37</v>
      </c>
      <c r="O482" s="1234">
        <v>0.39400000000000002</v>
      </c>
      <c r="P482" s="1234">
        <f t="shared" si="151"/>
        <v>10.992599999999999</v>
      </c>
      <c r="Q482" s="1234">
        <v>5.0000000000000002E-5</v>
      </c>
      <c r="R482" s="1234">
        <f t="shared" si="152"/>
        <v>1.395E-3</v>
      </c>
      <c r="S482" s="1234">
        <v>0</v>
      </c>
      <c r="T482" s="1235">
        <f t="shared" si="153"/>
        <v>0</v>
      </c>
      <c r="AR482" s="1236" t="s">
        <v>263</v>
      </c>
      <c r="AT482" s="1236" t="s">
        <v>213</v>
      </c>
      <c r="AU482" s="1236" t="s">
        <v>83</v>
      </c>
      <c r="AY482" s="1143" t="s">
        <v>211</v>
      </c>
      <c r="BE482" s="1237">
        <f t="shared" si="154"/>
        <v>0</v>
      </c>
      <c r="BF482" s="1237">
        <f t="shared" si="155"/>
        <v>0</v>
      </c>
      <c r="BG482" s="1237">
        <f t="shared" si="156"/>
        <v>0</v>
      </c>
      <c r="BH482" s="1237">
        <f t="shared" si="157"/>
        <v>0</v>
      </c>
      <c r="BI482" s="1237">
        <f t="shared" si="158"/>
        <v>0</v>
      </c>
      <c r="BJ482" s="1143" t="s">
        <v>83</v>
      </c>
      <c r="BK482" s="1237">
        <f t="shared" si="159"/>
        <v>0</v>
      </c>
      <c r="BL482" s="1143" t="s">
        <v>263</v>
      </c>
      <c r="BM482" s="1236" t="s">
        <v>5560</v>
      </c>
    </row>
    <row r="483" spans="2:65" s="1150" customFormat="1" ht="44.25" customHeight="1">
      <c r="B483" s="1224"/>
      <c r="C483" s="1258" t="s">
        <v>2969</v>
      </c>
      <c r="D483" s="1258" t="s">
        <v>240</v>
      </c>
      <c r="E483" s="1259" t="s">
        <v>1040</v>
      </c>
      <c r="F483" s="1260" t="s">
        <v>5561</v>
      </c>
      <c r="G483" s="1261" t="s">
        <v>238</v>
      </c>
      <c r="H483" s="1262">
        <v>2.8740000000000001</v>
      </c>
      <c r="I483" s="1263"/>
      <c r="J483" s="1263">
        <f t="shared" si="150"/>
        <v>0</v>
      </c>
      <c r="K483" s="1244"/>
      <c r="L483" s="1245"/>
      <c r="M483" s="1246" t="s">
        <v>1</v>
      </c>
      <c r="N483" s="1247" t="s">
        <v>37</v>
      </c>
      <c r="O483" s="1234">
        <v>0</v>
      </c>
      <c r="P483" s="1234">
        <f t="shared" si="151"/>
        <v>0</v>
      </c>
      <c r="Q483" s="1234">
        <v>0</v>
      </c>
      <c r="R483" s="1234">
        <f t="shared" si="152"/>
        <v>0</v>
      </c>
      <c r="S483" s="1234">
        <v>0</v>
      </c>
      <c r="T483" s="1235">
        <f t="shared" si="153"/>
        <v>0</v>
      </c>
      <c r="AR483" s="1236" t="s">
        <v>311</v>
      </c>
      <c r="AT483" s="1236" t="s">
        <v>240</v>
      </c>
      <c r="AU483" s="1236" t="s">
        <v>83</v>
      </c>
      <c r="AY483" s="1143" t="s">
        <v>211</v>
      </c>
      <c r="BE483" s="1237">
        <f t="shared" si="154"/>
        <v>0</v>
      </c>
      <c r="BF483" s="1237">
        <f t="shared" si="155"/>
        <v>0</v>
      </c>
      <c r="BG483" s="1237">
        <f t="shared" si="156"/>
        <v>0</v>
      </c>
      <c r="BH483" s="1237">
        <f t="shared" si="157"/>
        <v>0</v>
      </c>
      <c r="BI483" s="1237">
        <f t="shared" si="158"/>
        <v>0</v>
      </c>
      <c r="BJ483" s="1143" t="s">
        <v>83</v>
      </c>
      <c r="BK483" s="1237">
        <f t="shared" si="159"/>
        <v>0</v>
      </c>
      <c r="BL483" s="1143" t="s">
        <v>263</v>
      </c>
      <c r="BM483" s="1236" t="s">
        <v>5562</v>
      </c>
    </row>
    <row r="484" spans="2:65" s="1150" customFormat="1" ht="24.2" customHeight="1">
      <c r="B484" s="1224"/>
      <c r="C484" s="1252" t="s">
        <v>5563</v>
      </c>
      <c r="D484" s="1252" t="s">
        <v>213</v>
      </c>
      <c r="E484" s="1253" t="s">
        <v>5564</v>
      </c>
      <c r="F484" s="1254" t="s">
        <v>5565</v>
      </c>
      <c r="G484" s="1255" t="s">
        <v>389</v>
      </c>
      <c r="H484" s="1256">
        <v>88.01</v>
      </c>
      <c r="I484" s="1257"/>
      <c r="J484" s="1257">
        <f t="shared" si="150"/>
        <v>0</v>
      </c>
      <c r="K484" s="1231"/>
      <c r="L484" s="1151"/>
      <c r="M484" s="1232" t="s">
        <v>1</v>
      </c>
      <c r="N484" s="1233" t="s">
        <v>37</v>
      </c>
      <c r="O484" s="1234">
        <v>0.35510000000000003</v>
      </c>
      <c r="P484" s="1234">
        <f t="shared" si="151"/>
        <v>31.252351000000004</v>
      </c>
      <c r="Q484" s="1234">
        <v>4.5000000000000003E-5</v>
      </c>
      <c r="R484" s="1234">
        <f t="shared" si="152"/>
        <v>3.9604500000000008E-3</v>
      </c>
      <c r="S484" s="1234">
        <v>0</v>
      </c>
      <c r="T484" s="1235">
        <f t="shared" si="153"/>
        <v>0</v>
      </c>
      <c r="AR484" s="1236" t="s">
        <v>263</v>
      </c>
      <c r="AT484" s="1236" t="s">
        <v>213</v>
      </c>
      <c r="AU484" s="1236" t="s">
        <v>83</v>
      </c>
      <c r="AY484" s="1143" t="s">
        <v>211</v>
      </c>
      <c r="BE484" s="1237">
        <f t="shared" si="154"/>
        <v>0</v>
      </c>
      <c r="BF484" s="1237">
        <f t="shared" si="155"/>
        <v>0</v>
      </c>
      <c r="BG484" s="1237">
        <f t="shared" si="156"/>
        <v>0</v>
      </c>
      <c r="BH484" s="1237">
        <f t="shared" si="157"/>
        <v>0</v>
      </c>
      <c r="BI484" s="1237">
        <f t="shared" si="158"/>
        <v>0</v>
      </c>
      <c r="BJ484" s="1143" t="s">
        <v>83</v>
      </c>
      <c r="BK484" s="1237">
        <f t="shared" si="159"/>
        <v>0</v>
      </c>
      <c r="BL484" s="1143" t="s">
        <v>263</v>
      </c>
      <c r="BM484" s="1236" t="s">
        <v>5566</v>
      </c>
    </row>
    <row r="485" spans="2:65" s="1150" customFormat="1" ht="24.2" customHeight="1">
      <c r="B485" s="1224"/>
      <c r="C485" s="1258" t="s">
        <v>2971</v>
      </c>
      <c r="D485" s="1258" t="s">
        <v>240</v>
      </c>
      <c r="E485" s="1259" t="s">
        <v>1049</v>
      </c>
      <c r="F485" s="1260" t="s">
        <v>5567</v>
      </c>
      <c r="G485" s="1261" t="s">
        <v>238</v>
      </c>
      <c r="H485" s="1262">
        <v>6.5359999999999996</v>
      </c>
      <c r="I485" s="1263"/>
      <c r="J485" s="1263">
        <f t="shared" si="150"/>
        <v>0</v>
      </c>
      <c r="K485" s="1244"/>
      <c r="L485" s="1245"/>
      <c r="M485" s="1246" t="s">
        <v>1</v>
      </c>
      <c r="N485" s="1247" t="s">
        <v>37</v>
      </c>
      <c r="O485" s="1234">
        <v>0</v>
      </c>
      <c r="P485" s="1234">
        <f t="shared" si="151"/>
        <v>0</v>
      </c>
      <c r="Q485" s="1234">
        <v>0</v>
      </c>
      <c r="R485" s="1234">
        <f t="shared" si="152"/>
        <v>0</v>
      </c>
      <c r="S485" s="1234">
        <v>0</v>
      </c>
      <c r="T485" s="1235">
        <f t="shared" si="153"/>
        <v>0</v>
      </c>
      <c r="AR485" s="1236" t="s">
        <v>311</v>
      </c>
      <c r="AT485" s="1236" t="s">
        <v>240</v>
      </c>
      <c r="AU485" s="1236" t="s">
        <v>83</v>
      </c>
      <c r="AY485" s="1143" t="s">
        <v>211</v>
      </c>
      <c r="BE485" s="1237">
        <f t="shared" si="154"/>
        <v>0</v>
      </c>
      <c r="BF485" s="1237">
        <f t="shared" si="155"/>
        <v>0</v>
      </c>
      <c r="BG485" s="1237">
        <f t="shared" si="156"/>
        <v>0</v>
      </c>
      <c r="BH485" s="1237">
        <f t="shared" si="157"/>
        <v>0</v>
      </c>
      <c r="BI485" s="1237">
        <f t="shared" si="158"/>
        <v>0</v>
      </c>
      <c r="BJ485" s="1143" t="s">
        <v>83</v>
      </c>
      <c r="BK485" s="1237">
        <f t="shared" si="159"/>
        <v>0</v>
      </c>
      <c r="BL485" s="1143" t="s">
        <v>263</v>
      </c>
      <c r="BM485" s="1236" t="s">
        <v>5568</v>
      </c>
    </row>
    <row r="486" spans="2:65" s="1150" customFormat="1" ht="24.2" customHeight="1">
      <c r="B486" s="1224"/>
      <c r="C486" s="1252" t="s">
        <v>1036</v>
      </c>
      <c r="D486" s="1252" t="s">
        <v>213</v>
      </c>
      <c r="E486" s="1253" t="s">
        <v>1037</v>
      </c>
      <c r="F486" s="1254" t="s">
        <v>1038</v>
      </c>
      <c r="G486" s="1255" t="s">
        <v>238</v>
      </c>
      <c r="H486" s="1256">
        <v>23.64</v>
      </c>
      <c r="I486" s="1257"/>
      <c r="J486" s="1257">
        <f t="shared" si="150"/>
        <v>0</v>
      </c>
      <c r="K486" s="1231"/>
      <c r="L486" s="1151"/>
      <c r="M486" s="1232" t="s">
        <v>1</v>
      </c>
      <c r="N486" s="1233" t="s">
        <v>37</v>
      </c>
      <c r="O486" s="1234">
        <v>0</v>
      </c>
      <c r="P486" s="1234">
        <f t="shared" si="151"/>
        <v>0</v>
      </c>
      <c r="Q486" s="1234">
        <v>0</v>
      </c>
      <c r="R486" s="1234">
        <f t="shared" si="152"/>
        <v>0</v>
      </c>
      <c r="S486" s="1234">
        <v>0</v>
      </c>
      <c r="T486" s="1235">
        <f t="shared" si="153"/>
        <v>0</v>
      </c>
      <c r="AR486" s="1236" t="s">
        <v>263</v>
      </c>
      <c r="AT486" s="1236" t="s">
        <v>213</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5569</v>
      </c>
    </row>
    <row r="487" spans="2:65" s="1150" customFormat="1" ht="44.25" customHeight="1">
      <c r="B487" s="1224"/>
      <c r="C487" s="1258" t="s">
        <v>1039</v>
      </c>
      <c r="D487" s="1258" t="s">
        <v>240</v>
      </c>
      <c r="E487" s="1259" t="s">
        <v>1040</v>
      </c>
      <c r="F487" s="1260" t="s">
        <v>5561</v>
      </c>
      <c r="G487" s="1261" t="s">
        <v>238</v>
      </c>
      <c r="H487" s="1262">
        <v>24.349</v>
      </c>
      <c r="I487" s="1263"/>
      <c r="J487" s="1263">
        <f t="shared" si="150"/>
        <v>0</v>
      </c>
      <c r="K487" s="1244"/>
      <c r="L487" s="1245"/>
      <c r="M487" s="1246" t="s">
        <v>1</v>
      </c>
      <c r="N487" s="1247" t="s">
        <v>37</v>
      </c>
      <c r="O487" s="1234">
        <v>0</v>
      </c>
      <c r="P487" s="1234">
        <f t="shared" si="151"/>
        <v>0</v>
      </c>
      <c r="Q487" s="1234">
        <v>0</v>
      </c>
      <c r="R487" s="1234">
        <f t="shared" si="152"/>
        <v>0</v>
      </c>
      <c r="S487" s="1234">
        <v>0</v>
      </c>
      <c r="T487" s="1235">
        <f t="shared" si="153"/>
        <v>0</v>
      </c>
      <c r="AR487" s="1236" t="s">
        <v>311</v>
      </c>
      <c r="AT487" s="1236" t="s">
        <v>240</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5570</v>
      </c>
    </row>
    <row r="488" spans="2:65" s="1150" customFormat="1" ht="21.75" customHeight="1">
      <c r="B488" s="1224"/>
      <c r="C488" s="1252" t="s">
        <v>1041</v>
      </c>
      <c r="D488" s="1252" t="s">
        <v>213</v>
      </c>
      <c r="E488" s="1253" t="s">
        <v>1042</v>
      </c>
      <c r="F488" s="1254" t="s">
        <v>1043</v>
      </c>
      <c r="G488" s="1255" t="s">
        <v>238</v>
      </c>
      <c r="H488" s="1256">
        <v>1791.23</v>
      </c>
      <c r="I488" s="1257"/>
      <c r="J488" s="1257">
        <f t="shared" si="150"/>
        <v>0</v>
      </c>
      <c r="K488" s="1231"/>
      <c r="L488" s="1151"/>
      <c r="M488" s="1232" t="s">
        <v>1</v>
      </c>
      <c r="N488" s="1233" t="s">
        <v>37</v>
      </c>
      <c r="O488" s="1234">
        <v>0</v>
      </c>
      <c r="P488" s="1234">
        <f t="shared" si="151"/>
        <v>0</v>
      </c>
      <c r="Q488" s="1234">
        <v>0</v>
      </c>
      <c r="R488" s="1234">
        <f t="shared" si="152"/>
        <v>0</v>
      </c>
      <c r="S488" s="1234">
        <v>0</v>
      </c>
      <c r="T488" s="1235">
        <f t="shared" si="153"/>
        <v>0</v>
      </c>
      <c r="AR488" s="1236" t="s">
        <v>263</v>
      </c>
      <c r="AT488" s="1236" t="s">
        <v>213</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5571</v>
      </c>
    </row>
    <row r="489" spans="2:65" s="1150" customFormat="1" ht="24.2" customHeight="1">
      <c r="B489" s="1224"/>
      <c r="C489" s="1258" t="s">
        <v>1044</v>
      </c>
      <c r="D489" s="1258" t="s">
        <v>240</v>
      </c>
      <c r="E489" s="1259" t="s">
        <v>1045</v>
      </c>
      <c r="F489" s="1260" t="s">
        <v>5557</v>
      </c>
      <c r="G489" s="1261" t="s">
        <v>238</v>
      </c>
      <c r="H489" s="1262">
        <v>1844.9670000000001</v>
      </c>
      <c r="I489" s="1263"/>
      <c r="J489" s="1263">
        <f t="shared" si="150"/>
        <v>0</v>
      </c>
      <c r="K489" s="1244"/>
      <c r="L489" s="1245"/>
      <c r="M489" s="1246" t="s">
        <v>1</v>
      </c>
      <c r="N489" s="1247" t="s">
        <v>37</v>
      </c>
      <c r="O489" s="1234">
        <v>0</v>
      </c>
      <c r="P489" s="1234">
        <f t="shared" si="151"/>
        <v>0</v>
      </c>
      <c r="Q489" s="1234">
        <v>0</v>
      </c>
      <c r="R489" s="1234">
        <f t="shared" si="152"/>
        <v>0</v>
      </c>
      <c r="S489" s="1234">
        <v>0</v>
      </c>
      <c r="T489" s="1235">
        <f t="shared" si="153"/>
        <v>0</v>
      </c>
      <c r="AR489" s="1236" t="s">
        <v>311</v>
      </c>
      <c r="AT489" s="1236" t="s">
        <v>240</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5572</v>
      </c>
    </row>
    <row r="490" spans="2:65" s="1150" customFormat="1" ht="21.75" customHeight="1">
      <c r="B490" s="1224"/>
      <c r="C490" s="1252" t="s">
        <v>5573</v>
      </c>
      <c r="D490" s="1252" t="s">
        <v>213</v>
      </c>
      <c r="E490" s="1253" t="s">
        <v>1042</v>
      </c>
      <c r="F490" s="1254" t="s">
        <v>1043</v>
      </c>
      <c r="G490" s="1255" t="s">
        <v>238</v>
      </c>
      <c r="H490" s="1256">
        <v>318.47000000000003</v>
      </c>
      <c r="I490" s="1257"/>
      <c r="J490" s="1257">
        <f t="shared" si="150"/>
        <v>0</v>
      </c>
      <c r="K490" s="1231"/>
      <c r="L490" s="1151"/>
      <c r="M490" s="1232" t="s">
        <v>1</v>
      </c>
      <c r="N490" s="1233" t="s">
        <v>37</v>
      </c>
      <c r="O490" s="1234">
        <v>0</v>
      </c>
      <c r="P490" s="1234">
        <f t="shared" si="151"/>
        <v>0</v>
      </c>
      <c r="Q490" s="1234">
        <v>0</v>
      </c>
      <c r="R490" s="1234">
        <f t="shared" si="152"/>
        <v>0</v>
      </c>
      <c r="S490" s="1234">
        <v>0</v>
      </c>
      <c r="T490" s="1235">
        <f t="shared" si="153"/>
        <v>0</v>
      </c>
      <c r="AR490" s="1236" t="s">
        <v>263</v>
      </c>
      <c r="AT490" s="1236" t="s">
        <v>213</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5574</v>
      </c>
    </row>
    <row r="491" spans="2:65" s="1150" customFormat="1" ht="24.2" customHeight="1">
      <c r="B491" s="1224"/>
      <c r="C491" s="1258" t="s">
        <v>2963</v>
      </c>
      <c r="D491" s="1258" t="s">
        <v>240</v>
      </c>
      <c r="E491" s="1259" t="s">
        <v>5575</v>
      </c>
      <c r="F491" s="1260" t="s">
        <v>5576</v>
      </c>
      <c r="G491" s="1261" t="s">
        <v>238</v>
      </c>
      <c r="H491" s="1262">
        <v>328.024</v>
      </c>
      <c r="I491" s="1263"/>
      <c r="J491" s="1263">
        <f t="shared" si="150"/>
        <v>0</v>
      </c>
      <c r="K491" s="1244"/>
      <c r="L491" s="1245"/>
      <c r="M491" s="1246" t="s">
        <v>1</v>
      </c>
      <c r="N491" s="1247" t="s">
        <v>37</v>
      </c>
      <c r="O491" s="1234">
        <v>0</v>
      </c>
      <c r="P491" s="1234">
        <f t="shared" si="151"/>
        <v>0</v>
      </c>
      <c r="Q491" s="1234">
        <v>0</v>
      </c>
      <c r="R491" s="1234">
        <f t="shared" si="152"/>
        <v>0</v>
      </c>
      <c r="S491" s="1234">
        <v>0</v>
      </c>
      <c r="T491" s="1235">
        <f t="shared" si="153"/>
        <v>0</v>
      </c>
      <c r="AR491" s="1236" t="s">
        <v>311</v>
      </c>
      <c r="AT491" s="1236" t="s">
        <v>240</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5577</v>
      </c>
    </row>
    <row r="492" spans="2:65" s="1150" customFormat="1" ht="16.5" customHeight="1">
      <c r="B492" s="1224"/>
      <c r="C492" s="1252" t="s">
        <v>1046</v>
      </c>
      <c r="D492" s="1252" t="s">
        <v>213</v>
      </c>
      <c r="E492" s="1253" t="s">
        <v>1047</v>
      </c>
      <c r="F492" s="1254" t="s">
        <v>1048</v>
      </c>
      <c r="G492" s="1255" t="s">
        <v>238</v>
      </c>
      <c r="H492" s="1256">
        <v>125.67</v>
      </c>
      <c r="I492" s="1257"/>
      <c r="J492" s="1257">
        <f t="shared" si="150"/>
        <v>0</v>
      </c>
      <c r="K492" s="1231"/>
      <c r="L492" s="1151"/>
      <c r="M492" s="1232" t="s">
        <v>1</v>
      </c>
      <c r="N492" s="1233" t="s">
        <v>37</v>
      </c>
      <c r="O492" s="1234">
        <v>0</v>
      </c>
      <c r="P492" s="1234">
        <f t="shared" si="151"/>
        <v>0</v>
      </c>
      <c r="Q492" s="1234">
        <v>0</v>
      </c>
      <c r="R492" s="1234">
        <f t="shared" si="152"/>
        <v>0</v>
      </c>
      <c r="S492" s="1234">
        <v>0</v>
      </c>
      <c r="T492" s="1235">
        <f t="shared" si="153"/>
        <v>0</v>
      </c>
      <c r="AR492" s="1236" t="s">
        <v>263</v>
      </c>
      <c r="AT492" s="1236" t="s">
        <v>213</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5578</v>
      </c>
    </row>
    <row r="493" spans="2:65" s="1150" customFormat="1" ht="24.2" customHeight="1">
      <c r="B493" s="1224"/>
      <c r="C493" s="1258" t="s">
        <v>2933</v>
      </c>
      <c r="D493" s="1258" t="s">
        <v>240</v>
      </c>
      <c r="E493" s="1259" t="s">
        <v>1049</v>
      </c>
      <c r="F493" s="1260" t="s">
        <v>5567</v>
      </c>
      <c r="G493" s="1261" t="s">
        <v>238</v>
      </c>
      <c r="H493" s="1262">
        <v>129.44</v>
      </c>
      <c r="I493" s="1263"/>
      <c r="J493" s="1263">
        <f t="shared" si="150"/>
        <v>0</v>
      </c>
      <c r="K493" s="1244"/>
      <c r="L493" s="1245"/>
      <c r="M493" s="1246" t="s">
        <v>1</v>
      </c>
      <c r="N493" s="1247" t="s">
        <v>37</v>
      </c>
      <c r="O493" s="1234">
        <v>0</v>
      </c>
      <c r="P493" s="1234">
        <f t="shared" si="151"/>
        <v>0</v>
      </c>
      <c r="Q493" s="1234">
        <v>0</v>
      </c>
      <c r="R493" s="1234">
        <f t="shared" si="152"/>
        <v>0</v>
      </c>
      <c r="S493" s="1234">
        <v>0</v>
      </c>
      <c r="T493" s="1235">
        <f t="shared" si="153"/>
        <v>0</v>
      </c>
      <c r="AR493" s="1236" t="s">
        <v>311</v>
      </c>
      <c r="AT493" s="1236" t="s">
        <v>240</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5579</v>
      </c>
    </row>
    <row r="494" spans="2:65" s="1150" customFormat="1" ht="24.2" customHeight="1">
      <c r="B494" s="1224"/>
      <c r="C494" s="1252" t="s">
        <v>5580</v>
      </c>
      <c r="D494" s="1252" t="s">
        <v>213</v>
      </c>
      <c r="E494" s="1253" t="s">
        <v>1050</v>
      </c>
      <c r="F494" s="1254" t="s">
        <v>1051</v>
      </c>
      <c r="G494" s="1255" t="s">
        <v>238</v>
      </c>
      <c r="H494" s="1256">
        <v>36.659999999999997</v>
      </c>
      <c r="I494" s="1257"/>
      <c r="J494" s="1257">
        <f t="shared" si="150"/>
        <v>0</v>
      </c>
      <c r="K494" s="1231"/>
      <c r="L494" s="1151"/>
      <c r="M494" s="1232" t="s">
        <v>1</v>
      </c>
      <c r="N494" s="1233" t="s">
        <v>37</v>
      </c>
      <c r="O494" s="1234">
        <v>0</v>
      </c>
      <c r="P494" s="1234">
        <f t="shared" si="151"/>
        <v>0</v>
      </c>
      <c r="Q494" s="1234">
        <v>0</v>
      </c>
      <c r="R494" s="1234">
        <f t="shared" si="152"/>
        <v>0</v>
      </c>
      <c r="S494" s="1234">
        <v>0</v>
      </c>
      <c r="T494" s="1235">
        <f t="shared" si="153"/>
        <v>0</v>
      </c>
      <c r="AR494" s="1236" t="s">
        <v>263</v>
      </c>
      <c r="AT494" s="1236" t="s">
        <v>213</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5581</v>
      </c>
    </row>
    <row r="495" spans="2:65" s="1150" customFormat="1" ht="24.2" customHeight="1">
      <c r="B495" s="1224"/>
      <c r="C495" s="1258" t="s">
        <v>2936</v>
      </c>
      <c r="D495" s="1258" t="s">
        <v>240</v>
      </c>
      <c r="E495" s="1259" t="s">
        <v>1052</v>
      </c>
      <c r="F495" s="1260" t="s">
        <v>5544</v>
      </c>
      <c r="G495" s="1261" t="s">
        <v>238</v>
      </c>
      <c r="H495" s="1262">
        <v>37.76</v>
      </c>
      <c r="I495" s="1263"/>
      <c r="J495" s="1263">
        <f t="shared" si="150"/>
        <v>0</v>
      </c>
      <c r="K495" s="1244"/>
      <c r="L495" s="1245"/>
      <c r="M495" s="1246" t="s">
        <v>1</v>
      </c>
      <c r="N495" s="1247" t="s">
        <v>37</v>
      </c>
      <c r="O495" s="1234">
        <v>0</v>
      </c>
      <c r="P495" s="1234">
        <f t="shared" si="151"/>
        <v>0</v>
      </c>
      <c r="Q495" s="1234">
        <v>0</v>
      </c>
      <c r="R495" s="1234">
        <f t="shared" si="152"/>
        <v>0</v>
      </c>
      <c r="S495" s="1234">
        <v>0</v>
      </c>
      <c r="T495" s="1235">
        <f t="shared" si="153"/>
        <v>0</v>
      </c>
      <c r="AR495" s="1236" t="s">
        <v>311</v>
      </c>
      <c r="AT495" s="1236" t="s">
        <v>240</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5582</v>
      </c>
    </row>
    <row r="496" spans="2:65" s="1150" customFormat="1" ht="21.75" customHeight="1">
      <c r="B496" s="1224"/>
      <c r="C496" s="1252" t="s">
        <v>5583</v>
      </c>
      <c r="D496" s="1252" t="s">
        <v>213</v>
      </c>
      <c r="E496" s="1253" t="s">
        <v>5584</v>
      </c>
      <c r="F496" s="1254" t="s">
        <v>1054</v>
      </c>
      <c r="G496" s="1255" t="s">
        <v>238</v>
      </c>
      <c r="H496" s="1256">
        <v>1358.84</v>
      </c>
      <c r="I496" s="1257"/>
      <c r="J496" s="1257">
        <f t="shared" si="150"/>
        <v>0</v>
      </c>
      <c r="K496" s="1231"/>
      <c r="L496" s="1151"/>
      <c r="M496" s="1232" t="s">
        <v>1</v>
      </c>
      <c r="N496" s="1233" t="s">
        <v>37</v>
      </c>
      <c r="O496" s="1234">
        <v>0.43099999999999999</v>
      </c>
      <c r="P496" s="1234">
        <f t="shared" si="151"/>
        <v>585.66003999999998</v>
      </c>
      <c r="Q496" s="1234">
        <v>2.9999999999999997E-4</v>
      </c>
      <c r="R496" s="1234">
        <f t="shared" si="152"/>
        <v>0.40765199999999996</v>
      </c>
      <c r="S496" s="1234">
        <v>0</v>
      </c>
      <c r="T496" s="1235">
        <f t="shared" si="153"/>
        <v>0</v>
      </c>
      <c r="AR496" s="1236" t="s">
        <v>263</v>
      </c>
      <c r="AT496" s="1236" t="s">
        <v>213</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5585</v>
      </c>
    </row>
    <row r="497" spans="2:65" s="1150" customFormat="1" ht="24.2" customHeight="1">
      <c r="B497" s="1224"/>
      <c r="C497" s="1258" t="s">
        <v>2960</v>
      </c>
      <c r="D497" s="1258" t="s">
        <v>240</v>
      </c>
      <c r="E497" s="1259" t="s">
        <v>5586</v>
      </c>
      <c r="F497" s="1260" t="s">
        <v>5587</v>
      </c>
      <c r="G497" s="1261" t="s">
        <v>238</v>
      </c>
      <c r="H497" s="1262">
        <v>1399.605</v>
      </c>
      <c r="I497" s="1263"/>
      <c r="J497" s="1263">
        <f t="shared" si="150"/>
        <v>0</v>
      </c>
      <c r="K497" s="1244"/>
      <c r="L497" s="1245"/>
      <c r="M497" s="1246" t="s">
        <v>1</v>
      </c>
      <c r="N497" s="1247" t="s">
        <v>37</v>
      </c>
      <c r="O497" s="1234">
        <v>0</v>
      </c>
      <c r="P497" s="1234">
        <f t="shared" si="151"/>
        <v>0</v>
      </c>
      <c r="Q497" s="1234">
        <v>2.2100000000000002E-3</v>
      </c>
      <c r="R497" s="1234">
        <f t="shared" si="152"/>
        <v>3.0931270500000001</v>
      </c>
      <c r="S497" s="1234">
        <v>0</v>
      </c>
      <c r="T497" s="1235">
        <f t="shared" si="153"/>
        <v>0</v>
      </c>
      <c r="AR497" s="1236" t="s">
        <v>311</v>
      </c>
      <c r="AT497" s="1236" t="s">
        <v>240</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5588</v>
      </c>
    </row>
    <row r="498" spans="2:65" s="1150" customFormat="1" ht="21.75" customHeight="1">
      <c r="B498" s="1224"/>
      <c r="C498" s="1264" t="s">
        <v>5589</v>
      </c>
      <c r="D498" s="1264" t="s">
        <v>213</v>
      </c>
      <c r="E498" s="1265" t="s">
        <v>1056</v>
      </c>
      <c r="F498" s="1266" t="s">
        <v>1057</v>
      </c>
      <c r="G498" s="1267" t="s">
        <v>238</v>
      </c>
      <c r="H498" s="1256">
        <v>3654.51</v>
      </c>
      <c r="I498" s="1269"/>
      <c r="J498" s="1269">
        <f t="shared" si="150"/>
        <v>0</v>
      </c>
      <c r="K498" s="1231"/>
      <c r="L498" s="1151"/>
      <c r="M498" s="1232" t="s">
        <v>1</v>
      </c>
      <c r="N498" s="1233" t="s">
        <v>37</v>
      </c>
      <c r="O498" s="1234">
        <v>0</v>
      </c>
      <c r="P498" s="1234">
        <f t="shared" si="151"/>
        <v>0</v>
      </c>
      <c r="Q498" s="1234">
        <v>0</v>
      </c>
      <c r="R498" s="1234">
        <f t="shared" si="152"/>
        <v>0</v>
      </c>
      <c r="S498" s="1234">
        <v>0</v>
      </c>
      <c r="T498" s="1235">
        <f t="shared" si="153"/>
        <v>0</v>
      </c>
      <c r="AR498" s="1236" t="s">
        <v>263</v>
      </c>
      <c r="AT498" s="1236" t="s">
        <v>213</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5590</v>
      </c>
    </row>
    <row r="499" spans="2:65" s="1150" customFormat="1" ht="24.2" customHeight="1">
      <c r="B499" s="1224"/>
      <c r="C499" s="1264" t="s">
        <v>2942</v>
      </c>
      <c r="D499" s="1264" t="s">
        <v>213</v>
      </c>
      <c r="E499" s="1265" t="s">
        <v>1058</v>
      </c>
      <c r="F499" s="1266" t="s">
        <v>1059</v>
      </c>
      <c r="G499" s="1267" t="s">
        <v>238</v>
      </c>
      <c r="H499" s="1256">
        <v>3654.51</v>
      </c>
      <c r="I499" s="1269"/>
      <c r="J499" s="1269">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5591</v>
      </c>
    </row>
    <row r="500" spans="2:65" s="1150" customFormat="1" ht="21.75" customHeight="1">
      <c r="B500" s="1224"/>
      <c r="C500" s="1264" t="s">
        <v>2942</v>
      </c>
      <c r="D500" s="1264" t="s">
        <v>213</v>
      </c>
      <c r="E500" s="1265" t="s">
        <v>1060</v>
      </c>
      <c r="F500" s="1266" t="s">
        <v>1061</v>
      </c>
      <c r="G500" s="1267" t="s">
        <v>238</v>
      </c>
      <c r="H500" s="1268">
        <v>16.29</v>
      </c>
      <c r="I500" s="1269"/>
      <c r="J500" s="1269">
        <f t="shared" si="150"/>
        <v>0</v>
      </c>
      <c r="K500" s="1231"/>
      <c r="L500" s="1151"/>
      <c r="M500" s="1232" t="s">
        <v>1</v>
      </c>
      <c r="N500" s="1233" t="s">
        <v>37</v>
      </c>
      <c r="O500" s="1234">
        <v>0</v>
      </c>
      <c r="P500" s="1234">
        <f t="shared" si="151"/>
        <v>0</v>
      </c>
      <c r="Q500" s="1234">
        <v>0</v>
      </c>
      <c r="R500" s="1234">
        <f t="shared" si="152"/>
        <v>0</v>
      </c>
      <c r="S500" s="1234">
        <v>0</v>
      </c>
      <c r="T500" s="1235">
        <f t="shared" si="153"/>
        <v>0</v>
      </c>
      <c r="AR500" s="1236" t="s">
        <v>263</v>
      </c>
      <c r="AT500" s="1236" t="s">
        <v>213</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5592</v>
      </c>
    </row>
    <row r="501" spans="2:65" s="1150" customFormat="1" ht="21.75" customHeight="1">
      <c r="B501" s="1224"/>
      <c r="C501" s="1264" t="s">
        <v>5593</v>
      </c>
      <c r="D501" s="1264" t="s">
        <v>213</v>
      </c>
      <c r="E501" s="1265" t="s">
        <v>1062</v>
      </c>
      <c r="F501" s="1266" t="s">
        <v>1063</v>
      </c>
      <c r="G501" s="1267" t="s">
        <v>238</v>
      </c>
      <c r="H501" s="1256">
        <v>2279.38</v>
      </c>
      <c r="I501" s="1269"/>
      <c r="J501" s="1269">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5594</v>
      </c>
    </row>
    <row r="502" spans="2:65" s="1212" customFormat="1" ht="22.7" customHeight="1">
      <c r="B502" s="1213"/>
      <c r="D502" s="1214" t="s">
        <v>69</v>
      </c>
      <c r="E502" s="1222" t="s">
        <v>1064</v>
      </c>
      <c r="F502" s="1222" t="s">
        <v>1065</v>
      </c>
      <c r="J502" s="1223">
        <f>BK502</f>
        <v>0</v>
      </c>
      <c r="L502" s="1213"/>
      <c r="M502" s="1217"/>
      <c r="P502" s="1218">
        <f>SUM(P503:P512)</f>
        <v>60.143427600000003</v>
      </c>
      <c r="R502" s="1218">
        <f>SUM(R503:R512)</f>
        <v>1.08458988</v>
      </c>
      <c r="T502" s="1219">
        <f>SUM(T503:T512)</f>
        <v>0</v>
      </c>
      <c r="AR502" s="1214" t="s">
        <v>83</v>
      </c>
      <c r="AT502" s="1220" t="s">
        <v>69</v>
      </c>
      <c r="AU502" s="1220" t="s">
        <v>77</v>
      </c>
      <c r="AY502" s="1214" t="s">
        <v>211</v>
      </c>
      <c r="BK502" s="1221">
        <f>SUM(BK503:BK512)</f>
        <v>0</v>
      </c>
    </row>
    <row r="503" spans="2:65" s="1150" customFormat="1" ht="37.700000000000003" customHeight="1">
      <c r="B503" s="1224"/>
      <c r="C503" s="1252" t="s">
        <v>5595</v>
      </c>
      <c r="D503" s="1252" t="s">
        <v>213</v>
      </c>
      <c r="E503" s="1253" t="s">
        <v>1066</v>
      </c>
      <c r="F503" s="1254" t="s">
        <v>1067</v>
      </c>
      <c r="G503" s="1255" t="s">
        <v>238</v>
      </c>
      <c r="H503" s="1256">
        <v>128.32</v>
      </c>
      <c r="I503" s="1257"/>
      <c r="J503" s="1257">
        <f t="shared" ref="J503:J512" si="160">ROUND(I503*H503,2)</f>
        <v>0</v>
      </c>
      <c r="K503" s="1231"/>
      <c r="L503" s="1151"/>
      <c r="M503" s="1232" t="s">
        <v>1</v>
      </c>
      <c r="N503" s="1233" t="s">
        <v>37</v>
      </c>
      <c r="O503" s="1234">
        <v>0</v>
      </c>
      <c r="P503" s="1234">
        <f t="shared" ref="P503:P512" si="161">O503*H503</f>
        <v>0</v>
      </c>
      <c r="Q503" s="1234">
        <v>0</v>
      </c>
      <c r="R503" s="1234">
        <f t="shared" ref="R503:R512" si="162">Q503*H503</f>
        <v>0</v>
      </c>
      <c r="S503" s="1234">
        <v>0</v>
      </c>
      <c r="T503" s="1235">
        <f t="shared" ref="T503:T512" si="163">S503*H503</f>
        <v>0</v>
      </c>
      <c r="AR503" s="1236" t="s">
        <v>263</v>
      </c>
      <c r="AT503" s="1236" t="s">
        <v>213</v>
      </c>
      <c r="AU503" s="1236" t="s">
        <v>83</v>
      </c>
      <c r="AY503" s="1143" t="s">
        <v>211</v>
      </c>
      <c r="BE503" s="1237">
        <f t="shared" ref="BE503:BE512" si="164">IF(N503="základná",J503,0)</f>
        <v>0</v>
      </c>
      <c r="BF503" s="1237">
        <f t="shared" ref="BF503:BF512" si="165">IF(N503="znížená",J503,0)</f>
        <v>0</v>
      </c>
      <c r="BG503" s="1237">
        <f t="shared" ref="BG503:BG512" si="166">IF(N503="zákl. prenesená",J503,0)</f>
        <v>0</v>
      </c>
      <c r="BH503" s="1237">
        <f t="shared" ref="BH503:BH512" si="167">IF(N503="zníž. prenesená",J503,0)</f>
        <v>0</v>
      </c>
      <c r="BI503" s="1237">
        <f t="shared" ref="BI503:BI512" si="168">IF(N503="nulová",J503,0)</f>
        <v>0</v>
      </c>
      <c r="BJ503" s="1143" t="s">
        <v>83</v>
      </c>
      <c r="BK503" s="1237">
        <f t="shared" ref="BK503:BK512" si="169">ROUND(I503*H503,2)</f>
        <v>0</v>
      </c>
      <c r="BL503" s="1143" t="s">
        <v>263</v>
      </c>
      <c r="BM503" s="1236" t="s">
        <v>5596</v>
      </c>
    </row>
    <row r="504" spans="2:65" s="1150" customFormat="1" ht="37.700000000000003" customHeight="1">
      <c r="B504" s="1224"/>
      <c r="C504" s="1258" t="s">
        <v>5365</v>
      </c>
      <c r="D504" s="1258" t="s">
        <v>240</v>
      </c>
      <c r="E504" s="1259" t="s">
        <v>1068</v>
      </c>
      <c r="F504" s="1260" t="s">
        <v>5597</v>
      </c>
      <c r="G504" s="1261" t="s">
        <v>238</v>
      </c>
      <c r="H504" s="1262">
        <v>147.56800000000001</v>
      </c>
      <c r="I504" s="1263"/>
      <c r="J504" s="1263">
        <f t="shared" si="160"/>
        <v>0</v>
      </c>
      <c r="K504" s="1244"/>
      <c r="L504" s="1245"/>
      <c r="M504" s="1246" t="s">
        <v>1</v>
      </c>
      <c r="N504" s="1247" t="s">
        <v>37</v>
      </c>
      <c r="O504" s="1234">
        <v>0</v>
      </c>
      <c r="P504" s="1234">
        <f t="shared" si="161"/>
        <v>0</v>
      </c>
      <c r="Q504" s="1234">
        <v>0</v>
      </c>
      <c r="R504" s="1234">
        <f t="shared" si="162"/>
        <v>0</v>
      </c>
      <c r="S504" s="1234">
        <v>0</v>
      </c>
      <c r="T504" s="1235">
        <f t="shared" si="163"/>
        <v>0</v>
      </c>
      <c r="AR504" s="1236" t="s">
        <v>311</v>
      </c>
      <c r="AT504" s="1236" t="s">
        <v>240</v>
      </c>
      <c r="AU504" s="1236" t="s">
        <v>83</v>
      </c>
      <c r="AY504" s="1143" t="s">
        <v>211</v>
      </c>
      <c r="BE504" s="1237">
        <f t="shared" si="164"/>
        <v>0</v>
      </c>
      <c r="BF504" s="1237">
        <f t="shared" si="165"/>
        <v>0</v>
      </c>
      <c r="BG504" s="1237">
        <f t="shared" si="166"/>
        <v>0</v>
      </c>
      <c r="BH504" s="1237">
        <f t="shared" si="167"/>
        <v>0</v>
      </c>
      <c r="BI504" s="1237">
        <f t="shared" si="168"/>
        <v>0</v>
      </c>
      <c r="BJ504" s="1143" t="s">
        <v>83</v>
      </c>
      <c r="BK504" s="1237">
        <f t="shared" si="169"/>
        <v>0</v>
      </c>
      <c r="BL504" s="1143" t="s">
        <v>263</v>
      </c>
      <c r="BM504" s="1236" t="s">
        <v>5598</v>
      </c>
    </row>
    <row r="505" spans="2:65" s="1150" customFormat="1" ht="37.700000000000003" customHeight="1">
      <c r="B505" s="1224"/>
      <c r="C505" s="1252" t="s">
        <v>5599</v>
      </c>
      <c r="D505" s="1252" t="s">
        <v>213</v>
      </c>
      <c r="E505" s="1253" t="s">
        <v>1066</v>
      </c>
      <c r="F505" s="1254" t="s">
        <v>1067</v>
      </c>
      <c r="G505" s="1255" t="s">
        <v>238</v>
      </c>
      <c r="H505" s="1256">
        <v>516.41</v>
      </c>
      <c r="I505" s="1257"/>
      <c r="J505" s="1257">
        <f t="shared" si="160"/>
        <v>0</v>
      </c>
      <c r="K505" s="1231"/>
      <c r="L505" s="1151"/>
      <c r="M505" s="1232" t="s">
        <v>1</v>
      </c>
      <c r="N505" s="1233" t="s">
        <v>37</v>
      </c>
      <c r="O505" s="1234">
        <v>0</v>
      </c>
      <c r="P505" s="1234">
        <f t="shared" si="161"/>
        <v>0</v>
      </c>
      <c r="Q505" s="1234">
        <v>0</v>
      </c>
      <c r="R505" s="1234">
        <f t="shared" si="162"/>
        <v>0</v>
      </c>
      <c r="S505" s="1234">
        <v>0</v>
      </c>
      <c r="T505" s="1235">
        <f t="shared" si="163"/>
        <v>0</v>
      </c>
      <c r="AR505" s="1236" t="s">
        <v>263</v>
      </c>
      <c r="AT505" s="1236" t="s">
        <v>213</v>
      </c>
      <c r="AU505" s="1236" t="s">
        <v>83</v>
      </c>
      <c r="AY505" s="1143" t="s">
        <v>211</v>
      </c>
      <c r="BE505" s="1237">
        <f t="shared" si="164"/>
        <v>0</v>
      </c>
      <c r="BF505" s="1237">
        <f t="shared" si="165"/>
        <v>0</v>
      </c>
      <c r="BG505" s="1237">
        <f t="shared" si="166"/>
        <v>0</v>
      </c>
      <c r="BH505" s="1237">
        <f t="shared" si="167"/>
        <v>0</v>
      </c>
      <c r="BI505" s="1237">
        <f t="shared" si="168"/>
        <v>0</v>
      </c>
      <c r="BJ505" s="1143" t="s">
        <v>83</v>
      </c>
      <c r="BK505" s="1237">
        <f t="shared" si="169"/>
        <v>0</v>
      </c>
      <c r="BL505" s="1143" t="s">
        <v>263</v>
      </c>
      <c r="BM505" s="1236" t="s">
        <v>5600</v>
      </c>
    </row>
    <row r="506" spans="2:65" s="1150" customFormat="1" ht="37.700000000000003" customHeight="1">
      <c r="B506" s="1224"/>
      <c r="C506" s="1258" t="s">
        <v>5366</v>
      </c>
      <c r="D506" s="1258" t="s">
        <v>240</v>
      </c>
      <c r="E506" s="1259" t="s">
        <v>5601</v>
      </c>
      <c r="F506" s="1260" t="s">
        <v>5602</v>
      </c>
      <c r="G506" s="1261" t="s">
        <v>238</v>
      </c>
      <c r="H506" s="1262">
        <v>593.87199999999996</v>
      </c>
      <c r="I506" s="1263"/>
      <c r="J506" s="1263">
        <f t="shared" si="160"/>
        <v>0</v>
      </c>
      <c r="K506" s="1244"/>
      <c r="L506" s="1245"/>
      <c r="M506" s="1246" t="s">
        <v>1</v>
      </c>
      <c r="N506" s="1247" t="s">
        <v>37</v>
      </c>
      <c r="O506" s="1234">
        <v>0</v>
      </c>
      <c r="P506" s="1234">
        <f t="shared" si="161"/>
        <v>0</v>
      </c>
      <c r="Q506" s="1234">
        <v>0</v>
      </c>
      <c r="R506" s="1234">
        <f t="shared" si="162"/>
        <v>0</v>
      </c>
      <c r="S506" s="1234">
        <v>0</v>
      </c>
      <c r="T506" s="1235">
        <f t="shared" si="163"/>
        <v>0</v>
      </c>
      <c r="AR506" s="1236" t="s">
        <v>311</v>
      </c>
      <c r="AT506" s="1236" t="s">
        <v>240</v>
      </c>
      <c r="AU506" s="1236" t="s">
        <v>83</v>
      </c>
      <c r="AY506" s="1143" t="s">
        <v>211</v>
      </c>
      <c r="BE506" s="1237">
        <f t="shared" si="164"/>
        <v>0</v>
      </c>
      <c r="BF506" s="1237">
        <f t="shared" si="165"/>
        <v>0</v>
      </c>
      <c r="BG506" s="1237">
        <f t="shared" si="166"/>
        <v>0</v>
      </c>
      <c r="BH506" s="1237">
        <f t="shared" si="167"/>
        <v>0</v>
      </c>
      <c r="BI506" s="1237">
        <f t="shared" si="168"/>
        <v>0</v>
      </c>
      <c r="BJ506" s="1143" t="s">
        <v>83</v>
      </c>
      <c r="BK506" s="1237">
        <f t="shared" si="169"/>
        <v>0</v>
      </c>
      <c r="BL506" s="1143" t="s">
        <v>263</v>
      </c>
      <c r="BM506" s="1236" t="s">
        <v>5603</v>
      </c>
    </row>
    <row r="507" spans="2:65" s="1150" customFormat="1" ht="37.700000000000003" customHeight="1">
      <c r="B507" s="1224"/>
      <c r="C507" s="1252" t="s">
        <v>5368</v>
      </c>
      <c r="D507" s="1252" t="s">
        <v>213</v>
      </c>
      <c r="E507" s="1253" t="s">
        <v>5604</v>
      </c>
      <c r="F507" s="1254" t="s">
        <v>5605</v>
      </c>
      <c r="G507" s="1255" t="s">
        <v>238</v>
      </c>
      <c r="H507" s="1256">
        <v>50.28</v>
      </c>
      <c r="I507" s="1257"/>
      <c r="J507" s="1257">
        <f t="shared" si="160"/>
        <v>0</v>
      </c>
      <c r="K507" s="1231"/>
      <c r="L507" s="1151"/>
      <c r="M507" s="1232" t="s">
        <v>1</v>
      </c>
      <c r="N507" s="1233" t="s">
        <v>37</v>
      </c>
      <c r="O507" s="1234">
        <v>1.19617</v>
      </c>
      <c r="P507" s="1234">
        <f t="shared" si="161"/>
        <v>60.143427600000003</v>
      </c>
      <c r="Q507" s="1234">
        <v>5.4710000000000002E-3</v>
      </c>
      <c r="R507" s="1234">
        <f t="shared" si="162"/>
        <v>0.27508188</v>
      </c>
      <c r="S507" s="1234">
        <v>0</v>
      </c>
      <c r="T507" s="1235">
        <f t="shared" si="163"/>
        <v>0</v>
      </c>
      <c r="AR507" s="1236" t="s">
        <v>263</v>
      </c>
      <c r="AT507" s="1236" t="s">
        <v>213</v>
      </c>
      <c r="AU507" s="1236" t="s">
        <v>83</v>
      </c>
      <c r="AY507" s="1143" t="s">
        <v>211</v>
      </c>
      <c r="BE507" s="1237">
        <f t="shared" si="164"/>
        <v>0</v>
      </c>
      <c r="BF507" s="1237">
        <f t="shared" si="165"/>
        <v>0</v>
      </c>
      <c r="BG507" s="1237">
        <f t="shared" si="166"/>
        <v>0</v>
      </c>
      <c r="BH507" s="1237">
        <f t="shared" si="167"/>
        <v>0</v>
      </c>
      <c r="BI507" s="1237">
        <f t="shared" si="168"/>
        <v>0</v>
      </c>
      <c r="BJ507" s="1143" t="s">
        <v>83</v>
      </c>
      <c r="BK507" s="1237">
        <f t="shared" si="169"/>
        <v>0</v>
      </c>
      <c r="BL507" s="1143" t="s">
        <v>263</v>
      </c>
      <c r="BM507" s="1236" t="s">
        <v>5606</v>
      </c>
    </row>
    <row r="508" spans="2:65" s="1150" customFormat="1" ht="33" customHeight="1">
      <c r="B508" s="1224"/>
      <c r="C508" s="1258" t="s">
        <v>5607</v>
      </c>
      <c r="D508" s="1258" t="s">
        <v>240</v>
      </c>
      <c r="E508" s="1259" t="s">
        <v>5608</v>
      </c>
      <c r="F508" s="1260" t="s">
        <v>5609</v>
      </c>
      <c r="G508" s="1261" t="s">
        <v>238</v>
      </c>
      <c r="H508" s="1262">
        <v>57.822000000000003</v>
      </c>
      <c r="I508" s="1263"/>
      <c r="J508" s="1263">
        <f t="shared" si="160"/>
        <v>0</v>
      </c>
      <c r="K508" s="1244"/>
      <c r="L508" s="1245"/>
      <c r="M508" s="1246" t="s">
        <v>1</v>
      </c>
      <c r="N508" s="1247" t="s">
        <v>37</v>
      </c>
      <c r="O508" s="1234">
        <v>0</v>
      </c>
      <c r="P508" s="1234">
        <f t="shared" si="161"/>
        <v>0</v>
      </c>
      <c r="Q508" s="1234">
        <v>1.4E-2</v>
      </c>
      <c r="R508" s="1234">
        <f t="shared" si="162"/>
        <v>0.80950800000000001</v>
      </c>
      <c r="S508" s="1234">
        <v>0</v>
      </c>
      <c r="T508" s="1235">
        <f t="shared" si="163"/>
        <v>0</v>
      </c>
      <c r="AR508" s="1236" t="s">
        <v>311</v>
      </c>
      <c r="AT508" s="1236" t="s">
        <v>240</v>
      </c>
      <c r="AU508" s="1236" t="s">
        <v>83</v>
      </c>
      <c r="AY508" s="1143" t="s">
        <v>211</v>
      </c>
      <c r="BE508" s="1237">
        <f t="shared" si="164"/>
        <v>0</v>
      </c>
      <c r="BF508" s="1237">
        <f t="shared" si="165"/>
        <v>0</v>
      </c>
      <c r="BG508" s="1237">
        <f t="shared" si="166"/>
        <v>0</v>
      </c>
      <c r="BH508" s="1237">
        <f t="shared" si="167"/>
        <v>0</v>
      </c>
      <c r="BI508" s="1237">
        <f t="shared" si="168"/>
        <v>0</v>
      </c>
      <c r="BJ508" s="1143" t="s">
        <v>83</v>
      </c>
      <c r="BK508" s="1237">
        <f t="shared" si="169"/>
        <v>0</v>
      </c>
      <c r="BL508" s="1143" t="s">
        <v>263</v>
      </c>
      <c r="BM508" s="1236" t="s">
        <v>5610</v>
      </c>
    </row>
    <row r="509" spans="2:65" s="1150" customFormat="1" ht="37.700000000000003" customHeight="1">
      <c r="B509" s="1224"/>
      <c r="C509" s="1252" t="s">
        <v>5611</v>
      </c>
      <c r="D509" s="1252" t="s">
        <v>213</v>
      </c>
      <c r="E509" s="1253" t="s">
        <v>1066</v>
      </c>
      <c r="F509" s="1254" t="s">
        <v>1067</v>
      </c>
      <c r="G509" s="1255" t="s">
        <v>238</v>
      </c>
      <c r="H509" s="1256">
        <v>551.85</v>
      </c>
      <c r="I509" s="1257"/>
      <c r="J509" s="1257">
        <f t="shared" si="160"/>
        <v>0</v>
      </c>
      <c r="K509" s="1231"/>
      <c r="L509" s="1151"/>
      <c r="M509" s="1232" t="s">
        <v>1</v>
      </c>
      <c r="N509" s="1233" t="s">
        <v>37</v>
      </c>
      <c r="O509" s="1234">
        <v>0</v>
      </c>
      <c r="P509" s="1234">
        <f t="shared" si="161"/>
        <v>0</v>
      </c>
      <c r="Q509" s="1234">
        <v>0</v>
      </c>
      <c r="R509" s="1234">
        <f t="shared" si="162"/>
        <v>0</v>
      </c>
      <c r="S509" s="1234">
        <v>0</v>
      </c>
      <c r="T509" s="1235">
        <f t="shared" si="163"/>
        <v>0</v>
      </c>
      <c r="AR509" s="1236" t="s">
        <v>263</v>
      </c>
      <c r="AT509" s="1236" t="s">
        <v>213</v>
      </c>
      <c r="AU509" s="1236" t="s">
        <v>83</v>
      </c>
      <c r="AY509" s="1143" t="s">
        <v>211</v>
      </c>
      <c r="BE509" s="1237">
        <f t="shared" si="164"/>
        <v>0</v>
      </c>
      <c r="BF509" s="1237">
        <f t="shared" si="165"/>
        <v>0</v>
      </c>
      <c r="BG509" s="1237">
        <f t="shared" si="166"/>
        <v>0</v>
      </c>
      <c r="BH509" s="1237">
        <f t="shared" si="167"/>
        <v>0</v>
      </c>
      <c r="BI509" s="1237">
        <f t="shared" si="168"/>
        <v>0</v>
      </c>
      <c r="BJ509" s="1143" t="s">
        <v>83</v>
      </c>
      <c r="BK509" s="1237">
        <f t="shared" si="169"/>
        <v>0</v>
      </c>
      <c r="BL509" s="1143" t="s">
        <v>263</v>
      </c>
      <c r="BM509" s="1236" t="s">
        <v>5612</v>
      </c>
    </row>
    <row r="510" spans="2:65" s="1150" customFormat="1" ht="37.700000000000003" customHeight="1">
      <c r="B510" s="1224"/>
      <c r="C510" s="1258" t="s">
        <v>5613</v>
      </c>
      <c r="D510" s="1258" t="s">
        <v>240</v>
      </c>
      <c r="E510" s="1259" t="s">
        <v>5614</v>
      </c>
      <c r="F510" s="1260" t="s">
        <v>5615</v>
      </c>
      <c r="G510" s="1261" t="s">
        <v>238</v>
      </c>
      <c r="H510" s="1262">
        <v>634.62800000000004</v>
      </c>
      <c r="I510" s="1263"/>
      <c r="J510" s="1263">
        <f t="shared" si="160"/>
        <v>0</v>
      </c>
      <c r="K510" s="1244"/>
      <c r="L510" s="1245"/>
      <c r="M510" s="1246" t="s">
        <v>1</v>
      </c>
      <c r="N510" s="1247" t="s">
        <v>37</v>
      </c>
      <c r="O510" s="1234">
        <v>0</v>
      </c>
      <c r="P510" s="1234">
        <f t="shared" si="161"/>
        <v>0</v>
      </c>
      <c r="Q510" s="1234">
        <v>0</v>
      </c>
      <c r="R510" s="1234">
        <f t="shared" si="162"/>
        <v>0</v>
      </c>
      <c r="S510" s="1234">
        <v>0</v>
      </c>
      <c r="T510" s="1235">
        <f t="shared" si="163"/>
        <v>0</v>
      </c>
      <c r="AR510" s="1236" t="s">
        <v>311</v>
      </c>
      <c r="AT510" s="1236" t="s">
        <v>240</v>
      </c>
      <c r="AU510" s="1236" t="s">
        <v>83</v>
      </c>
      <c r="AY510" s="1143" t="s">
        <v>211</v>
      </c>
      <c r="BE510" s="1237">
        <f t="shared" si="164"/>
        <v>0</v>
      </c>
      <c r="BF510" s="1237">
        <f t="shared" si="165"/>
        <v>0</v>
      </c>
      <c r="BG510" s="1237">
        <f t="shared" si="166"/>
        <v>0</v>
      </c>
      <c r="BH510" s="1237">
        <f t="shared" si="167"/>
        <v>0</v>
      </c>
      <c r="BI510" s="1237">
        <f t="shared" si="168"/>
        <v>0</v>
      </c>
      <c r="BJ510" s="1143" t="s">
        <v>83</v>
      </c>
      <c r="BK510" s="1237">
        <f t="shared" si="169"/>
        <v>0</v>
      </c>
      <c r="BL510" s="1143" t="s">
        <v>263</v>
      </c>
      <c r="BM510" s="1236" t="s">
        <v>5616</v>
      </c>
    </row>
    <row r="511" spans="2:65" s="1150" customFormat="1" ht="16.5" customHeight="1">
      <c r="B511" s="1224"/>
      <c r="C511" s="1252" t="s">
        <v>5617</v>
      </c>
      <c r="D511" s="1252" t="s">
        <v>213</v>
      </c>
      <c r="E511" s="1253" t="s">
        <v>1024</v>
      </c>
      <c r="F511" s="1254" t="s">
        <v>1025</v>
      </c>
      <c r="G511" s="1255" t="s">
        <v>389</v>
      </c>
      <c r="H511" s="1256">
        <v>278.45999999999998</v>
      </c>
      <c r="I511" s="1257"/>
      <c r="J511" s="1257">
        <f t="shared" si="160"/>
        <v>0</v>
      </c>
      <c r="K511" s="1231"/>
      <c r="L511" s="1151"/>
      <c r="M511" s="1232" t="s">
        <v>1</v>
      </c>
      <c r="N511" s="1233" t="s">
        <v>37</v>
      </c>
      <c r="O511" s="1234">
        <v>0</v>
      </c>
      <c r="P511" s="1234">
        <f t="shared" si="161"/>
        <v>0</v>
      </c>
      <c r="Q511" s="1234">
        <v>0</v>
      </c>
      <c r="R511" s="1234">
        <f t="shared" si="162"/>
        <v>0</v>
      </c>
      <c r="S511" s="1234">
        <v>0</v>
      </c>
      <c r="T511" s="1235">
        <f t="shared" si="163"/>
        <v>0</v>
      </c>
      <c r="AR511" s="1236" t="s">
        <v>263</v>
      </c>
      <c r="AT511" s="1236" t="s">
        <v>213</v>
      </c>
      <c r="AU511" s="1236" t="s">
        <v>83</v>
      </c>
      <c r="AY511" s="1143" t="s">
        <v>211</v>
      </c>
      <c r="BE511" s="1237">
        <f t="shared" si="164"/>
        <v>0</v>
      </c>
      <c r="BF511" s="1237">
        <f t="shared" si="165"/>
        <v>0</v>
      </c>
      <c r="BG511" s="1237">
        <f t="shared" si="166"/>
        <v>0</v>
      </c>
      <c r="BH511" s="1237">
        <f t="shared" si="167"/>
        <v>0</v>
      </c>
      <c r="BI511" s="1237">
        <f t="shared" si="168"/>
        <v>0</v>
      </c>
      <c r="BJ511" s="1143" t="s">
        <v>83</v>
      </c>
      <c r="BK511" s="1237">
        <f t="shared" si="169"/>
        <v>0</v>
      </c>
      <c r="BL511" s="1143" t="s">
        <v>263</v>
      </c>
      <c r="BM511" s="1236" t="s">
        <v>5618</v>
      </c>
    </row>
    <row r="512" spans="2:65" s="1150" customFormat="1" ht="24.2" customHeight="1">
      <c r="B512" s="1224"/>
      <c r="C512" s="1258" t="s">
        <v>5364</v>
      </c>
      <c r="D512" s="1258" t="s">
        <v>240</v>
      </c>
      <c r="E512" s="1259" t="s">
        <v>1026</v>
      </c>
      <c r="F512" s="1260" t="s">
        <v>5619</v>
      </c>
      <c r="G512" s="1261" t="s">
        <v>389</v>
      </c>
      <c r="H512" s="1262">
        <v>281.245</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5620</v>
      </c>
    </row>
    <row r="513" spans="2:65" s="1212" customFormat="1" ht="22.7" customHeight="1">
      <c r="B513" s="1213"/>
      <c r="D513" s="1214" t="s">
        <v>69</v>
      </c>
      <c r="E513" s="1222" t="s">
        <v>1069</v>
      </c>
      <c r="F513" s="1222" t="s">
        <v>1070</v>
      </c>
      <c r="J513" s="1223">
        <f>BK513</f>
        <v>0</v>
      </c>
      <c r="L513" s="1213"/>
      <c r="M513" s="1217"/>
      <c r="P513" s="1218">
        <f>SUM(P514:P516)</f>
        <v>0</v>
      </c>
      <c r="R513" s="1218">
        <f>SUM(R514:R516)</f>
        <v>0</v>
      </c>
      <c r="T513" s="1219">
        <f>SUM(T514:T516)</f>
        <v>0</v>
      </c>
      <c r="AR513" s="1214" t="s">
        <v>83</v>
      </c>
      <c r="AT513" s="1220" t="s">
        <v>69</v>
      </c>
      <c r="AU513" s="1220" t="s">
        <v>77</v>
      </c>
      <c r="AY513" s="1214" t="s">
        <v>211</v>
      </c>
      <c r="BK513" s="1221">
        <f>SUM(BK514:BK516)</f>
        <v>0</v>
      </c>
    </row>
    <row r="514" spans="2:65" s="1150" customFormat="1" ht="24.2" customHeight="1">
      <c r="B514" s="1224"/>
      <c r="C514" s="1225" t="s">
        <v>2948</v>
      </c>
      <c r="D514" s="1225" t="s">
        <v>213</v>
      </c>
      <c r="E514" s="1226" t="s">
        <v>1071</v>
      </c>
      <c r="F514" s="1227" t="s">
        <v>1072</v>
      </c>
      <c r="G514" s="1228" t="s">
        <v>238</v>
      </c>
      <c r="H514" s="1229">
        <v>124.242</v>
      </c>
      <c r="I514" s="1230"/>
      <c r="J514" s="1230">
        <f>ROUND(I514*H514,2)</f>
        <v>0</v>
      </c>
      <c r="K514" s="1231"/>
      <c r="L514" s="1151"/>
      <c r="M514" s="1232" t="s">
        <v>1</v>
      </c>
      <c r="N514" s="1233" t="s">
        <v>37</v>
      </c>
      <c r="O514" s="1234">
        <v>0</v>
      </c>
      <c r="P514" s="1234">
        <f>O514*H514</f>
        <v>0</v>
      </c>
      <c r="Q514" s="1234">
        <v>0</v>
      </c>
      <c r="R514" s="1234">
        <f>Q514*H514</f>
        <v>0</v>
      </c>
      <c r="S514" s="1234">
        <v>0</v>
      </c>
      <c r="T514" s="1235">
        <f>S514*H514</f>
        <v>0</v>
      </c>
      <c r="AR514" s="1236" t="s">
        <v>263</v>
      </c>
      <c r="AT514" s="1236" t="s">
        <v>213</v>
      </c>
      <c r="AU514" s="1236" t="s">
        <v>83</v>
      </c>
      <c r="AY514" s="1143" t="s">
        <v>211</v>
      </c>
      <c r="BE514" s="1237">
        <f>IF(N514="základná",J514,0)</f>
        <v>0</v>
      </c>
      <c r="BF514" s="1237">
        <f>IF(N514="znížená",J514,0)</f>
        <v>0</v>
      </c>
      <c r="BG514" s="1237">
        <f>IF(N514="zákl. prenesená",J514,0)</f>
        <v>0</v>
      </c>
      <c r="BH514" s="1237">
        <f>IF(N514="zníž. prenesená",J514,0)</f>
        <v>0</v>
      </c>
      <c r="BI514" s="1237">
        <f>IF(N514="nulová",J514,0)</f>
        <v>0</v>
      </c>
      <c r="BJ514" s="1143" t="s">
        <v>83</v>
      </c>
      <c r="BK514" s="1237">
        <f>ROUND(I514*H514,2)</f>
        <v>0</v>
      </c>
      <c r="BL514" s="1143" t="s">
        <v>263</v>
      </c>
      <c r="BM514" s="1236" t="s">
        <v>5621</v>
      </c>
    </row>
    <row r="515" spans="2:65" s="1150" customFormat="1" ht="24.2" customHeight="1">
      <c r="B515" s="1224"/>
      <c r="C515" s="1225" t="s">
        <v>5622</v>
      </c>
      <c r="D515" s="1225" t="s">
        <v>213</v>
      </c>
      <c r="E515" s="1226" t="s">
        <v>1073</v>
      </c>
      <c r="F515" s="1227" t="s">
        <v>1074</v>
      </c>
      <c r="G515" s="1228" t="s">
        <v>238</v>
      </c>
      <c r="H515" s="1229">
        <v>494.1</v>
      </c>
      <c r="I515" s="1230"/>
      <c r="J515" s="1230">
        <f>ROUND(I515*H515,2)</f>
        <v>0</v>
      </c>
      <c r="K515" s="1231"/>
      <c r="L515" s="1151"/>
      <c r="M515" s="1232" t="s">
        <v>1</v>
      </c>
      <c r="N515" s="1233" t="s">
        <v>37</v>
      </c>
      <c r="O515" s="1234">
        <v>0</v>
      </c>
      <c r="P515" s="1234">
        <f>O515*H515</f>
        <v>0</v>
      </c>
      <c r="Q515" s="1234">
        <v>0</v>
      </c>
      <c r="R515" s="1234">
        <f>Q515*H515</f>
        <v>0</v>
      </c>
      <c r="S515" s="1234">
        <v>0</v>
      </c>
      <c r="T515" s="1235">
        <f>S515*H515</f>
        <v>0</v>
      </c>
      <c r="AR515" s="1236" t="s">
        <v>263</v>
      </c>
      <c r="AT515" s="1236" t="s">
        <v>213</v>
      </c>
      <c r="AU515" s="1236" t="s">
        <v>83</v>
      </c>
      <c r="AY515" s="1143" t="s">
        <v>211</v>
      </c>
      <c r="BE515" s="1237">
        <f>IF(N515="základná",J515,0)</f>
        <v>0</v>
      </c>
      <c r="BF515" s="1237">
        <f>IF(N515="znížená",J515,0)</f>
        <v>0</v>
      </c>
      <c r="BG515" s="1237">
        <f>IF(N515="zákl. prenesená",J515,0)</f>
        <v>0</v>
      </c>
      <c r="BH515" s="1237">
        <f>IF(N515="zníž. prenesená",J515,0)</f>
        <v>0</v>
      </c>
      <c r="BI515" s="1237">
        <f>IF(N515="nulová",J515,0)</f>
        <v>0</v>
      </c>
      <c r="BJ515" s="1143" t="s">
        <v>83</v>
      </c>
      <c r="BK515" s="1237">
        <f>ROUND(I515*H515,2)</f>
        <v>0</v>
      </c>
      <c r="BL515" s="1143" t="s">
        <v>263</v>
      </c>
      <c r="BM515" s="1236" t="s">
        <v>5623</v>
      </c>
    </row>
    <row r="516" spans="2:65" s="1150" customFormat="1" ht="24.2" customHeight="1">
      <c r="B516" s="1224"/>
      <c r="C516" s="1225" t="s">
        <v>2951</v>
      </c>
      <c r="D516" s="1225" t="s">
        <v>213</v>
      </c>
      <c r="E516" s="1226" t="s">
        <v>1075</v>
      </c>
      <c r="F516" s="1227" t="s">
        <v>1076</v>
      </c>
      <c r="G516" s="1228" t="s">
        <v>238</v>
      </c>
      <c r="H516" s="1229">
        <v>254.21899999999999</v>
      </c>
      <c r="I516" s="1230"/>
      <c r="J516" s="1230">
        <f>ROUND(I516*H516,2)</f>
        <v>0</v>
      </c>
      <c r="K516" s="1231"/>
      <c r="L516" s="1151"/>
      <c r="M516" s="1232" t="s">
        <v>1</v>
      </c>
      <c r="N516" s="1233" t="s">
        <v>37</v>
      </c>
      <c r="O516" s="1234">
        <v>0</v>
      </c>
      <c r="P516" s="1234">
        <f>O516*H516</f>
        <v>0</v>
      </c>
      <c r="Q516" s="1234">
        <v>0</v>
      </c>
      <c r="R516" s="1234">
        <f>Q516*H516</f>
        <v>0</v>
      </c>
      <c r="S516" s="1234">
        <v>0</v>
      </c>
      <c r="T516" s="1235">
        <f>S516*H516</f>
        <v>0</v>
      </c>
      <c r="AR516" s="1236" t="s">
        <v>263</v>
      </c>
      <c r="AT516" s="1236" t="s">
        <v>213</v>
      </c>
      <c r="AU516" s="1236" t="s">
        <v>83</v>
      </c>
      <c r="AY516" s="1143" t="s">
        <v>211</v>
      </c>
      <c r="BE516" s="1237">
        <f>IF(N516="základná",J516,0)</f>
        <v>0</v>
      </c>
      <c r="BF516" s="1237">
        <f>IF(N516="znížená",J516,0)</f>
        <v>0</v>
      </c>
      <c r="BG516" s="1237">
        <f>IF(N516="zákl. prenesená",J516,0)</f>
        <v>0</v>
      </c>
      <c r="BH516" s="1237">
        <f>IF(N516="zníž. prenesená",J516,0)</f>
        <v>0</v>
      </c>
      <c r="BI516" s="1237">
        <f>IF(N516="nulová",J516,0)</f>
        <v>0</v>
      </c>
      <c r="BJ516" s="1143" t="s">
        <v>83</v>
      </c>
      <c r="BK516" s="1237">
        <f>ROUND(I516*H516,2)</f>
        <v>0</v>
      </c>
      <c r="BL516" s="1143" t="s">
        <v>263</v>
      </c>
      <c r="BM516" s="1236" t="s">
        <v>5624</v>
      </c>
    </row>
    <row r="517" spans="2:65" s="1212" customFormat="1" ht="22.7" customHeight="1">
      <c r="B517" s="1213"/>
      <c r="D517" s="1214" t="s">
        <v>69</v>
      </c>
      <c r="E517" s="1222" t="s">
        <v>1077</v>
      </c>
      <c r="F517" s="1222" t="s">
        <v>1078</v>
      </c>
      <c r="J517" s="1223">
        <f>BK517</f>
        <v>0</v>
      </c>
      <c r="L517" s="1213"/>
      <c r="M517" s="1217"/>
      <c r="P517" s="1218">
        <f>SUM(P518:P522)</f>
        <v>0</v>
      </c>
      <c r="R517" s="1218">
        <f>SUM(R518:R522)</f>
        <v>0</v>
      </c>
      <c r="T517" s="1219">
        <f>SUM(T518:T522)</f>
        <v>0</v>
      </c>
      <c r="AR517" s="1214" t="s">
        <v>83</v>
      </c>
      <c r="AT517" s="1220" t="s">
        <v>69</v>
      </c>
      <c r="AU517" s="1220" t="s">
        <v>77</v>
      </c>
      <c r="AY517" s="1214" t="s">
        <v>211</v>
      </c>
      <c r="BK517" s="1221">
        <f>SUM(BK518:BK522)</f>
        <v>0</v>
      </c>
    </row>
    <row r="518" spans="2:65" s="1287" customFormat="1" ht="33" customHeight="1">
      <c r="B518" s="1274"/>
      <c r="C518" s="1275" t="s">
        <v>5625</v>
      </c>
      <c r="D518" s="1275" t="s">
        <v>213</v>
      </c>
      <c r="E518" s="1276" t="s">
        <v>1079</v>
      </c>
      <c r="F518" s="1277" t="s">
        <v>1080</v>
      </c>
      <c r="G518" s="1278" t="s">
        <v>238</v>
      </c>
      <c r="H518" s="1279">
        <v>8103.1009999999997</v>
      </c>
      <c r="I518" s="1280"/>
      <c r="J518" s="1280">
        <f>ROUND(I518*H518,2)</f>
        <v>0</v>
      </c>
      <c r="K518" s="1281"/>
      <c r="L518" s="1282"/>
      <c r="M518" s="1283" t="s">
        <v>1</v>
      </c>
      <c r="N518" s="1284" t="s">
        <v>37</v>
      </c>
      <c r="O518" s="1285">
        <v>0</v>
      </c>
      <c r="P518" s="1285">
        <f>O518*H518</f>
        <v>0</v>
      </c>
      <c r="Q518" s="1285">
        <v>0</v>
      </c>
      <c r="R518" s="1285">
        <f>Q518*H518</f>
        <v>0</v>
      </c>
      <c r="S518" s="1285">
        <v>0</v>
      </c>
      <c r="T518" s="1286">
        <f>S518*H518</f>
        <v>0</v>
      </c>
      <c r="AR518" s="1288" t="s">
        <v>263</v>
      </c>
      <c r="AT518" s="1288" t="s">
        <v>213</v>
      </c>
      <c r="AU518" s="1288" t="s">
        <v>83</v>
      </c>
      <c r="AY518" s="1289" t="s">
        <v>211</v>
      </c>
      <c r="BE518" s="1290">
        <f>IF(N518="základná",J518,0)</f>
        <v>0</v>
      </c>
      <c r="BF518" s="1290">
        <f>IF(N518="znížená",J518,0)</f>
        <v>0</v>
      </c>
      <c r="BG518" s="1290">
        <f>IF(N518="zákl. prenesená",J518,0)</f>
        <v>0</v>
      </c>
      <c r="BH518" s="1290">
        <f>IF(N518="zníž. prenesená",J518,0)</f>
        <v>0</v>
      </c>
      <c r="BI518" s="1290">
        <f>IF(N518="nulová",J518,0)</f>
        <v>0</v>
      </c>
      <c r="BJ518" s="1289" t="s">
        <v>83</v>
      </c>
      <c r="BK518" s="1290">
        <f>ROUND(I518*H518,2)</f>
        <v>0</v>
      </c>
      <c r="BL518" s="1289" t="s">
        <v>263</v>
      </c>
      <c r="BM518" s="1288" t="s">
        <v>5626</v>
      </c>
    </row>
    <row r="519" spans="2:65" s="1287" customFormat="1" ht="36">
      <c r="B519" s="1274"/>
      <c r="C519" s="1275" t="s">
        <v>2954</v>
      </c>
      <c r="D519" s="1275" t="s">
        <v>213</v>
      </c>
      <c r="E519" s="1276" t="s">
        <v>5712</v>
      </c>
      <c r="F519" s="1277" t="s">
        <v>5713</v>
      </c>
      <c r="G519" s="1278" t="s">
        <v>238</v>
      </c>
      <c r="H519" s="1279">
        <v>629.66999999999996</v>
      </c>
      <c r="I519" s="1280"/>
      <c r="J519" s="1280">
        <f>ROUND(I519*H519,2)</f>
        <v>0</v>
      </c>
      <c r="K519" s="1281"/>
      <c r="L519" s="1282"/>
      <c r="M519" s="1283"/>
      <c r="N519" s="1284"/>
      <c r="O519" s="1285"/>
      <c r="P519" s="1285"/>
      <c r="Q519" s="1285"/>
      <c r="R519" s="1285"/>
      <c r="S519" s="1285"/>
      <c r="T519" s="1286"/>
      <c r="AR519" s="1288"/>
      <c r="AT519" s="1288"/>
      <c r="AU519" s="1288"/>
      <c r="AY519" s="1289"/>
      <c r="BE519" s="1290"/>
      <c r="BF519" s="1290"/>
      <c r="BG519" s="1290"/>
      <c r="BH519" s="1290"/>
      <c r="BI519" s="1290"/>
      <c r="BJ519" s="1289"/>
      <c r="BK519" s="1290"/>
      <c r="BL519" s="1289"/>
      <c r="BM519" s="1288"/>
    </row>
    <row r="520" spans="2:65" s="1287" customFormat="1" ht="36">
      <c r="B520" s="1274"/>
      <c r="C520" s="1275">
        <v>321</v>
      </c>
      <c r="D520" s="1275" t="s">
        <v>213</v>
      </c>
      <c r="E520" s="1276" t="s">
        <v>5714</v>
      </c>
      <c r="F520" s="1277" t="s">
        <v>5715</v>
      </c>
      <c r="G520" s="1278" t="s">
        <v>238</v>
      </c>
      <c r="H520" s="1279">
        <v>14.25</v>
      </c>
      <c r="I520" s="1280"/>
      <c r="J520" s="1280">
        <f>ROUND(I520*H520,2)</f>
        <v>0</v>
      </c>
      <c r="K520" s="1281"/>
      <c r="L520" s="1282"/>
      <c r="M520" s="1283"/>
      <c r="N520" s="1284"/>
      <c r="O520" s="1285"/>
      <c r="P520" s="1285"/>
      <c r="Q520" s="1285"/>
      <c r="R520" s="1285"/>
      <c r="S520" s="1285"/>
      <c r="T520" s="1286"/>
      <c r="AR520" s="1288"/>
      <c r="AT520" s="1288"/>
      <c r="AU520" s="1288"/>
      <c r="AY520" s="1289"/>
      <c r="BE520" s="1290"/>
      <c r="BF520" s="1290"/>
      <c r="BG520" s="1290"/>
      <c r="BH520" s="1290"/>
      <c r="BI520" s="1290"/>
      <c r="BJ520" s="1289"/>
      <c r="BK520" s="1290"/>
      <c r="BL520" s="1289"/>
      <c r="BM520" s="1288"/>
    </row>
    <row r="521" spans="2:65" s="1287" customFormat="1" ht="36">
      <c r="B521" s="1274"/>
      <c r="C521" s="1275">
        <v>322</v>
      </c>
      <c r="D521" s="1275" t="s">
        <v>213</v>
      </c>
      <c r="E521" s="1276" t="s">
        <v>5716</v>
      </c>
      <c r="F521" s="1277" t="s">
        <v>5717</v>
      </c>
      <c r="G521" s="1278" t="s">
        <v>238</v>
      </c>
      <c r="H521" s="1279">
        <v>558.38</v>
      </c>
      <c r="I521" s="1280"/>
      <c r="J521" s="1280">
        <f>ROUND(I521*H521,2)</f>
        <v>0</v>
      </c>
      <c r="K521" s="1281"/>
      <c r="L521" s="1282"/>
      <c r="M521" s="1283"/>
      <c r="N521" s="1284"/>
      <c r="O521" s="1285"/>
      <c r="P521" s="1285"/>
      <c r="Q521" s="1285"/>
      <c r="R521" s="1285"/>
      <c r="S521" s="1285"/>
      <c r="T521" s="1286"/>
      <c r="AR521" s="1288"/>
      <c r="AT521" s="1288"/>
      <c r="AU521" s="1288"/>
      <c r="AY521" s="1289"/>
      <c r="BE521" s="1290"/>
      <c r="BF521" s="1290"/>
      <c r="BG521" s="1290"/>
      <c r="BH521" s="1290"/>
      <c r="BI521" s="1290"/>
      <c r="BJ521" s="1289"/>
      <c r="BK521" s="1290"/>
      <c r="BL521" s="1289"/>
      <c r="BM521" s="1288"/>
    </row>
    <row r="522" spans="2:65" s="1150" customFormat="1" ht="24.2" customHeight="1">
      <c r="B522" s="1224"/>
      <c r="C522" s="1225">
        <v>323</v>
      </c>
      <c r="D522" s="1225" t="s">
        <v>213</v>
      </c>
      <c r="E522" s="1226" t="s">
        <v>1081</v>
      </c>
      <c r="F522" s="1227" t="s">
        <v>1082</v>
      </c>
      <c r="G522" s="1228" t="s">
        <v>238</v>
      </c>
      <c r="H522" s="1229">
        <v>9305.4009999999998</v>
      </c>
      <c r="I522" s="1230"/>
      <c r="J522" s="1230">
        <f>ROUND(I522*H522,2)</f>
        <v>0</v>
      </c>
      <c r="K522" s="1231"/>
      <c r="L522" s="1151"/>
      <c r="M522" s="1232" t="s">
        <v>1</v>
      </c>
      <c r="N522" s="1233" t="s">
        <v>37</v>
      </c>
      <c r="O522" s="1234">
        <v>0</v>
      </c>
      <c r="P522" s="1234">
        <f>O522*H522</f>
        <v>0</v>
      </c>
      <c r="Q522" s="1234">
        <v>0</v>
      </c>
      <c r="R522" s="1234">
        <f>Q522*H522</f>
        <v>0</v>
      </c>
      <c r="S522" s="1234">
        <v>0</v>
      </c>
      <c r="T522" s="1235">
        <f>S522*H522</f>
        <v>0</v>
      </c>
      <c r="AR522" s="1236" t="s">
        <v>263</v>
      </c>
      <c r="AT522" s="1236" t="s">
        <v>213</v>
      </c>
      <c r="AU522" s="1236" t="s">
        <v>83</v>
      </c>
      <c r="AY522" s="1143" t="s">
        <v>211</v>
      </c>
      <c r="BE522" s="1237">
        <f>IF(N522="základná",J522,0)</f>
        <v>0</v>
      </c>
      <c r="BF522" s="1237">
        <f>IF(N522="znížená",J522,0)</f>
        <v>0</v>
      </c>
      <c r="BG522" s="1237">
        <f>IF(N522="zákl. prenesená",J522,0)</f>
        <v>0</v>
      </c>
      <c r="BH522" s="1237">
        <f>IF(N522="zníž. prenesená",J522,0)</f>
        <v>0</v>
      </c>
      <c r="BI522" s="1237">
        <f>IF(N522="nulová",J522,0)</f>
        <v>0</v>
      </c>
      <c r="BJ522" s="1143" t="s">
        <v>83</v>
      </c>
      <c r="BK522" s="1237">
        <f>ROUND(I522*H522,2)</f>
        <v>0</v>
      </c>
      <c r="BL522" s="1143" t="s">
        <v>263</v>
      </c>
      <c r="BM522" s="1236" t="s">
        <v>5627</v>
      </c>
    </row>
    <row r="523" spans="2:65" s="1150" customFormat="1" ht="6.95" customHeight="1">
      <c r="B523" s="1179"/>
      <c r="C523" s="1180"/>
      <c r="D523" s="1180"/>
      <c r="E523" s="1180"/>
      <c r="F523" s="1180"/>
      <c r="G523" s="1180"/>
      <c r="H523" s="1180"/>
      <c r="I523" s="1180"/>
      <c r="J523" s="1180"/>
      <c r="K523" s="1180"/>
      <c r="L523" s="1151"/>
    </row>
  </sheetData>
  <autoFilter ref="C145:K522" xr:uid="{00000000-0009-0000-0000-000001000000}"/>
  <mergeCells count="12">
    <mergeCell ref="E138:H138"/>
    <mergeCell ref="L2:V2"/>
    <mergeCell ref="E7:H7"/>
    <mergeCell ref="E9:H9"/>
    <mergeCell ref="E11:H11"/>
    <mergeCell ref="E20:H20"/>
    <mergeCell ref="D29:J29"/>
    <mergeCell ref="E85:H85"/>
    <mergeCell ref="E87:H87"/>
    <mergeCell ref="E89:H89"/>
    <mergeCell ref="E134:H134"/>
    <mergeCell ref="E136:H136"/>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30"/>
      <c r="M2" s="1330"/>
      <c r="N2" s="1330"/>
      <c r="O2" s="1330"/>
      <c r="P2" s="1330"/>
      <c r="Q2" s="1330"/>
      <c r="R2" s="1330"/>
      <c r="S2" s="1330"/>
      <c r="T2" s="1330"/>
      <c r="U2" s="1330"/>
      <c r="V2" s="1330"/>
      <c r="AT2" s="51" t="s">
        <v>4673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
        <v>12</v>
      </c>
      <c r="F7" s="1383"/>
      <c r="G7" s="1383"/>
      <c r="H7" s="1383"/>
      <c r="L7" s="54"/>
    </row>
    <row r="8" spans="2:46" s="1" customFormat="1" ht="12" customHeight="1">
      <c r="B8" s="64"/>
      <c r="D8" s="60" t="s">
        <v>162</v>
      </c>
      <c r="L8" s="64"/>
    </row>
    <row r="9" spans="2:46" s="1" customFormat="1" ht="16.5" customHeight="1">
      <c r="B9" s="64"/>
      <c r="E9" s="1358" t="s">
        <v>4674</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1381</v>
      </c>
      <c r="L20" s="64"/>
    </row>
    <row r="21" spans="2:52" s="1" customFormat="1" ht="18" customHeight="1">
      <c r="B21" s="64"/>
      <c r="E21" s="58" t="s">
        <v>1382</v>
      </c>
      <c r="I21" s="60" t="s">
        <v>21</v>
      </c>
      <c r="J21" s="58" t="s">
        <v>1383</v>
      </c>
      <c r="L21" s="64"/>
    </row>
    <row r="22" spans="2:52" s="1" customFormat="1" ht="6.95" customHeight="1">
      <c r="B22" s="64"/>
      <c r="L22" s="64"/>
    </row>
    <row r="23" spans="2:52" s="1" customFormat="1" ht="12" customHeight="1">
      <c r="B23" s="64"/>
      <c r="D23" s="60" t="s">
        <v>27</v>
      </c>
      <c r="I23" s="60" t="s">
        <v>19</v>
      </c>
      <c r="J23" s="58" t="s">
        <v>1384</v>
      </c>
      <c r="L23" s="64"/>
    </row>
    <row r="24" spans="2:52" s="1" customFormat="1" ht="18" customHeight="1">
      <c r="B24" s="64"/>
      <c r="E24" s="58" t="s">
        <v>4230</v>
      </c>
      <c r="I24" s="60" t="s">
        <v>21</v>
      </c>
      <c r="J24" s="58" t="s">
        <v>1385</v>
      </c>
      <c r="L24" s="64"/>
    </row>
    <row r="25" spans="2:52" s="1" customFormat="1" ht="6.95" customHeight="1">
      <c r="B25" s="64"/>
      <c r="L25" s="64"/>
    </row>
    <row r="26" spans="2:52" s="1" customFormat="1" ht="12" customHeight="1">
      <c r="B26" s="64"/>
      <c r="D26" s="60" t="s">
        <v>29</v>
      </c>
      <c r="L26" s="64"/>
    </row>
    <row r="27" spans="2:52" s="7" customFormat="1" ht="234" customHeight="1">
      <c r="B27" s="133"/>
      <c r="D27" s="1368" t="s">
        <v>30</v>
      </c>
      <c r="E27" s="1368"/>
      <c r="F27" s="1368"/>
      <c r="G27" s="1368"/>
      <c r="H27" s="1368"/>
      <c r="I27" s="1368"/>
      <c r="J27" s="1368"/>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ROUND(J122,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ROUND((SUM(BE122:BE215)),  2)</f>
        <v>0</v>
      </c>
      <c r="G33" s="137"/>
      <c r="H33" s="137"/>
      <c r="I33" s="140">
        <v>0.23</v>
      </c>
      <c r="J33" s="139">
        <f>ROUND(((SUM(BE122:BE215))*I33),  2)</f>
        <v>0</v>
      </c>
      <c r="L33" s="64"/>
    </row>
    <row r="34" spans="2:12" s="1" customFormat="1" ht="14.45" customHeight="1">
      <c r="B34" s="64"/>
      <c r="E34" s="70" t="s">
        <v>37</v>
      </c>
      <c r="F34" s="125">
        <f>ROUND((SUM(BF122:BF215)),  2)</f>
        <v>0</v>
      </c>
      <c r="I34" s="141">
        <v>0.23</v>
      </c>
      <c r="J34" s="125">
        <f>ROUND(((SUM(BF122:BF215))*I34),  2)</f>
        <v>0</v>
      </c>
      <c r="L34" s="64"/>
    </row>
    <row r="35" spans="2:12" s="1" customFormat="1" ht="14.45" hidden="1" customHeight="1">
      <c r="B35" s="64"/>
      <c r="E35" s="60" t="s">
        <v>38</v>
      </c>
      <c r="F35" s="125">
        <f>ROUND((SUM(BG122:BG215)),  2)</f>
        <v>0</v>
      </c>
      <c r="I35" s="141">
        <v>0.23</v>
      </c>
      <c r="J35" s="125">
        <f>0</f>
        <v>0</v>
      </c>
      <c r="L35" s="64"/>
    </row>
    <row r="36" spans="2:12" s="1" customFormat="1" ht="14.45" hidden="1" customHeight="1">
      <c r="B36" s="64"/>
      <c r="E36" s="60" t="s">
        <v>39</v>
      </c>
      <c r="F36" s="125">
        <f>ROUND((SUM(BH122:BH215)),  2)</f>
        <v>0</v>
      </c>
      <c r="I36" s="141">
        <v>0.23</v>
      </c>
      <c r="J36" s="125">
        <f>0</f>
        <v>0</v>
      </c>
      <c r="L36" s="64"/>
    </row>
    <row r="37" spans="2:12" s="1" customFormat="1" ht="14.45" hidden="1" customHeight="1">
      <c r="B37" s="64"/>
      <c r="E37" s="70" t="s">
        <v>40</v>
      </c>
      <c r="F37" s="139">
        <f>ROUND((SUM(BI122:BI215)),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82" t="str">
        <f>E7</f>
        <v>Dobudovanie univerzitného campusu TnUAD</v>
      </c>
      <c r="F85" s="1383"/>
      <c r="G85" s="1383"/>
      <c r="H85" s="1383"/>
      <c r="L85" s="64"/>
    </row>
    <row r="86" spans="2:47" s="1" customFormat="1" ht="12" customHeight="1">
      <c r="B86" s="64"/>
      <c r="C86" s="60" t="s">
        <v>162</v>
      </c>
      <c r="L86" s="64"/>
    </row>
    <row r="87" spans="2:47" s="1" customFormat="1" ht="16.5" customHeight="1">
      <c r="B87" s="64"/>
      <c r="E87" s="1358" t="str">
        <f>E9</f>
        <v>4 - SO 323 Areálová dažďová kanalizácia a vsak</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4534</v>
      </c>
      <c r="E97" s="156"/>
      <c r="F97" s="156"/>
      <c r="G97" s="156"/>
      <c r="H97" s="156"/>
      <c r="I97" s="156"/>
      <c r="J97" s="157">
        <f>J123</f>
        <v>0</v>
      </c>
      <c r="L97" s="154"/>
    </row>
    <row r="98" spans="2:12" s="9" customFormat="1" ht="19.899999999999999" customHeight="1">
      <c r="B98" s="158"/>
      <c r="D98" s="159" t="s">
        <v>4231</v>
      </c>
      <c r="E98" s="160"/>
      <c r="F98" s="160"/>
      <c r="G98" s="160"/>
      <c r="H98" s="160"/>
      <c r="I98" s="160"/>
      <c r="J98" s="161">
        <f>J124</f>
        <v>0</v>
      </c>
      <c r="L98" s="158"/>
    </row>
    <row r="99" spans="2:12" s="8" customFormat="1" ht="24.95" customHeight="1">
      <c r="B99" s="154"/>
      <c r="D99" s="155" t="s">
        <v>171</v>
      </c>
      <c r="E99" s="156"/>
      <c r="F99" s="156"/>
      <c r="G99" s="156"/>
      <c r="H99" s="156"/>
      <c r="I99" s="156"/>
      <c r="J99" s="157">
        <f>J144</f>
        <v>0</v>
      </c>
      <c r="L99" s="154"/>
    </row>
    <row r="100" spans="2:12" s="9" customFormat="1" ht="19.899999999999999" customHeight="1">
      <c r="B100" s="158"/>
      <c r="D100" s="159" t="s">
        <v>173</v>
      </c>
      <c r="E100" s="160"/>
      <c r="F100" s="160"/>
      <c r="G100" s="160"/>
      <c r="H100" s="160"/>
      <c r="I100" s="160"/>
      <c r="J100" s="161">
        <f>J145</f>
        <v>0</v>
      </c>
      <c r="L100" s="158"/>
    </row>
    <row r="101" spans="2:12" s="9" customFormat="1" ht="19.899999999999999" customHeight="1">
      <c r="B101" s="158"/>
      <c r="D101" s="159" t="s">
        <v>4232</v>
      </c>
      <c r="E101" s="160"/>
      <c r="F101" s="160"/>
      <c r="G101" s="160"/>
      <c r="H101" s="160"/>
      <c r="I101" s="160"/>
      <c r="J101" s="161">
        <f>J151</f>
        <v>0</v>
      </c>
      <c r="L101" s="158"/>
    </row>
    <row r="102" spans="2:12" s="9" customFormat="1" ht="19.899999999999999" customHeight="1">
      <c r="B102" s="158"/>
      <c r="D102" s="159" t="s">
        <v>1386</v>
      </c>
      <c r="E102" s="160"/>
      <c r="F102" s="160"/>
      <c r="G102" s="160"/>
      <c r="H102" s="160"/>
      <c r="I102" s="160"/>
      <c r="J102" s="161">
        <f>J157</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82" t="str">
        <f>E7</f>
        <v>Dobudovanie univerzitného campusu TnUAD</v>
      </c>
      <c r="F112" s="1383"/>
      <c r="G112" s="1383"/>
      <c r="H112" s="1383"/>
      <c r="L112" s="64"/>
    </row>
    <row r="113" spans="2:65" s="1" customFormat="1" ht="12" customHeight="1">
      <c r="B113" s="64"/>
      <c r="C113" s="60" t="s">
        <v>162</v>
      </c>
      <c r="L113" s="64"/>
    </row>
    <row r="114" spans="2:65" s="1" customFormat="1" ht="16.5" customHeight="1">
      <c r="B114" s="64"/>
      <c r="E114" s="1358" t="str">
        <f>E9</f>
        <v>4 - SO 323 Areálová dažďová kanalizácia a vsak</v>
      </c>
      <c r="F114" s="1326"/>
      <c r="G114" s="1326"/>
      <c r="H114" s="1326"/>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25.7" customHeight="1">
      <c r="B118" s="64"/>
      <c r="C118" s="60" t="s">
        <v>18</v>
      </c>
      <c r="F118" s="58" t="str">
        <f>E15</f>
        <v>Trenčianska univerzita Alexandra Dubčeka v Trenčín</v>
      </c>
      <c r="I118" s="60" t="s">
        <v>24</v>
      </c>
      <c r="J118" s="150" t="str">
        <f>E21</f>
        <v>H_pro s.r.o., Ing Juraj HERDA</v>
      </c>
      <c r="L118" s="64"/>
    </row>
    <row r="119" spans="2:65" s="1" customFormat="1" ht="15.2" customHeight="1">
      <c r="B119" s="64"/>
      <c r="C119" s="60" t="s">
        <v>22</v>
      </c>
      <c r="F119" s="58" t="str">
        <f>IF(E18="","",E18)</f>
        <v xml:space="preserve"> </v>
      </c>
      <c r="I119" s="60" t="s">
        <v>27</v>
      </c>
      <c r="J119" s="150" t="str">
        <f>E24</f>
        <v>kalkul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t="e">
        <f>P123+P144</f>
        <v>#REF!</v>
      </c>
      <c r="Q122" s="92"/>
      <c r="R122" s="168" t="e">
        <f>R123+R144</f>
        <v>#REF!</v>
      </c>
      <c r="S122" s="92"/>
      <c r="T122" s="169" t="e">
        <f>T123+T144</f>
        <v>#REF!</v>
      </c>
      <c r="AT122" s="51" t="s">
        <v>69</v>
      </c>
      <c r="AU122" s="51" t="s">
        <v>170</v>
      </c>
      <c r="BK122" s="170">
        <f>BK123+BK144</f>
        <v>0</v>
      </c>
    </row>
    <row r="123" spans="2:65" s="11" customFormat="1" ht="25.9" customHeight="1">
      <c r="B123" s="171"/>
      <c r="D123" s="172" t="s">
        <v>69</v>
      </c>
      <c r="E123" s="173" t="s">
        <v>4537</v>
      </c>
      <c r="F123" s="173" t="s">
        <v>210</v>
      </c>
      <c r="J123" s="174">
        <f>BK123</f>
        <v>0</v>
      </c>
      <c r="L123" s="171"/>
      <c r="M123" s="175"/>
      <c r="P123" s="176">
        <f>P124</f>
        <v>814.08300000000008</v>
      </c>
      <c r="R123" s="176">
        <f>R124</f>
        <v>45.181170000000002</v>
      </c>
      <c r="T123" s="177">
        <f>T124</f>
        <v>0</v>
      </c>
      <c r="AR123" s="172" t="s">
        <v>77</v>
      </c>
      <c r="AT123" s="178" t="s">
        <v>69</v>
      </c>
      <c r="AU123" s="178" t="s">
        <v>70</v>
      </c>
      <c r="AY123" s="172" t="s">
        <v>211</v>
      </c>
      <c r="BK123" s="179">
        <f>BK124</f>
        <v>0</v>
      </c>
    </row>
    <row r="124" spans="2:65" s="11" customFormat="1" ht="22.9" customHeight="1">
      <c r="B124" s="171"/>
      <c r="D124" s="172" t="s">
        <v>69</v>
      </c>
      <c r="E124" s="180" t="s">
        <v>77</v>
      </c>
      <c r="F124" s="180" t="s">
        <v>4233</v>
      </c>
      <c r="J124" s="181">
        <f>BK124</f>
        <v>0</v>
      </c>
      <c r="L124" s="171"/>
      <c r="M124" s="175"/>
      <c r="P124" s="176">
        <f>SUM(P125:P143)</f>
        <v>814.08300000000008</v>
      </c>
      <c r="R124" s="176">
        <f>SUM(R125:R143)</f>
        <v>45.181170000000002</v>
      </c>
      <c r="T124" s="177">
        <f>SUM(T125:T143)</f>
        <v>0</v>
      </c>
      <c r="AR124" s="172" t="s">
        <v>77</v>
      </c>
      <c r="AT124" s="178" t="s">
        <v>69</v>
      </c>
      <c r="AU124" s="178" t="s">
        <v>77</v>
      </c>
      <c r="AY124" s="172" t="s">
        <v>211</v>
      </c>
      <c r="BK124" s="179">
        <f>SUM(BK125:BK143)</f>
        <v>0</v>
      </c>
    </row>
    <row r="125" spans="2:65" s="1" customFormat="1" ht="21.75" customHeight="1">
      <c r="B125" s="64"/>
      <c r="C125" s="1001" t="s">
        <v>77</v>
      </c>
      <c r="D125" s="1001" t="s">
        <v>213</v>
      </c>
      <c r="E125" s="1002" t="s">
        <v>4234</v>
      </c>
      <c r="F125" s="1003" t="s">
        <v>4235</v>
      </c>
      <c r="G125" s="1004" t="s">
        <v>216</v>
      </c>
      <c r="H125" s="1005">
        <v>22</v>
      </c>
      <c r="I125" s="1005"/>
      <c r="J125" s="1005">
        <f t="shared" ref="J125:J143" si="0">ROUND(I125*H125,2)</f>
        <v>0</v>
      </c>
      <c r="K125" s="984"/>
      <c r="L125" s="64"/>
      <c r="M125" s="190" t="s">
        <v>1</v>
      </c>
      <c r="N125" s="191" t="s">
        <v>37</v>
      </c>
      <c r="O125" s="192">
        <v>0.83799999999999997</v>
      </c>
      <c r="P125" s="192">
        <f t="shared" ref="P125:P143" si="1">O125*H125</f>
        <v>18.436</v>
      </c>
      <c r="Q125" s="192">
        <v>0</v>
      </c>
      <c r="R125" s="192">
        <f t="shared" ref="R125:R143" si="2">Q125*H125</f>
        <v>0</v>
      </c>
      <c r="S125" s="192">
        <v>0</v>
      </c>
      <c r="T125" s="193">
        <f t="shared" ref="T125:T143" si="3">S125*H125</f>
        <v>0</v>
      </c>
      <c r="AR125" s="194" t="s">
        <v>217</v>
      </c>
      <c r="AT125" s="194" t="s">
        <v>213</v>
      </c>
      <c r="AU125" s="194" t="s">
        <v>83</v>
      </c>
      <c r="AY125" s="51" t="s">
        <v>211</v>
      </c>
      <c r="BE125" s="195">
        <f t="shared" ref="BE125:BE143" si="4">IF(N125="základná",J125,0)</f>
        <v>0</v>
      </c>
      <c r="BF125" s="195">
        <f t="shared" ref="BF125:BF143" si="5">IF(N125="znížená",J125,0)</f>
        <v>0</v>
      </c>
      <c r="BG125" s="195">
        <f t="shared" ref="BG125:BG143" si="6">IF(N125="zákl. prenesená",J125,0)</f>
        <v>0</v>
      </c>
      <c r="BH125" s="195">
        <f t="shared" ref="BH125:BH143" si="7">IF(N125="zníž. prenesená",J125,0)</f>
        <v>0</v>
      </c>
      <c r="BI125" s="195">
        <f t="shared" ref="BI125:BI143" si="8">IF(N125="nulová",J125,0)</f>
        <v>0</v>
      </c>
      <c r="BJ125" s="51" t="s">
        <v>83</v>
      </c>
      <c r="BK125" s="195">
        <f t="shared" ref="BK125:BK143" si="9">ROUND(I125*H125,2)</f>
        <v>0</v>
      </c>
      <c r="BL125" s="51" t="s">
        <v>217</v>
      </c>
      <c r="BM125" s="194" t="s">
        <v>4675</v>
      </c>
    </row>
    <row r="126" spans="2:65" s="1" customFormat="1" ht="24.2" customHeight="1">
      <c r="B126" s="64"/>
      <c r="C126" s="1001" t="s">
        <v>83</v>
      </c>
      <c r="D126" s="1001" t="s">
        <v>213</v>
      </c>
      <c r="E126" s="1002" t="s">
        <v>218</v>
      </c>
      <c r="F126" s="1003" t="s">
        <v>219</v>
      </c>
      <c r="G126" s="1004" t="s">
        <v>216</v>
      </c>
      <c r="H126" s="1005">
        <v>22</v>
      </c>
      <c r="I126" s="1005"/>
      <c r="J126" s="1005">
        <f t="shared" si="0"/>
        <v>0</v>
      </c>
      <c r="K126" s="984"/>
      <c r="L126" s="64"/>
      <c r="M126" s="190" t="s">
        <v>1</v>
      </c>
      <c r="N126" s="191" t="s">
        <v>37</v>
      </c>
      <c r="O126" s="192">
        <v>4.2000000000000003E-2</v>
      </c>
      <c r="P126" s="192">
        <f t="shared" si="1"/>
        <v>0.92400000000000004</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4676</v>
      </c>
    </row>
    <row r="127" spans="2:65" s="1" customFormat="1" ht="16.5" customHeight="1">
      <c r="B127" s="64"/>
      <c r="C127" s="1001" t="s">
        <v>220</v>
      </c>
      <c r="D127" s="1001" t="s">
        <v>213</v>
      </c>
      <c r="E127" s="1002" t="s">
        <v>4236</v>
      </c>
      <c r="F127" s="1003" t="s">
        <v>4237</v>
      </c>
      <c r="G127" s="1004" t="s">
        <v>216</v>
      </c>
      <c r="H127" s="1005">
        <v>305</v>
      </c>
      <c r="I127" s="1005"/>
      <c r="J127" s="1005">
        <f t="shared" si="0"/>
        <v>0</v>
      </c>
      <c r="K127" s="984"/>
      <c r="L127" s="64"/>
      <c r="M127" s="190" t="s">
        <v>1</v>
      </c>
      <c r="N127" s="191" t="s">
        <v>37</v>
      </c>
      <c r="O127" s="192">
        <v>1.5089999999999999</v>
      </c>
      <c r="P127" s="192">
        <f t="shared" si="1"/>
        <v>460.24499999999995</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4677</v>
      </c>
    </row>
    <row r="128" spans="2:65" s="1" customFormat="1" ht="37.9" customHeight="1">
      <c r="B128" s="64"/>
      <c r="C128" s="1001" t="s">
        <v>217</v>
      </c>
      <c r="D128" s="1001" t="s">
        <v>213</v>
      </c>
      <c r="E128" s="1002" t="s">
        <v>4238</v>
      </c>
      <c r="F128" s="1003" t="s">
        <v>4239</v>
      </c>
      <c r="G128" s="1004" t="s">
        <v>216</v>
      </c>
      <c r="H128" s="1005">
        <v>305</v>
      </c>
      <c r="I128" s="1005"/>
      <c r="J128" s="1005">
        <f t="shared" si="0"/>
        <v>0</v>
      </c>
      <c r="K128" s="984"/>
      <c r="L128" s="64"/>
      <c r="M128" s="190" t="s">
        <v>1</v>
      </c>
      <c r="N128" s="191" t="s">
        <v>37</v>
      </c>
      <c r="O128" s="192">
        <v>0.08</v>
      </c>
      <c r="P128" s="192">
        <f t="shared" si="1"/>
        <v>24.400000000000002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4678</v>
      </c>
    </row>
    <row r="129" spans="2:65" s="1" customFormat="1" ht="21.75" customHeight="1">
      <c r="B129" s="64"/>
      <c r="C129" s="1001" t="s">
        <v>225</v>
      </c>
      <c r="D129" s="1001" t="s">
        <v>213</v>
      </c>
      <c r="E129" s="1002" t="s">
        <v>4406</v>
      </c>
      <c r="F129" s="1003" t="s">
        <v>4407</v>
      </c>
      <c r="G129" s="1004" t="s">
        <v>216</v>
      </c>
      <c r="H129" s="1005">
        <v>15</v>
      </c>
      <c r="I129" s="1005"/>
      <c r="J129" s="1005">
        <f t="shared" si="0"/>
        <v>0</v>
      </c>
      <c r="K129" s="984"/>
      <c r="L129" s="64"/>
      <c r="M129" s="190" t="s">
        <v>1</v>
      </c>
      <c r="N129" s="191" t="s">
        <v>37</v>
      </c>
      <c r="O129" s="192">
        <v>2.9609999999999999</v>
      </c>
      <c r="P129" s="192">
        <f t="shared" si="1"/>
        <v>44.414999999999999</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4679</v>
      </c>
    </row>
    <row r="130" spans="2:65" s="1" customFormat="1" ht="16.5" customHeight="1">
      <c r="B130" s="64"/>
      <c r="C130" s="1001" t="s">
        <v>228</v>
      </c>
      <c r="D130" s="1001" t="s">
        <v>213</v>
      </c>
      <c r="E130" s="1002" t="s">
        <v>4408</v>
      </c>
      <c r="F130" s="1003" t="s">
        <v>4409</v>
      </c>
      <c r="G130" s="1004" t="s">
        <v>216</v>
      </c>
      <c r="H130" s="1005">
        <v>15</v>
      </c>
      <c r="I130" s="1005"/>
      <c r="J130" s="1005">
        <f t="shared" si="0"/>
        <v>0</v>
      </c>
      <c r="K130" s="984"/>
      <c r="L130" s="64"/>
      <c r="M130" s="190" t="s">
        <v>1</v>
      </c>
      <c r="N130" s="191" t="s">
        <v>37</v>
      </c>
      <c r="O130" s="192">
        <v>0.44700000000000001</v>
      </c>
      <c r="P130" s="192">
        <f t="shared" si="1"/>
        <v>6.7050000000000001</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4680</v>
      </c>
    </row>
    <row r="131" spans="2:65" s="1" customFormat="1" ht="24.2" customHeight="1">
      <c r="B131" s="64"/>
      <c r="C131" s="1001" t="s">
        <v>231</v>
      </c>
      <c r="D131" s="1001" t="s">
        <v>213</v>
      </c>
      <c r="E131" s="1002" t="s">
        <v>4240</v>
      </c>
      <c r="F131" s="1003" t="s">
        <v>4241</v>
      </c>
      <c r="G131" s="1004" t="s">
        <v>238</v>
      </c>
      <c r="H131" s="1005">
        <v>200</v>
      </c>
      <c r="I131" s="1005"/>
      <c r="J131" s="1005">
        <f t="shared" si="0"/>
        <v>0</v>
      </c>
      <c r="K131" s="984"/>
      <c r="L131" s="64"/>
      <c r="M131" s="190" t="s">
        <v>1</v>
      </c>
      <c r="N131" s="191" t="s">
        <v>37</v>
      </c>
      <c r="O131" s="192">
        <v>0.249</v>
      </c>
      <c r="P131" s="192">
        <f t="shared" si="1"/>
        <v>49.8</v>
      </c>
      <c r="Q131" s="192">
        <v>9.0585000000000004E-4</v>
      </c>
      <c r="R131" s="192">
        <f t="shared" si="2"/>
        <v>0.18117</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4681</v>
      </c>
    </row>
    <row r="132" spans="2:65" s="1" customFormat="1" ht="24.2" customHeight="1">
      <c r="B132" s="64"/>
      <c r="C132" s="1001" t="s">
        <v>235</v>
      </c>
      <c r="D132" s="1001" t="s">
        <v>213</v>
      </c>
      <c r="E132" s="1002" t="s">
        <v>4242</v>
      </c>
      <c r="F132" s="1003" t="s">
        <v>4243</v>
      </c>
      <c r="G132" s="1004" t="s">
        <v>238</v>
      </c>
      <c r="H132" s="1005">
        <v>200</v>
      </c>
      <c r="I132" s="1005"/>
      <c r="J132" s="1005">
        <f t="shared" si="0"/>
        <v>0</v>
      </c>
      <c r="K132" s="984"/>
      <c r="L132" s="64"/>
      <c r="M132" s="190" t="s">
        <v>1</v>
      </c>
      <c r="N132" s="191" t="s">
        <v>37</v>
      </c>
      <c r="O132" s="192">
        <v>0.188</v>
      </c>
      <c r="P132" s="192">
        <f t="shared" si="1"/>
        <v>37.6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4682</v>
      </c>
    </row>
    <row r="133" spans="2:65" s="1" customFormat="1" ht="24.2" customHeight="1">
      <c r="B133" s="64"/>
      <c r="C133" s="1001" t="s">
        <v>239</v>
      </c>
      <c r="D133" s="1001" t="s">
        <v>213</v>
      </c>
      <c r="E133" s="1002" t="s">
        <v>4244</v>
      </c>
      <c r="F133" s="1003" t="s">
        <v>4245</v>
      </c>
      <c r="G133" s="1004" t="s">
        <v>216</v>
      </c>
      <c r="H133" s="1005">
        <v>342</v>
      </c>
      <c r="I133" s="1005"/>
      <c r="J133" s="1005">
        <f t="shared" si="0"/>
        <v>0</v>
      </c>
      <c r="K133" s="984"/>
      <c r="L133" s="64"/>
      <c r="M133" s="190" t="s">
        <v>1</v>
      </c>
      <c r="N133" s="191" t="s">
        <v>37</v>
      </c>
      <c r="O133" s="192">
        <v>6.9000000000000006E-2</v>
      </c>
      <c r="P133" s="192">
        <f t="shared" si="1"/>
        <v>23.598000000000003</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4683</v>
      </c>
    </row>
    <row r="134" spans="2:65" s="1" customFormat="1" ht="37.9" customHeight="1">
      <c r="B134" s="64"/>
      <c r="C134" s="1001" t="s">
        <v>244</v>
      </c>
      <c r="D134" s="1001" t="s">
        <v>213</v>
      </c>
      <c r="E134" s="1002" t="s">
        <v>4246</v>
      </c>
      <c r="F134" s="1003" t="s">
        <v>4247</v>
      </c>
      <c r="G134" s="1004" t="s">
        <v>216</v>
      </c>
      <c r="H134" s="1005">
        <v>72</v>
      </c>
      <c r="I134" s="1005"/>
      <c r="J134" s="1005">
        <f t="shared" si="0"/>
        <v>0</v>
      </c>
      <c r="K134" s="984"/>
      <c r="L134" s="64"/>
      <c r="M134" s="190" t="s">
        <v>1</v>
      </c>
      <c r="N134" s="191" t="s">
        <v>37</v>
      </c>
      <c r="O134" s="192">
        <v>9.8000000000000004E-2</v>
      </c>
      <c r="P134" s="192">
        <f t="shared" si="1"/>
        <v>7.056</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4684</v>
      </c>
    </row>
    <row r="135" spans="2:65" s="1" customFormat="1" ht="44.25" customHeight="1">
      <c r="B135" s="64"/>
      <c r="C135" s="1001" t="s">
        <v>247</v>
      </c>
      <c r="D135" s="1001" t="s">
        <v>213</v>
      </c>
      <c r="E135" s="1002" t="s">
        <v>4248</v>
      </c>
      <c r="F135" s="1003" t="s">
        <v>4249</v>
      </c>
      <c r="G135" s="1004" t="s">
        <v>216</v>
      </c>
      <c r="H135" s="1005">
        <v>2160</v>
      </c>
      <c r="I135" s="1005"/>
      <c r="J135" s="1005">
        <f t="shared" si="0"/>
        <v>0</v>
      </c>
      <c r="K135" s="984"/>
      <c r="L135" s="64"/>
      <c r="M135" s="190" t="s">
        <v>1</v>
      </c>
      <c r="N135" s="191" t="s">
        <v>37</v>
      </c>
      <c r="O135" s="192">
        <v>9.3500000000000007E-3</v>
      </c>
      <c r="P135" s="192">
        <f t="shared" si="1"/>
        <v>20.196000000000002</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4685</v>
      </c>
    </row>
    <row r="136" spans="2:65" s="1" customFormat="1" ht="24.2" customHeight="1">
      <c r="B136" s="64"/>
      <c r="C136" s="1001" t="s">
        <v>251</v>
      </c>
      <c r="D136" s="1001" t="s">
        <v>213</v>
      </c>
      <c r="E136" s="1002" t="s">
        <v>4250</v>
      </c>
      <c r="F136" s="1003" t="s">
        <v>4251</v>
      </c>
      <c r="G136" s="1004" t="s">
        <v>216</v>
      </c>
      <c r="H136" s="1005">
        <v>72</v>
      </c>
      <c r="I136" s="1005"/>
      <c r="J136" s="1005">
        <f t="shared" si="0"/>
        <v>0</v>
      </c>
      <c r="K136" s="984"/>
      <c r="L136" s="64"/>
      <c r="M136" s="190" t="s">
        <v>1</v>
      </c>
      <c r="N136" s="191" t="s">
        <v>37</v>
      </c>
      <c r="O136" s="192">
        <v>0.61699999999999999</v>
      </c>
      <c r="P136" s="192">
        <f t="shared" si="1"/>
        <v>44.423999999999999</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4686</v>
      </c>
    </row>
    <row r="137" spans="2:65" s="1" customFormat="1" ht="16.5" customHeight="1">
      <c r="B137" s="64"/>
      <c r="C137" s="1001" t="s">
        <v>254</v>
      </c>
      <c r="D137" s="1001" t="s">
        <v>213</v>
      </c>
      <c r="E137" s="1002" t="s">
        <v>4252</v>
      </c>
      <c r="F137" s="1003" t="s">
        <v>4253</v>
      </c>
      <c r="G137" s="1004" t="s">
        <v>216</v>
      </c>
      <c r="H137" s="1005">
        <v>72</v>
      </c>
      <c r="I137" s="1005"/>
      <c r="J137" s="1005">
        <f t="shared" si="0"/>
        <v>0</v>
      </c>
      <c r="K137" s="984"/>
      <c r="L137" s="64"/>
      <c r="M137" s="190" t="s">
        <v>1</v>
      </c>
      <c r="N137" s="191" t="s">
        <v>37</v>
      </c>
      <c r="O137" s="192">
        <v>8.9999999999999993E-3</v>
      </c>
      <c r="P137" s="192">
        <f t="shared" si="1"/>
        <v>0.64799999999999991</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4687</v>
      </c>
    </row>
    <row r="138" spans="2:65" s="1" customFormat="1" ht="24.2" customHeight="1">
      <c r="B138" s="64"/>
      <c r="C138" s="1001" t="s">
        <v>257</v>
      </c>
      <c r="D138" s="1001" t="s">
        <v>213</v>
      </c>
      <c r="E138" s="1002" t="s">
        <v>4254</v>
      </c>
      <c r="F138" s="1003" t="s">
        <v>4255</v>
      </c>
      <c r="G138" s="1004" t="s">
        <v>234</v>
      </c>
      <c r="H138" s="1005">
        <v>112.36</v>
      </c>
      <c r="I138" s="1005"/>
      <c r="J138" s="1005">
        <f t="shared" si="0"/>
        <v>0</v>
      </c>
      <c r="K138" s="984"/>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4688</v>
      </c>
    </row>
    <row r="139" spans="2:65" s="1" customFormat="1" ht="33" customHeight="1">
      <c r="B139" s="64"/>
      <c r="C139" s="1001" t="s">
        <v>260</v>
      </c>
      <c r="D139" s="1001" t="s">
        <v>213</v>
      </c>
      <c r="E139" s="1002" t="s">
        <v>3659</v>
      </c>
      <c r="F139" s="1003" t="s">
        <v>3660</v>
      </c>
      <c r="G139" s="1004" t="s">
        <v>216</v>
      </c>
      <c r="H139" s="1005">
        <v>270</v>
      </c>
      <c r="I139" s="1005"/>
      <c r="J139" s="1005">
        <f t="shared" si="0"/>
        <v>0</v>
      </c>
      <c r="K139" s="984"/>
      <c r="L139" s="64"/>
      <c r="M139" s="190" t="s">
        <v>1</v>
      </c>
      <c r="N139" s="191" t="s">
        <v>37</v>
      </c>
      <c r="O139" s="192">
        <v>0.22900000000000001</v>
      </c>
      <c r="P139" s="192">
        <f t="shared" si="1"/>
        <v>61.830000000000005</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4689</v>
      </c>
    </row>
    <row r="140" spans="2:65" s="1" customFormat="1" ht="24.2" customHeight="1">
      <c r="B140" s="64"/>
      <c r="C140" s="1001" t="s">
        <v>263</v>
      </c>
      <c r="D140" s="1001" t="s">
        <v>213</v>
      </c>
      <c r="E140" s="1002" t="s">
        <v>4256</v>
      </c>
      <c r="F140" s="1003" t="s">
        <v>4257</v>
      </c>
      <c r="G140" s="1004" t="s">
        <v>216</v>
      </c>
      <c r="H140" s="1005">
        <v>30</v>
      </c>
      <c r="I140" s="1005"/>
      <c r="J140" s="1005">
        <f t="shared" si="0"/>
        <v>0</v>
      </c>
      <c r="K140" s="984"/>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4690</v>
      </c>
    </row>
    <row r="141" spans="2:65" s="1" customFormat="1" ht="16.5" customHeight="1">
      <c r="B141" s="64"/>
      <c r="C141" s="206" t="s">
        <v>267</v>
      </c>
      <c r="D141" s="206" t="s">
        <v>240</v>
      </c>
      <c r="E141" s="207" t="s">
        <v>4258</v>
      </c>
      <c r="F141" s="208" t="s">
        <v>4259</v>
      </c>
      <c r="G141" s="209" t="s">
        <v>234</v>
      </c>
      <c r="H141" s="210">
        <v>45</v>
      </c>
      <c r="I141" s="210"/>
      <c r="J141" s="210">
        <f t="shared" si="0"/>
        <v>0</v>
      </c>
      <c r="K141" s="211"/>
      <c r="L141" s="203"/>
      <c r="M141" s="204" t="s">
        <v>1</v>
      </c>
      <c r="N141" s="205" t="s">
        <v>37</v>
      </c>
      <c r="O141" s="192">
        <v>0</v>
      </c>
      <c r="P141" s="192">
        <f t="shared" si="1"/>
        <v>0</v>
      </c>
      <c r="Q141" s="192">
        <v>1</v>
      </c>
      <c r="R141" s="192">
        <f t="shared" si="2"/>
        <v>45</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4691</v>
      </c>
    </row>
    <row r="142" spans="2:65" s="1" customFormat="1" ht="37.9" customHeight="1">
      <c r="B142" s="64"/>
      <c r="C142" s="1001" t="s">
        <v>270</v>
      </c>
      <c r="D142" s="1001" t="s">
        <v>213</v>
      </c>
      <c r="E142" s="1002" t="s">
        <v>4260</v>
      </c>
      <c r="F142" s="1003" t="s">
        <v>4261</v>
      </c>
      <c r="G142" s="1004" t="s">
        <v>2066</v>
      </c>
      <c r="H142" s="1005">
        <v>24</v>
      </c>
      <c r="I142" s="1005"/>
      <c r="J142" s="1005">
        <f t="shared" si="0"/>
        <v>0</v>
      </c>
      <c r="K142" s="984"/>
      <c r="L142" s="64"/>
      <c r="M142" s="190" t="s">
        <v>1</v>
      </c>
      <c r="N142" s="191" t="s">
        <v>37</v>
      </c>
      <c r="O142" s="192">
        <v>0.57525000000000004</v>
      </c>
      <c r="P142" s="192">
        <f t="shared" si="1"/>
        <v>13.806000000000001</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4692</v>
      </c>
    </row>
    <row r="143" spans="2:65" s="1" customFormat="1" ht="33" customHeight="1">
      <c r="B143" s="64"/>
      <c r="C143" s="1001" t="s">
        <v>274</v>
      </c>
      <c r="D143" s="1001" t="s">
        <v>213</v>
      </c>
      <c r="E143" s="1002" t="s">
        <v>4262</v>
      </c>
      <c r="F143" s="1003" t="s">
        <v>4263</v>
      </c>
      <c r="G143" s="1004" t="s">
        <v>4264</v>
      </c>
      <c r="H143" s="1005">
        <v>3</v>
      </c>
      <c r="I143" s="1005"/>
      <c r="J143" s="1005">
        <f t="shared" si="0"/>
        <v>0</v>
      </c>
      <c r="K143" s="984"/>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4693</v>
      </c>
    </row>
    <row r="144" spans="2:65" s="11" customFormat="1" ht="25.9" customHeight="1">
      <c r="B144" s="171"/>
      <c r="D144" s="172" t="s">
        <v>69</v>
      </c>
      <c r="E144" s="173" t="s">
        <v>209</v>
      </c>
      <c r="F144" s="173" t="s">
        <v>210</v>
      </c>
      <c r="J144" s="174">
        <f>BK144</f>
        <v>0</v>
      </c>
      <c r="L144" s="171"/>
      <c r="M144" s="175"/>
      <c r="P144" s="176" t="e">
        <f>P145+P151+P157+#REF!+#REF!</f>
        <v>#REF!</v>
      </c>
      <c r="R144" s="176" t="e">
        <f>R145+R151+R157+#REF!+#REF!</f>
        <v>#REF!</v>
      </c>
      <c r="T144" s="177" t="e">
        <f>T145+T151+T157+#REF!+#REF!</f>
        <v>#REF!</v>
      </c>
      <c r="W144" s="1"/>
      <c r="X144" s="1"/>
      <c r="AR144" s="172" t="s">
        <v>77</v>
      </c>
      <c r="AT144" s="178" t="s">
        <v>69</v>
      </c>
      <c r="AU144" s="178" t="s">
        <v>70</v>
      </c>
      <c r="AY144" s="172" t="s">
        <v>211</v>
      </c>
      <c r="BK144" s="179">
        <f>BK145+BK151+BK157</f>
        <v>0</v>
      </c>
    </row>
    <row r="145" spans="2:65" s="11" customFormat="1" ht="22.9" customHeight="1">
      <c r="B145" s="171"/>
      <c r="D145" s="172" t="s">
        <v>69</v>
      </c>
      <c r="E145" s="180" t="s">
        <v>220</v>
      </c>
      <c r="F145" s="180" t="s">
        <v>243</v>
      </c>
      <c r="J145" s="181">
        <f>BK145</f>
        <v>0</v>
      </c>
      <c r="L145" s="171"/>
      <c r="M145" s="175"/>
      <c r="P145" s="176">
        <f>SUM(P146:P150)</f>
        <v>5.6759199999999996</v>
      </c>
      <c r="R145" s="176">
        <f>SUM(R146:R150)</f>
        <v>4.1653000000000002</v>
      </c>
      <c r="T145" s="177">
        <f>SUM(T146:T150)</f>
        <v>0</v>
      </c>
      <c r="W145" s="1"/>
      <c r="X145" s="1"/>
      <c r="AR145" s="172" t="s">
        <v>77</v>
      </c>
      <c r="AT145" s="178" t="s">
        <v>69</v>
      </c>
      <c r="AU145" s="178" t="s">
        <v>77</v>
      </c>
      <c r="AY145" s="172" t="s">
        <v>211</v>
      </c>
      <c r="BK145" s="179">
        <f>SUM(BK146:BK150)</f>
        <v>0</v>
      </c>
    </row>
    <row r="146" spans="2:65" s="1" customFormat="1" ht="37.9" customHeight="1">
      <c r="B146" s="64"/>
      <c r="C146" s="1001" t="s">
        <v>277</v>
      </c>
      <c r="D146" s="1001" t="s">
        <v>213</v>
      </c>
      <c r="E146" s="1002" t="s">
        <v>4694</v>
      </c>
      <c r="F146" s="1003" t="s">
        <v>4695</v>
      </c>
      <c r="G146" s="1004" t="s">
        <v>250</v>
      </c>
      <c r="H146" s="1005">
        <v>1</v>
      </c>
      <c r="I146" s="1005"/>
      <c r="J146" s="1005">
        <f>ROUND(I146*H146,2)</f>
        <v>0</v>
      </c>
      <c r="K146" s="984"/>
      <c r="L146" s="64"/>
      <c r="M146" s="190" t="s">
        <v>1</v>
      </c>
      <c r="N146" s="191" t="s">
        <v>37</v>
      </c>
      <c r="O146" s="192">
        <v>4.1069199999999997</v>
      </c>
      <c r="P146" s="192">
        <f>O146*H146</f>
        <v>4.1069199999999997</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4696</v>
      </c>
    </row>
    <row r="147" spans="2:65" s="1" customFormat="1" ht="37.9" customHeight="1">
      <c r="B147" s="64"/>
      <c r="C147" s="206" t="s">
        <v>280</v>
      </c>
      <c r="D147" s="206" t="s">
        <v>240</v>
      </c>
      <c r="E147" s="207" t="s">
        <v>4697</v>
      </c>
      <c r="F147" s="208" t="s">
        <v>4698</v>
      </c>
      <c r="G147" s="209" t="s">
        <v>250</v>
      </c>
      <c r="H147" s="210">
        <v>1</v>
      </c>
      <c r="I147" s="210"/>
      <c r="J147" s="210">
        <f>ROUND(I147*H147,2)</f>
        <v>0</v>
      </c>
      <c r="K147" s="211"/>
      <c r="L147" s="203"/>
      <c r="M147" s="204" t="s">
        <v>1</v>
      </c>
      <c r="N147" s="205" t="s">
        <v>37</v>
      </c>
      <c r="O147" s="192">
        <v>0</v>
      </c>
      <c r="P147" s="192">
        <f>O147*H147</f>
        <v>0</v>
      </c>
      <c r="Q147" s="192">
        <v>3.5</v>
      </c>
      <c r="R147" s="192">
        <f>Q147*H147</f>
        <v>3.5</v>
      </c>
      <c r="S147" s="192">
        <v>0</v>
      </c>
      <c r="T147" s="193">
        <f>S147*H147</f>
        <v>0</v>
      </c>
      <c r="AR147" s="194" t="s">
        <v>235</v>
      </c>
      <c r="AT147" s="194" t="s">
        <v>240</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4699</v>
      </c>
    </row>
    <row r="148" spans="2:65" s="1" customFormat="1" ht="37.9" customHeight="1">
      <c r="B148" s="64"/>
      <c r="C148" s="206" t="s">
        <v>283</v>
      </c>
      <c r="D148" s="206" t="s">
        <v>240</v>
      </c>
      <c r="E148" s="207" t="s">
        <v>4484</v>
      </c>
      <c r="F148" s="208" t="s">
        <v>4485</v>
      </c>
      <c r="G148" s="209" t="s">
        <v>250</v>
      </c>
      <c r="H148" s="210">
        <v>1</v>
      </c>
      <c r="I148" s="210"/>
      <c r="J148" s="210">
        <f>ROUND(I148*H148,2)</f>
        <v>0</v>
      </c>
      <c r="K148" s="211"/>
      <c r="L148" s="203"/>
      <c r="M148" s="204" t="s">
        <v>1</v>
      </c>
      <c r="N148" s="205" t="s">
        <v>37</v>
      </c>
      <c r="O148" s="192">
        <v>0</v>
      </c>
      <c r="P148" s="192">
        <f>O148*H148</f>
        <v>0</v>
      </c>
      <c r="Q148" s="192">
        <v>0.505</v>
      </c>
      <c r="R148" s="192">
        <f>Q148*H148</f>
        <v>0.505</v>
      </c>
      <c r="S148" s="192">
        <v>0</v>
      </c>
      <c r="T148" s="193">
        <f>S148*H148</f>
        <v>0</v>
      </c>
      <c r="AR148" s="194" t="s">
        <v>235</v>
      </c>
      <c r="AT148" s="194" t="s">
        <v>240</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4700</v>
      </c>
    </row>
    <row r="149" spans="2:65" s="1" customFormat="1" ht="24.2" customHeight="1">
      <c r="B149" s="64"/>
      <c r="C149" s="1001" t="s">
        <v>6</v>
      </c>
      <c r="D149" s="1001" t="s">
        <v>213</v>
      </c>
      <c r="E149" s="1002" t="s">
        <v>4496</v>
      </c>
      <c r="F149" s="1003" t="s">
        <v>4497</v>
      </c>
      <c r="G149" s="1004" t="s">
        <v>250</v>
      </c>
      <c r="H149" s="1005">
        <v>1</v>
      </c>
      <c r="I149" s="1005"/>
      <c r="J149" s="1005">
        <f>ROUND(I149*H149,2)</f>
        <v>0</v>
      </c>
      <c r="K149" s="984"/>
      <c r="L149" s="64"/>
      <c r="M149" s="190" t="s">
        <v>1</v>
      </c>
      <c r="N149" s="191" t="s">
        <v>37</v>
      </c>
      <c r="O149" s="192">
        <v>1.569</v>
      </c>
      <c r="P149" s="192">
        <f>O149*H149</f>
        <v>1.569</v>
      </c>
      <c r="Q149" s="192">
        <v>6.3E-3</v>
      </c>
      <c r="R149" s="192">
        <f>Q149*H149</f>
        <v>6.3E-3</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4701</v>
      </c>
    </row>
    <row r="150" spans="2:65" s="1" customFormat="1" ht="37.9" customHeight="1">
      <c r="B150" s="64"/>
      <c r="C150" s="206" t="s">
        <v>288</v>
      </c>
      <c r="D150" s="206" t="s">
        <v>240</v>
      </c>
      <c r="E150" s="207" t="s">
        <v>4498</v>
      </c>
      <c r="F150" s="208" t="s">
        <v>4499</v>
      </c>
      <c r="G150" s="209" t="s">
        <v>250</v>
      </c>
      <c r="H150" s="210">
        <v>1</v>
      </c>
      <c r="I150" s="210"/>
      <c r="J150" s="210">
        <f>ROUND(I150*H150,2)</f>
        <v>0</v>
      </c>
      <c r="K150" s="211"/>
      <c r="L150" s="203"/>
      <c r="M150" s="204" t="s">
        <v>1</v>
      </c>
      <c r="N150" s="205" t="s">
        <v>37</v>
      </c>
      <c r="O150" s="192">
        <v>0</v>
      </c>
      <c r="P150" s="192">
        <f>O150*H150</f>
        <v>0</v>
      </c>
      <c r="Q150" s="192">
        <v>0.154</v>
      </c>
      <c r="R150" s="192">
        <f>Q150*H150</f>
        <v>0.154</v>
      </c>
      <c r="S150" s="192">
        <v>0</v>
      </c>
      <c r="T150" s="193">
        <f>S150*H150</f>
        <v>0</v>
      </c>
      <c r="AR150" s="194" t="s">
        <v>235</v>
      </c>
      <c r="AT150" s="194" t="s">
        <v>240</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4702</v>
      </c>
    </row>
    <row r="151" spans="2:65" s="11" customFormat="1" ht="22.9" customHeight="1">
      <c r="B151" s="171"/>
      <c r="D151" s="172" t="s">
        <v>69</v>
      </c>
      <c r="E151" s="180" t="s">
        <v>217</v>
      </c>
      <c r="F151" s="180" t="s">
        <v>4271</v>
      </c>
      <c r="J151" s="181">
        <f>BK151</f>
        <v>0</v>
      </c>
      <c r="L151" s="171"/>
      <c r="M151" s="175"/>
      <c r="P151" s="176">
        <f>SUM(P152:P156)</f>
        <v>53.094794999999998</v>
      </c>
      <c r="R151" s="176">
        <f>SUM(R152:R156)</f>
        <v>56.582899859999998</v>
      </c>
      <c r="T151" s="177">
        <f>SUM(T152:T156)</f>
        <v>0</v>
      </c>
      <c r="W151" s="1"/>
      <c r="X151" s="1"/>
      <c r="AR151" s="172" t="s">
        <v>77</v>
      </c>
      <c r="AT151" s="178" t="s">
        <v>69</v>
      </c>
      <c r="AU151" s="178" t="s">
        <v>77</v>
      </c>
      <c r="AY151" s="172" t="s">
        <v>211</v>
      </c>
      <c r="BK151" s="179">
        <f>SUM(BK152:BK156)</f>
        <v>0</v>
      </c>
    </row>
    <row r="152" spans="2:65" s="1" customFormat="1" ht="37.9" customHeight="1">
      <c r="B152" s="64"/>
      <c r="C152" s="1001" t="s">
        <v>291</v>
      </c>
      <c r="D152" s="1001" t="s">
        <v>213</v>
      </c>
      <c r="E152" s="1002" t="s">
        <v>4272</v>
      </c>
      <c r="F152" s="1003" t="s">
        <v>4273</v>
      </c>
      <c r="G152" s="1004" t="s">
        <v>216</v>
      </c>
      <c r="H152" s="1005">
        <v>27</v>
      </c>
      <c r="I152" s="1005"/>
      <c r="J152" s="1005">
        <f>ROUND(I152*H152,2)</f>
        <v>0</v>
      </c>
      <c r="K152" s="984"/>
      <c r="L152" s="64"/>
      <c r="M152" s="190" t="s">
        <v>1</v>
      </c>
      <c r="N152" s="191" t="s">
        <v>37</v>
      </c>
      <c r="O152" s="192">
        <v>1.603</v>
      </c>
      <c r="P152" s="192">
        <f>O152*H152</f>
        <v>43.280999999999999</v>
      </c>
      <c r="Q152" s="192">
        <v>1.8907700000000001</v>
      </c>
      <c r="R152" s="192">
        <f>Q152*H152</f>
        <v>51.050789999999999</v>
      </c>
      <c r="S152" s="192">
        <v>0</v>
      </c>
      <c r="T152" s="193">
        <f>S152*H152</f>
        <v>0</v>
      </c>
      <c r="AR152" s="194" t="s">
        <v>217</v>
      </c>
      <c r="AT152" s="194" t="s">
        <v>213</v>
      </c>
      <c r="AU152" s="194" t="s">
        <v>83</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4703</v>
      </c>
    </row>
    <row r="153" spans="2:65" s="1" customFormat="1" ht="24.2" customHeight="1">
      <c r="B153" s="64"/>
      <c r="C153" s="1001" t="s">
        <v>294</v>
      </c>
      <c r="D153" s="1001" t="s">
        <v>213</v>
      </c>
      <c r="E153" s="1002" t="s">
        <v>4274</v>
      </c>
      <c r="F153" s="1003" t="s">
        <v>4275</v>
      </c>
      <c r="G153" s="1004" t="s">
        <v>216</v>
      </c>
      <c r="H153" s="1005">
        <v>2.5</v>
      </c>
      <c r="I153" s="1005"/>
      <c r="J153" s="1005">
        <f>ROUND(I153*H153,2)</f>
        <v>0</v>
      </c>
      <c r="K153" s="984"/>
      <c r="L153" s="64"/>
      <c r="M153" s="190" t="s">
        <v>1</v>
      </c>
      <c r="N153" s="191" t="s">
        <v>37</v>
      </c>
      <c r="O153" s="192">
        <v>1.45703</v>
      </c>
      <c r="P153" s="192">
        <f>O153*H153</f>
        <v>3.6425749999999999</v>
      </c>
      <c r="Q153" s="192">
        <v>2.2031399999999999</v>
      </c>
      <c r="R153" s="192">
        <f>Q153*H153</f>
        <v>5.5078499999999995</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4704</v>
      </c>
    </row>
    <row r="154" spans="2:65" s="1" customFormat="1" ht="24.2" customHeight="1">
      <c r="B154" s="64"/>
      <c r="C154" s="1001" t="s">
        <v>297</v>
      </c>
      <c r="D154" s="1001" t="s">
        <v>213</v>
      </c>
      <c r="E154" s="1002" t="s">
        <v>4276</v>
      </c>
      <c r="F154" s="1003" t="s">
        <v>4277</v>
      </c>
      <c r="G154" s="1004" t="s">
        <v>216</v>
      </c>
      <c r="H154" s="1005">
        <v>2.5</v>
      </c>
      <c r="I154" s="1005"/>
      <c r="J154" s="1005">
        <f>ROUND(I154*H154,2)</f>
        <v>0</v>
      </c>
      <c r="K154" s="984"/>
      <c r="L154" s="64"/>
      <c r="M154" s="190" t="s">
        <v>1</v>
      </c>
      <c r="N154" s="191" t="s">
        <v>37</v>
      </c>
      <c r="O154" s="192">
        <v>0.27688000000000001</v>
      </c>
      <c r="P154" s="192">
        <f>O154*H154</f>
        <v>0.69220000000000004</v>
      </c>
      <c r="Q154" s="192">
        <v>0</v>
      </c>
      <c r="R154" s="192">
        <f>Q154*H154</f>
        <v>0</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4705</v>
      </c>
    </row>
    <row r="155" spans="2:65" s="1" customFormat="1" ht="33" customHeight="1">
      <c r="B155" s="64"/>
      <c r="C155" s="1001" t="s">
        <v>300</v>
      </c>
      <c r="D155" s="1001" t="s">
        <v>213</v>
      </c>
      <c r="E155" s="1002" t="s">
        <v>4278</v>
      </c>
      <c r="F155" s="1003" t="s">
        <v>4279</v>
      </c>
      <c r="G155" s="1004" t="s">
        <v>238</v>
      </c>
      <c r="H155" s="1005">
        <v>6</v>
      </c>
      <c r="I155" s="1005"/>
      <c r="J155" s="1005">
        <f>ROUND(I155*H155,2)</f>
        <v>0</v>
      </c>
      <c r="K155" s="984"/>
      <c r="L155" s="64"/>
      <c r="M155" s="190" t="s">
        <v>1</v>
      </c>
      <c r="N155" s="191" t="s">
        <v>37</v>
      </c>
      <c r="O155" s="192">
        <v>0.78034999999999999</v>
      </c>
      <c r="P155" s="192">
        <f>O155*H155</f>
        <v>4.6821000000000002</v>
      </c>
      <c r="Q155" s="192">
        <v>4.0433099999999996E-3</v>
      </c>
      <c r="R155" s="192">
        <f>Q155*H155</f>
        <v>2.4259859999999998E-2</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4706</v>
      </c>
    </row>
    <row r="156" spans="2:65" s="1" customFormat="1" ht="24.2" customHeight="1">
      <c r="B156" s="64"/>
      <c r="C156" s="1001" t="s">
        <v>303</v>
      </c>
      <c r="D156" s="1001" t="s">
        <v>213</v>
      </c>
      <c r="E156" s="1002" t="s">
        <v>4280</v>
      </c>
      <c r="F156" s="1003" t="s">
        <v>4281</v>
      </c>
      <c r="G156" s="1004" t="s">
        <v>238</v>
      </c>
      <c r="H156" s="1005">
        <v>6</v>
      </c>
      <c r="I156" s="1005"/>
      <c r="J156" s="1005">
        <f>ROUND(I156*H156,2)</f>
        <v>0</v>
      </c>
      <c r="K156" s="984"/>
      <c r="L156" s="64"/>
      <c r="M156" s="190" t="s">
        <v>1</v>
      </c>
      <c r="N156" s="191" t="s">
        <v>37</v>
      </c>
      <c r="O156" s="192">
        <v>0.13281999999999999</v>
      </c>
      <c r="P156" s="192">
        <f>O156*H156</f>
        <v>0.79691999999999996</v>
      </c>
      <c r="Q156" s="192">
        <v>0</v>
      </c>
      <c r="R156" s="192">
        <f>Q156*H156</f>
        <v>0</v>
      </c>
      <c r="S156" s="192">
        <v>0</v>
      </c>
      <c r="T156" s="193">
        <f>S156*H156</f>
        <v>0</v>
      </c>
      <c r="AR156" s="194" t="s">
        <v>217</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194" t="s">
        <v>4707</v>
      </c>
    </row>
    <row r="157" spans="2:65" s="11" customFormat="1" ht="22.9" customHeight="1">
      <c r="B157" s="171"/>
      <c r="D157" s="172" t="s">
        <v>69</v>
      </c>
      <c r="E157" s="180" t="s">
        <v>235</v>
      </c>
      <c r="F157" s="180" t="s">
        <v>1392</v>
      </c>
      <c r="J157" s="181">
        <f>BK157</f>
        <v>0</v>
      </c>
      <c r="L157" s="171"/>
      <c r="M157" s="175"/>
      <c r="P157" s="176">
        <f>SUM(P158:P215)</f>
        <v>150.17438999999999</v>
      </c>
      <c r="R157" s="176">
        <f>SUM(R158:R215)</f>
        <v>5.2883500749999985</v>
      </c>
      <c r="T157" s="177">
        <f>SUM(T158:T215)</f>
        <v>0</v>
      </c>
      <c r="W157" s="1"/>
      <c r="X157" s="1"/>
      <c r="AR157" s="172" t="s">
        <v>77</v>
      </c>
      <c r="AT157" s="178" t="s">
        <v>69</v>
      </c>
      <c r="AU157" s="178" t="s">
        <v>77</v>
      </c>
      <c r="AY157" s="172" t="s">
        <v>211</v>
      </c>
      <c r="BK157" s="179">
        <f>SUM(BK158:BK215)</f>
        <v>0</v>
      </c>
    </row>
    <row r="158" spans="2:65" s="1" customFormat="1" ht="24.2" customHeight="1">
      <c r="B158" s="64"/>
      <c r="C158" s="1001" t="s">
        <v>306</v>
      </c>
      <c r="D158" s="1001" t="s">
        <v>213</v>
      </c>
      <c r="E158" s="1002" t="s">
        <v>4708</v>
      </c>
      <c r="F158" s="1003" t="s">
        <v>4709</v>
      </c>
      <c r="G158" s="1004" t="s">
        <v>389</v>
      </c>
      <c r="H158" s="1005">
        <v>10</v>
      </c>
      <c r="I158" s="1005"/>
      <c r="J158" s="1005">
        <f t="shared" ref="J158:J215" si="10">ROUND(I158*H158,2)</f>
        <v>0</v>
      </c>
      <c r="K158" s="984"/>
      <c r="L158" s="64"/>
      <c r="M158" s="190" t="s">
        <v>1</v>
      </c>
      <c r="N158" s="191" t="s">
        <v>37</v>
      </c>
      <c r="O158" s="192">
        <v>1.7999999999999999E-2</v>
      </c>
      <c r="P158" s="192">
        <f t="shared" ref="P158:P215" si="11">O158*H158</f>
        <v>0.18</v>
      </c>
      <c r="Q158" s="192">
        <v>4.3726000000000002E-4</v>
      </c>
      <c r="R158" s="192">
        <f t="shared" ref="R158:R215" si="12">Q158*H158</f>
        <v>4.3725999999999999E-3</v>
      </c>
      <c r="S158" s="192">
        <v>0</v>
      </c>
      <c r="T158" s="193">
        <f t="shared" ref="T158:T215" si="13">S158*H158</f>
        <v>0</v>
      </c>
      <c r="AR158" s="194" t="s">
        <v>217</v>
      </c>
      <c r="AT158" s="194" t="s">
        <v>213</v>
      </c>
      <c r="AU158" s="194" t="s">
        <v>83</v>
      </c>
      <c r="AY158" s="51" t="s">
        <v>211</v>
      </c>
      <c r="BE158" s="195">
        <f t="shared" ref="BE158:BE215" si="14">IF(N158="základná",J158,0)</f>
        <v>0</v>
      </c>
      <c r="BF158" s="195">
        <f t="shared" ref="BF158:BF215" si="15">IF(N158="znížená",J158,0)</f>
        <v>0</v>
      </c>
      <c r="BG158" s="195">
        <f t="shared" ref="BG158:BG215" si="16">IF(N158="zákl. prenesená",J158,0)</f>
        <v>0</v>
      </c>
      <c r="BH158" s="195">
        <f t="shared" ref="BH158:BH215" si="17">IF(N158="zníž. prenesená",J158,0)</f>
        <v>0</v>
      </c>
      <c r="BI158" s="195">
        <f t="shared" ref="BI158:BI215" si="18">IF(N158="nulová",J158,0)</f>
        <v>0</v>
      </c>
      <c r="BJ158" s="51" t="s">
        <v>83</v>
      </c>
      <c r="BK158" s="195">
        <f t="shared" ref="BK158:BK215" si="19">ROUND(I158*H158,2)</f>
        <v>0</v>
      </c>
      <c r="BL158" s="51" t="s">
        <v>217</v>
      </c>
      <c r="BM158" s="194" t="s">
        <v>4710</v>
      </c>
    </row>
    <row r="159" spans="2:65" s="1" customFormat="1" ht="24.2" customHeight="1">
      <c r="B159" s="64"/>
      <c r="C159" s="1001" t="s">
        <v>309</v>
      </c>
      <c r="D159" s="1001" t="s">
        <v>213</v>
      </c>
      <c r="E159" s="1002" t="s">
        <v>4422</v>
      </c>
      <c r="F159" s="1003" t="s">
        <v>4423</v>
      </c>
      <c r="G159" s="1004" t="s">
        <v>389</v>
      </c>
      <c r="H159" s="1005">
        <v>10</v>
      </c>
      <c r="I159" s="1005"/>
      <c r="J159" s="1005">
        <f t="shared" si="10"/>
        <v>0</v>
      </c>
      <c r="K159" s="984"/>
      <c r="L159" s="64"/>
      <c r="M159" s="190" t="s">
        <v>1</v>
      </c>
      <c r="N159" s="191" t="s">
        <v>37</v>
      </c>
      <c r="O159" s="192">
        <v>5.1999999999999998E-2</v>
      </c>
      <c r="P159" s="192">
        <f t="shared" si="11"/>
        <v>0.52</v>
      </c>
      <c r="Q159" s="192">
        <v>1.6228900000000001E-3</v>
      </c>
      <c r="R159" s="192">
        <f t="shared" si="12"/>
        <v>1.6228900000000001E-2</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4711</v>
      </c>
    </row>
    <row r="160" spans="2:65" s="1" customFormat="1" ht="24.2" customHeight="1">
      <c r="B160" s="64"/>
      <c r="C160" s="1001" t="s">
        <v>311</v>
      </c>
      <c r="D160" s="1001" t="s">
        <v>213</v>
      </c>
      <c r="E160" s="1002" t="s">
        <v>4424</v>
      </c>
      <c r="F160" s="1003" t="s">
        <v>4712</v>
      </c>
      <c r="G160" s="1004" t="s">
        <v>389</v>
      </c>
      <c r="H160" s="1005">
        <v>157.5</v>
      </c>
      <c r="I160" s="1005"/>
      <c r="J160" s="1005">
        <f t="shared" si="10"/>
        <v>0</v>
      </c>
      <c r="K160" s="984"/>
      <c r="L160" s="64"/>
      <c r="M160" s="190" t="s">
        <v>1</v>
      </c>
      <c r="N160" s="191" t="s">
        <v>37</v>
      </c>
      <c r="O160" s="192">
        <v>5.7000000000000002E-2</v>
      </c>
      <c r="P160" s="192">
        <f t="shared" si="11"/>
        <v>8.9775000000000009</v>
      </c>
      <c r="Q160" s="192">
        <v>2.07821E-3</v>
      </c>
      <c r="R160" s="192">
        <f t="shared" si="12"/>
        <v>0.32731807499999999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4713</v>
      </c>
    </row>
    <row r="161" spans="2:65" s="1" customFormat="1" ht="24.2" customHeight="1">
      <c r="B161" s="64"/>
      <c r="C161" s="1001" t="s">
        <v>314</v>
      </c>
      <c r="D161" s="1001" t="s">
        <v>213</v>
      </c>
      <c r="E161" s="1002" t="s">
        <v>4426</v>
      </c>
      <c r="F161" s="1003" t="s">
        <v>4427</v>
      </c>
      <c r="G161" s="1004" t="s">
        <v>389</v>
      </c>
      <c r="H161" s="1005">
        <v>75</v>
      </c>
      <c r="I161" s="1005"/>
      <c r="J161" s="1005">
        <f t="shared" si="10"/>
        <v>0</v>
      </c>
      <c r="K161" s="984"/>
      <c r="L161" s="64"/>
      <c r="M161" s="190" t="s">
        <v>1</v>
      </c>
      <c r="N161" s="191" t="s">
        <v>37</v>
      </c>
      <c r="O161" s="192">
        <v>6.2E-2</v>
      </c>
      <c r="P161" s="192">
        <f t="shared" si="11"/>
        <v>4.6500000000000004</v>
      </c>
      <c r="Q161" s="192">
        <v>3.44663E-3</v>
      </c>
      <c r="R161" s="192">
        <f t="shared" si="12"/>
        <v>0.25849725000000001</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4714</v>
      </c>
    </row>
    <row r="162" spans="2:65" s="1" customFormat="1" ht="24.2" customHeight="1">
      <c r="B162" s="64"/>
      <c r="C162" s="1001" t="s">
        <v>317</v>
      </c>
      <c r="D162" s="1001" t="s">
        <v>213</v>
      </c>
      <c r="E162" s="1002" t="s">
        <v>4428</v>
      </c>
      <c r="F162" s="1003" t="s">
        <v>4715</v>
      </c>
      <c r="G162" s="1004" t="s">
        <v>389</v>
      </c>
      <c r="H162" s="1005">
        <v>15</v>
      </c>
      <c r="I162" s="1005"/>
      <c r="J162" s="1005">
        <f t="shared" si="10"/>
        <v>0</v>
      </c>
      <c r="K162" s="984"/>
      <c r="L162" s="64"/>
      <c r="M162" s="190" t="s">
        <v>1</v>
      </c>
      <c r="N162" s="191" t="s">
        <v>37</v>
      </c>
      <c r="O162" s="192">
        <v>6.7000000000000004E-2</v>
      </c>
      <c r="P162" s="192">
        <f t="shared" si="11"/>
        <v>1.0050000000000001</v>
      </c>
      <c r="Q162" s="192">
        <v>5.4007500000000002E-3</v>
      </c>
      <c r="R162" s="192">
        <f t="shared" si="12"/>
        <v>8.1011250000000007E-2</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4716</v>
      </c>
    </row>
    <row r="163" spans="2:65" s="1" customFormat="1" ht="16.5" customHeight="1">
      <c r="B163" s="64"/>
      <c r="C163" s="1001" t="s">
        <v>320</v>
      </c>
      <c r="D163" s="1001" t="s">
        <v>213</v>
      </c>
      <c r="E163" s="1002" t="s">
        <v>4448</v>
      </c>
      <c r="F163" s="1003" t="s">
        <v>4449</v>
      </c>
      <c r="G163" s="1004" t="s">
        <v>250</v>
      </c>
      <c r="H163" s="1005">
        <v>4</v>
      </c>
      <c r="I163" s="1005"/>
      <c r="J163" s="1005">
        <f t="shared" si="10"/>
        <v>0</v>
      </c>
      <c r="K163" s="984"/>
      <c r="L163" s="64"/>
      <c r="M163" s="190" t="s">
        <v>1</v>
      </c>
      <c r="N163" s="191" t="s">
        <v>37</v>
      </c>
      <c r="O163" s="192">
        <v>0.19500000000000001</v>
      </c>
      <c r="P163" s="192">
        <f t="shared" si="11"/>
        <v>0.78</v>
      </c>
      <c r="Q163" s="192">
        <v>4.0000000000000003E-5</v>
      </c>
      <c r="R163" s="192">
        <f t="shared" si="12"/>
        <v>1.6000000000000001E-4</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4717</v>
      </c>
    </row>
    <row r="164" spans="2:65" s="1" customFormat="1" ht="24.2" customHeight="1">
      <c r="B164" s="64"/>
      <c r="C164" s="206" t="s">
        <v>323</v>
      </c>
      <c r="D164" s="206" t="s">
        <v>240</v>
      </c>
      <c r="E164" s="207" t="s">
        <v>4450</v>
      </c>
      <c r="F164" s="208" t="s">
        <v>4451</v>
      </c>
      <c r="G164" s="209" t="s">
        <v>250</v>
      </c>
      <c r="H164" s="210">
        <v>4</v>
      </c>
      <c r="I164" s="210"/>
      <c r="J164" s="210">
        <f t="shared" si="10"/>
        <v>0</v>
      </c>
      <c r="K164" s="211"/>
      <c r="L164" s="203"/>
      <c r="M164" s="204" t="s">
        <v>1</v>
      </c>
      <c r="N164" s="205" t="s">
        <v>37</v>
      </c>
      <c r="O164" s="192">
        <v>0</v>
      </c>
      <c r="P164" s="192">
        <f t="shared" si="11"/>
        <v>0</v>
      </c>
      <c r="Q164" s="192">
        <v>2.4000000000000001E-4</v>
      </c>
      <c r="R164" s="192">
        <f t="shared" si="12"/>
        <v>9.6000000000000002E-4</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4718</v>
      </c>
    </row>
    <row r="165" spans="2:65" s="1" customFormat="1" ht="16.5" customHeight="1">
      <c r="B165" s="64"/>
      <c r="C165" s="1001" t="s">
        <v>326</v>
      </c>
      <c r="D165" s="1001" t="s">
        <v>213</v>
      </c>
      <c r="E165" s="1002" t="s">
        <v>4432</v>
      </c>
      <c r="F165" s="1003" t="s">
        <v>4433</v>
      </c>
      <c r="G165" s="1004" t="s">
        <v>250</v>
      </c>
      <c r="H165" s="1005">
        <v>15</v>
      </c>
      <c r="I165" s="1005"/>
      <c r="J165" s="1005">
        <f t="shared" si="10"/>
        <v>0</v>
      </c>
      <c r="K165" s="984"/>
      <c r="L165" s="64"/>
      <c r="M165" s="190" t="s">
        <v>1</v>
      </c>
      <c r="N165" s="191" t="s">
        <v>37</v>
      </c>
      <c r="O165" s="192">
        <v>0.215</v>
      </c>
      <c r="P165" s="192">
        <f t="shared" si="11"/>
        <v>3.2250000000000001</v>
      </c>
      <c r="Q165" s="192">
        <v>4.0000000000000003E-5</v>
      </c>
      <c r="R165" s="192">
        <f t="shared" si="12"/>
        <v>6.0000000000000006E-4</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4719</v>
      </c>
    </row>
    <row r="166" spans="2:65" s="1" customFormat="1" ht="24.2" customHeight="1">
      <c r="B166" s="64"/>
      <c r="C166" s="206" t="s">
        <v>329</v>
      </c>
      <c r="D166" s="206" t="s">
        <v>240</v>
      </c>
      <c r="E166" s="207" t="s">
        <v>4434</v>
      </c>
      <c r="F166" s="208" t="s">
        <v>4435</v>
      </c>
      <c r="G166" s="209" t="s">
        <v>250</v>
      </c>
      <c r="H166" s="210">
        <v>15</v>
      </c>
      <c r="I166" s="210"/>
      <c r="J166" s="210">
        <f t="shared" si="10"/>
        <v>0</v>
      </c>
      <c r="K166" s="211"/>
      <c r="L166" s="203"/>
      <c r="M166" s="204" t="s">
        <v>1</v>
      </c>
      <c r="N166" s="205" t="s">
        <v>37</v>
      </c>
      <c r="O166" s="192">
        <v>0</v>
      </c>
      <c r="P166" s="192">
        <f t="shared" si="11"/>
        <v>0</v>
      </c>
      <c r="Q166" s="192">
        <v>4.6000000000000001E-4</v>
      </c>
      <c r="R166" s="192">
        <f t="shared" si="12"/>
        <v>6.8999999999999999E-3</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4720</v>
      </c>
    </row>
    <row r="167" spans="2:65" s="1" customFormat="1" ht="16.5" customHeight="1">
      <c r="B167" s="64"/>
      <c r="C167" s="1001" t="s">
        <v>332</v>
      </c>
      <c r="D167" s="1001" t="s">
        <v>213</v>
      </c>
      <c r="E167" s="1002" t="s">
        <v>4452</v>
      </c>
      <c r="F167" s="1003" t="s">
        <v>4453</v>
      </c>
      <c r="G167" s="1004" t="s">
        <v>250</v>
      </c>
      <c r="H167" s="1005">
        <v>4</v>
      </c>
      <c r="I167" s="1005"/>
      <c r="J167" s="1005">
        <f t="shared" si="10"/>
        <v>0</v>
      </c>
      <c r="K167" s="984"/>
      <c r="L167" s="64"/>
      <c r="M167" s="190" t="s">
        <v>1</v>
      </c>
      <c r="N167" s="191" t="s">
        <v>37</v>
      </c>
      <c r="O167" s="192">
        <v>0.215</v>
      </c>
      <c r="P167" s="192">
        <f t="shared" si="11"/>
        <v>0.86</v>
      </c>
      <c r="Q167" s="192">
        <v>4.0000000000000003E-5</v>
      </c>
      <c r="R167" s="192">
        <f t="shared" si="12"/>
        <v>1.6000000000000001E-4</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4721</v>
      </c>
    </row>
    <row r="168" spans="2:65" s="1" customFormat="1" ht="24.2" customHeight="1">
      <c r="B168" s="64"/>
      <c r="C168" s="206" t="s">
        <v>335</v>
      </c>
      <c r="D168" s="206" t="s">
        <v>240</v>
      </c>
      <c r="E168" s="207" t="s">
        <v>4454</v>
      </c>
      <c r="F168" s="208" t="s">
        <v>4455</v>
      </c>
      <c r="G168" s="209" t="s">
        <v>250</v>
      </c>
      <c r="H168" s="210">
        <v>4</v>
      </c>
      <c r="I168" s="210"/>
      <c r="J168" s="210">
        <f t="shared" si="10"/>
        <v>0</v>
      </c>
      <c r="K168" s="211"/>
      <c r="L168" s="203"/>
      <c r="M168" s="204" t="s">
        <v>1</v>
      </c>
      <c r="N168" s="205" t="s">
        <v>37</v>
      </c>
      <c r="O168" s="192">
        <v>0</v>
      </c>
      <c r="P168" s="192">
        <f t="shared" si="11"/>
        <v>0</v>
      </c>
      <c r="Q168" s="192">
        <v>3.4000000000000002E-4</v>
      </c>
      <c r="R168" s="192">
        <f t="shared" si="12"/>
        <v>1.3600000000000001E-3</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4722</v>
      </c>
    </row>
    <row r="169" spans="2:65" s="1" customFormat="1" ht="16.5" customHeight="1">
      <c r="B169" s="64"/>
      <c r="C169" s="1001" t="s">
        <v>338</v>
      </c>
      <c r="D169" s="1001" t="s">
        <v>213</v>
      </c>
      <c r="E169" s="1002" t="s">
        <v>4436</v>
      </c>
      <c r="F169" s="1003" t="s">
        <v>4437</v>
      </c>
      <c r="G169" s="1004" t="s">
        <v>250</v>
      </c>
      <c r="H169" s="1005">
        <v>7</v>
      </c>
      <c r="I169" s="1005"/>
      <c r="J169" s="1005">
        <f t="shared" si="10"/>
        <v>0</v>
      </c>
      <c r="K169" s="984"/>
      <c r="L169" s="64"/>
      <c r="M169" s="190" t="s">
        <v>1</v>
      </c>
      <c r="N169" s="191" t="s">
        <v>37</v>
      </c>
      <c r="O169" s="192">
        <v>0.23</v>
      </c>
      <c r="P169" s="192">
        <f t="shared" si="11"/>
        <v>1.61</v>
      </c>
      <c r="Q169" s="192">
        <v>5.0000000000000002E-5</v>
      </c>
      <c r="R169" s="192">
        <f t="shared" si="12"/>
        <v>3.5E-4</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4723</v>
      </c>
    </row>
    <row r="170" spans="2:65" s="1" customFormat="1" ht="24.2" customHeight="1">
      <c r="B170" s="64"/>
      <c r="C170" s="206" t="s">
        <v>341</v>
      </c>
      <c r="D170" s="206" t="s">
        <v>240</v>
      </c>
      <c r="E170" s="207" t="s">
        <v>4438</v>
      </c>
      <c r="F170" s="208" t="s">
        <v>4439</v>
      </c>
      <c r="G170" s="209" t="s">
        <v>250</v>
      </c>
      <c r="H170" s="210">
        <v>7</v>
      </c>
      <c r="I170" s="210"/>
      <c r="J170" s="210">
        <f t="shared" si="10"/>
        <v>0</v>
      </c>
      <c r="K170" s="211"/>
      <c r="L170" s="203"/>
      <c r="M170" s="204" t="s">
        <v>1</v>
      </c>
      <c r="N170" s="205" t="s">
        <v>37</v>
      </c>
      <c r="O170" s="192">
        <v>0</v>
      </c>
      <c r="P170" s="192">
        <f t="shared" si="11"/>
        <v>0</v>
      </c>
      <c r="Q170" s="192">
        <v>1.7099999999999999E-3</v>
      </c>
      <c r="R170" s="192">
        <f t="shared" si="12"/>
        <v>1.197E-2</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4724</v>
      </c>
    </row>
    <row r="171" spans="2:65" s="1" customFormat="1" ht="16.5" customHeight="1">
      <c r="B171" s="64"/>
      <c r="C171" s="1001" t="s">
        <v>344</v>
      </c>
      <c r="D171" s="1001" t="s">
        <v>213</v>
      </c>
      <c r="E171" s="1002" t="s">
        <v>4440</v>
      </c>
      <c r="F171" s="1003" t="s">
        <v>4441</v>
      </c>
      <c r="G171" s="1004" t="s">
        <v>250</v>
      </c>
      <c r="H171" s="1005">
        <v>2</v>
      </c>
      <c r="I171" s="1005"/>
      <c r="J171" s="1005">
        <f t="shared" si="10"/>
        <v>0</v>
      </c>
      <c r="K171" s="984"/>
      <c r="L171" s="64"/>
      <c r="M171" s="190" t="s">
        <v>1</v>
      </c>
      <c r="N171" s="191" t="s">
        <v>37</v>
      </c>
      <c r="O171" s="192">
        <v>0.23</v>
      </c>
      <c r="P171" s="192">
        <f t="shared" si="11"/>
        <v>0.46</v>
      </c>
      <c r="Q171" s="192">
        <v>5.0000000000000002E-5</v>
      </c>
      <c r="R171" s="192">
        <f t="shared" si="12"/>
        <v>1E-4</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4725</v>
      </c>
    </row>
    <row r="172" spans="2:65" s="1" customFormat="1" ht="24.2" customHeight="1">
      <c r="B172" s="64"/>
      <c r="C172" s="206" t="s">
        <v>347</v>
      </c>
      <c r="D172" s="206" t="s">
        <v>240</v>
      </c>
      <c r="E172" s="207" t="s">
        <v>4442</v>
      </c>
      <c r="F172" s="208" t="s">
        <v>4443</v>
      </c>
      <c r="G172" s="209" t="s">
        <v>250</v>
      </c>
      <c r="H172" s="210">
        <v>2</v>
      </c>
      <c r="I172" s="210"/>
      <c r="J172" s="210">
        <f t="shared" si="10"/>
        <v>0</v>
      </c>
      <c r="K172" s="211"/>
      <c r="L172" s="203"/>
      <c r="M172" s="204" t="s">
        <v>1</v>
      </c>
      <c r="N172" s="205" t="s">
        <v>37</v>
      </c>
      <c r="O172" s="192">
        <v>0</v>
      </c>
      <c r="P172" s="192">
        <f t="shared" si="11"/>
        <v>0</v>
      </c>
      <c r="Q172" s="192">
        <v>5.8E-4</v>
      </c>
      <c r="R172" s="192">
        <f t="shared" si="12"/>
        <v>1.16E-3</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4726</v>
      </c>
    </row>
    <row r="173" spans="2:65" s="1" customFormat="1" ht="16.5" customHeight="1">
      <c r="B173" s="64"/>
      <c r="C173" s="1001" t="s">
        <v>350</v>
      </c>
      <c r="D173" s="1001" t="s">
        <v>213</v>
      </c>
      <c r="E173" s="1002" t="s">
        <v>4456</v>
      </c>
      <c r="F173" s="1003" t="s">
        <v>4457</v>
      </c>
      <c r="G173" s="1004" t="s">
        <v>250</v>
      </c>
      <c r="H173" s="1005">
        <v>2</v>
      </c>
      <c r="I173" s="1005"/>
      <c r="J173" s="1005">
        <f t="shared" si="10"/>
        <v>0</v>
      </c>
      <c r="K173" s="984"/>
      <c r="L173" s="64"/>
      <c r="M173" s="190" t="s">
        <v>1</v>
      </c>
      <c r="N173" s="191" t="s">
        <v>37</v>
      </c>
      <c r="O173" s="192">
        <v>0.23</v>
      </c>
      <c r="P173" s="192">
        <f t="shared" si="11"/>
        <v>0.46</v>
      </c>
      <c r="Q173" s="192">
        <v>5.0000000000000002E-5</v>
      </c>
      <c r="R173" s="192">
        <f t="shared" si="12"/>
        <v>1E-4</v>
      </c>
      <c r="S173" s="192">
        <v>0</v>
      </c>
      <c r="T173" s="193">
        <f t="shared" si="13"/>
        <v>0</v>
      </c>
      <c r="AR173" s="194" t="s">
        <v>217</v>
      </c>
      <c r="AT173" s="194" t="s">
        <v>213</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4727</v>
      </c>
    </row>
    <row r="174" spans="2:65" s="1" customFormat="1" ht="24.2" customHeight="1">
      <c r="B174" s="64"/>
      <c r="C174" s="206" t="s">
        <v>352</v>
      </c>
      <c r="D174" s="206" t="s">
        <v>240</v>
      </c>
      <c r="E174" s="207" t="s">
        <v>4458</v>
      </c>
      <c r="F174" s="208" t="s">
        <v>4459</v>
      </c>
      <c r="G174" s="209" t="s">
        <v>250</v>
      </c>
      <c r="H174" s="210">
        <v>2</v>
      </c>
      <c r="I174" s="210"/>
      <c r="J174" s="210">
        <f t="shared" si="10"/>
        <v>0</v>
      </c>
      <c r="K174" s="211"/>
      <c r="L174" s="203"/>
      <c r="M174" s="204" t="s">
        <v>1</v>
      </c>
      <c r="N174" s="205" t="s">
        <v>37</v>
      </c>
      <c r="O174" s="192">
        <v>0</v>
      </c>
      <c r="P174" s="192">
        <f t="shared" si="11"/>
        <v>0</v>
      </c>
      <c r="Q174" s="192">
        <v>6.9999999999999999E-4</v>
      </c>
      <c r="R174" s="192">
        <f t="shared" si="12"/>
        <v>1.4E-3</v>
      </c>
      <c r="S174" s="192">
        <v>0</v>
      </c>
      <c r="T174" s="193">
        <f t="shared" si="13"/>
        <v>0</v>
      </c>
      <c r="AR174" s="194" t="s">
        <v>235</v>
      </c>
      <c r="AT174" s="194" t="s">
        <v>240</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4728</v>
      </c>
    </row>
    <row r="175" spans="2:65" s="1" customFormat="1" ht="21.75" customHeight="1">
      <c r="B175" s="64"/>
      <c r="C175" s="1001" t="s">
        <v>355</v>
      </c>
      <c r="D175" s="1001" t="s">
        <v>213</v>
      </c>
      <c r="E175" s="1002" t="s">
        <v>4729</v>
      </c>
      <c r="F175" s="1003" t="s">
        <v>4730</v>
      </c>
      <c r="G175" s="1004" t="s">
        <v>250</v>
      </c>
      <c r="H175" s="1005">
        <v>19</v>
      </c>
      <c r="I175" s="1005"/>
      <c r="J175" s="1005">
        <f t="shared" si="10"/>
        <v>0</v>
      </c>
      <c r="K175" s="984"/>
      <c r="L175" s="64"/>
      <c r="M175" s="190" t="s">
        <v>1</v>
      </c>
      <c r="N175" s="191" t="s">
        <v>37</v>
      </c>
      <c r="O175" s="192">
        <v>0.75988999999999995</v>
      </c>
      <c r="P175" s="192">
        <f t="shared" si="11"/>
        <v>14.437909999999999</v>
      </c>
      <c r="Q175" s="192">
        <v>2.53E-2</v>
      </c>
      <c r="R175" s="192">
        <f t="shared" si="12"/>
        <v>0.48070000000000002</v>
      </c>
      <c r="S175" s="192">
        <v>0</v>
      </c>
      <c r="T175" s="193">
        <f t="shared" si="13"/>
        <v>0</v>
      </c>
      <c r="AR175" s="194" t="s">
        <v>263</v>
      </c>
      <c r="AT175" s="194" t="s">
        <v>213</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263</v>
      </c>
      <c r="BM175" s="194" t="s">
        <v>4731</v>
      </c>
    </row>
    <row r="176" spans="2:65" s="1" customFormat="1" ht="16.5" customHeight="1">
      <c r="B176" s="64"/>
      <c r="C176" s="1001" t="s">
        <v>358</v>
      </c>
      <c r="D176" s="1001" t="s">
        <v>213</v>
      </c>
      <c r="E176" s="1002" t="s">
        <v>4468</v>
      </c>
      <c r="F176" s="1003" t="s">
        <v>4469</v>
      </c>
      <c r="G176" s="1004" t="s">
        <v>389</v>
      </c>
      <c r="H176" s="1005">
        <v>242.5</v>
      </c>
      <c r="I176" s="1005"/>
      <c r="J176" s="1005">
        <f t="shared" si="10"/>
        <v>0</v>
      </c>
      <c r="K176" s="984"/>
      <c r="L176" s="64"/>
      <c r="M176" s="190" t="s">
        <v>1</v>
      </c>
      <c r="N176" s="191" t="s">
        <v>37</v>
      </c>
      <c r="O176" s="192">
        <v>5.7000000000000002E-2</v>
      </c>
      <c r="P176" s="192">
        <f t="shared" si="11"/>
        <v>13.8225</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4732</v>
      </c>
    </row>
    <row r="177" spans="2:65" s="1" customFormat="1" ht="21.75" customHeight="1">
      <c r="B177" s="64"/>
      <c r="C177" s="1001" t="s">
        <v>361</v>
      </c>
      <c r="D177" s="1001" t="s">
        <v>213</v>
      </c>
      <c r="E177" s="1002" t="s">
        <v>4470</v>
      </c>
      <c r="F177" s="1003" t="s">
        <v>4471</v>
      </c>
      <c r="G177" s="1004" t="s">
        <v>389</v>
      </c>
      <c r="H177" s="1005">
        <v>242.5</v>
      </c>
      <c r="I177" s="1005"/>
      <c r="J177" s="1005">
        <f t="shared" si="10"/>
        <v>0</v>
      </c>
      <c r="K177" s="984"/>
      <c r="L177" s="64"/>
      <c r="M177" s="190" t="s">
        <v>1</v>
      </c>
      <c r="N177" s="191" t="s">
        <v>37</v>
      </c>
      <c r="O177" s="192">
        <v>5.3600000000000002E-2</v>
      </c>
      <c r="P177" s="192">
        <f t="shared" si="11"/>
        <v>12.998000000000001</v>
      </c>
      <c r="Q177" s="192">
        <v>0</v>
      </c>
      <c r="R177" s="192">
        <f t="shared" si="12"/>
        <v>0</v>
      </c>
      <c r="S177" s="192">
        <v>0</v>
      </c>
      <c r="T177" s="193">
        <f t="shared" si="13"/>
        <v>0</v>
      </c>
      <c r="AR177" s="194" t="s">
        <v>217</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4733</v>
      </c>
    </row>
    <row r="178" spans="2:65" s="1" customFormat="1" ht="16.5" customHeight="1">
      <c r="B178" s="64"/>
      <c r="C178" s="1001" t="s">
        <v>364</v>
      </c>
      <c r="D178" s="1001" t="s">
        <v>213</v>
      </c>
      <c r="E178" s="1002" t="s">
        <v>4472</v>
      </c>
      <c r="F178" s="1003" t="s">
        <v>4473</v>
      </c>
      <c r="G178" s="1004" t="s">
        <v>389</v>
      </c>
      <c r="H178" s="1005">
        <v>15</v>
      </c>
      <c r="I178" s="1005"/>
      <c r="J178" s="1005">
        <f t="shared" si="10"/>
        <v>0</v>
      </c>
      <c r="K178" s="984"/>
      <c r="L178" s="64"/>
      <c r="M178" s="190" t="s">
        <v>1</v>
      </c>
      <c r="N178" s="191" t="s">
        <v>37</v>
      </c>
      <c r="O178" s="192">
        <v>7.0999999999999994E-2</v>
      </c>
      <c r="P178" s="192">
        <f t="shared" si="11"/>
        <v>1.0649999999999999</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4734</v>
      </c>
    </row>
    <row r="179" spans="2:65" s="1" customFormat="1" ht="21.75" customHeight="1">
      <c r="B179" s="64"/>
      <c r="C179" s="1001" t="s">
        <v>367</v>
      </c>
      <c r="D179" s="1001" t="s">
        <v>213</v>
      </c>
      <c r="E179" s="1002" t="s">
        <v>4474</v>
      </c>
      <c r="F179" s="1003" t="s">
        <v>4475</v>
      </c>
      <c r="G179" s="1004" t="s">
        <v>389</v>
      </c>
      <c r="H179" s="1005">
        <v>15</v>
      </c>
      <c r="I179" s="1005"/>
      <c r="J179" s="1005">
        <f t="shared" si="10"/>
        <v>0</v>
      </c>
      <c r="K179" s="984"/>
      <c r="L179" s="64"/>
      <c r="M179" s="190" t="s">
        <v>1</v>
      </c>
      <c r="N179" s="191" t="s">
        <v>37</v>
      </c>
      <c r="O179" s="192">
        <v>5.9549999999999999E-2</v>
      </c>
      <c r="P179" s="192">
        <f t="shared" si="11"/>
        <v>0.89324999999999999</v>
      </c>
      <c r="Q179" s="192">
        <v>0</v>
      </c>
      <c r="R179" s="192">
        <f t="shared" si="12"/>
        <v>0</v>
      </c>
      <c r="S179" s="192">
        <v>0</v>
      </c>
      <c r="T179" s="193">
        <f t="shared" si="13"/>
        <v>0</v>
      </c>
      <c r="AR179" s="194" t="s">
        <v>217</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4735</v>
      </c>
    </row>
    <row r="180" spans="2:65" s="1" customFormat="1" ht="24.2" customHeight="1">
      <c r="B180" s="64"/>
      <c r="C180" s="1001" t="s">
        <v>370</v>
      </c>
      <c r="D180" s="1001" t="s">
        <v>213</v>
      </c>
      <c r="E180" s="1002" t="s">
        <v>4480</v>
      </c>
      <c r="F180" s="1003" t="s">
        <v>4481</v>
      </c>
      <c r="G180" s="1004" t="s">
        <v>389</v>
      </c>
      <c r="H180" s="1005">
        <v>24</v>
      </c>
      <c r="I180" s="1005"/>
      <c r="J180" s="1005">
        <f t="shared" si="10"/>
        <v>0</v>
      </c>
      <c r="K180" s="984"/>
      <c r="L180" s="64"/>
      <c r="M180" s="190" t="s">
        <v>1</v>
      </c>
      <c r="N180" s="191" t="s">
        <v>37</v>
      </c>
      <c r="O180" s="192">
        <v>0.18551999999999999</v>
      </c>
      <c r="P180" s="192">
        <f t="shared" si="11"/>
        <v>4.4524799999999995</v>
      </c>
      <c r="Q180" s="192">
        <v>0</v>
      </c>
      <c r="R180" s="192">
        <f t="shared" si="12"/>
        <v>0</v>
      </c>
      <c r="S180" s="192">
        <v>0</v>
      </c>
      <c r="T180" s="193">
        <f t="shared" si="13"/>
        <v>0</v>
      </c>
      <c r="AR180" s="194" t="s">
        <v>217</v>
      </c>
      <c r="AT180" s="194" t="s">
        <v>213</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4736</v>
      </c>
    </row>
    <row r="181" spans="2:65" s="1" customFormat="1" ht="37.9" customHeight="1">
      <c r="B181" s="64"/>
      <c r="C181" s="1001" t="s">
        <v>373</v>
      </c>
      <c r="D181" s="1001" t="s">
        <v>213</v>
      </c>
      <c r="E181" s="1002" t="s">
        <v>4737</v>
      </c>
      <c r="F181" s="1003" t="s">
        <v>4738</v>
      </c>
      <c r="G181" s="1004" t="s">
        <v>250</v>
      </c>
      <c r="H181" s="1005">
        <v>3</v>
      </c>
      <c r="I181" s="1005"/>
      <c r="J181" s="1005">
        <f t="shared" si="10"/>
        <v>0</v>
      </c>
      <c r="K181" s="984"/>
      <c r="L181" s="64"/>
      <c r="M181" s="190" t="s">
        <v>1</v>
      </c>
      <c r="N181" s="191" t="s">
        <v>37</v>
      </c>
      <c r="O181" s="192">
        <v>2.2025000000000001</v>
      </c>
      <c r="P181" s="192">
        <f t="shared" si="11"/>
        <v>6.6074999999999999</v>
      </c>
      <c r="Q181" s="192">
        <v>0</v>
      </c>
      <c r="R181" s="192">
        <f t="shared" si="12"/>
        <v>0</v>
      </c>
      <c r="S181" s="192">
        <v>0</v>
      </c>
      <c r="T181" s="193">
        <f t="shared" si="13"/>
        <v>0</v>
      </c>
      <c r="AR181" s="194" t="s">
        <v>217</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4739</v>
      </c>
    </row>
    <row r="182" spans="2:65" s="1" customFormat="1" ht="24.2" customHeight="1">
      <c r="B182" s="64"/>
      <c r="C182" s="206" t="s">
        <v>376</v>
      </c>
      <c r="D182" s="206" t="s">
        <v>240</v>
      </c>
      <c r="E182" s="207" t="s">
        <v>4740</v>
      </c>
      <c r="F182" s="208" t="s">
        <v>4741</v>
      </c>
      <c r="G182" s="209" t="s">
        <v>250</v>
      </c>
      <c r="H182" s="210">
        <v>3</v>
      </c>
      <c r="I182" s="210"/>
      <c r="J182" s="210">
        <f t="shared" si="10"/>
        <v>0</v>
      </c>
      <c r="K182" s="211"/>
      <c r="L182" s="203"/>
      <c r="M182" s="204" t="s">
        <v>1</v>
      </c>
      <c r="N182" s="205" t="s">
        <v>37</v>
      </c>
      <c r="O182" s="192">
        <v>0</v>
      </c>
      <c r="P182" s="192">
        <f t="shared" si="11"/>
        <v>0</v>
      </c>
      <c r="Q182" s="192">
        <v>2.3539999999999998E-2</v>
      </c>
      <c r="R182" s="192">
        <f t="shared" si="12"/>
        <v>7.0619999999999988E-2</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4742</v>
      </c>
    </row>
    <row r="183" spans="2:65" s="1" customFormat="1" ht="24.2" customHeight="1">
      <c r="B183" s="64"/>
      <c r="C183" s="206" t="s">
        <v>379</v>
      </c>
      <c r="D183" s="206" t="s">
        <v>240</v>
      </c>
      <c r="E183" s="207" t="s">
        <v>4743</v>
      </c>
      <c r="F183" s="208" t="s">
        <v>4744</v>
      </c>
      <c r="G183" s="209" t="s">
        <v>389</v>
      </c>
      <c r="H183" s="210">
        <v>6</v>
      </c>
      <c r="I183" s="210"/>
      <c r="J183" s="210">
        <f t="shared" si="10"/>
        <v>0</v>
      </c>
      <c r="K183" s="211"/>
      <c r="L183" s="203"/>
      <c r="M183" s="204" t="s">
        <v>1</v>
      </c>
      <c r="N183" s="205" t="s">
        <v>37</v>
      </c>
      <c r="O183" s="192">
        <v>0</v>
      </c>
      <c r="P183" s="192">
        <f t="shared" si="11"/>
        <v>0</v>
      </c>
      <c r="Q183" s="192">
        <v>4.8439999999999997E-2</v>
      </c>
      <c r="R183" s="192">
        <f t="shared" si="12"/>
        <v>0.29064000000000001</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4745</v>
      </c>
    </row>
    <row r="184" spans="2:65" s="1" customFormat="1" ht="24.2" customHeight="1">
      <c r="B184" s="64"/>
      <c r="C184" s="206" t="s">
        <v>382</v>
      </c>
      <c r="D184" s="206" t="s">
        <v>240</v>
      </c>
      <c r="E184" s="207" t="s">
        <v>4746</v>
      </c>
      <c r="F184" s="208" t="s">
        <v>4747</v>
      </c>
      <c r="G184" s="209" t="s">
        <v>250</v>
      </c>
      <c r="H184" s="210">
        <v>3</v>
      </c>
      <c r="I184" s="210"/>
      <c r="J184" s="210">
        <f t="shared" si="10"/>
        <v>0</v>
      </c>
      <c r="K184" s="211"/>
      <c r="L184" s="203"/>
      <c r="M184" s="204" t="s">
        <v>1</v>
      </c>
      <c r="N184" s="205" t="s">
        <v>37</v>
      </c>
      <c r="O184" s="192">
        <v>0</v>
      </c>
      <c r="P184" s="192">
        <f t="shared" si="11"/>
        <v>0</v>
      </c>
      <c r="Q184" s="192">
        <v>1.01E-2</v>
      </c>
      <c r="R184" s="192">
        <f t="shared" si="12"/>
        <v>3.0300000000000001E-2</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4748</v>
      </c>
    </row>
    <row r="185" spans="2:65" s="1" customFormat="1" ht="24.2" customHeight="1">
      <c r="B185" s="64"/>
      <c r="C185" s="206" t="s">
        <v>386</v>
      </c>
      <c r="D185" s="206" t="s">
        <v>240</v>
      </c>
      <c r="E185" s="207" t="s">
        <v>4749</v>
      </c>
      <c r="F185" s="208" t="s">
        <v>4750</v>
      </c>
      <c r="G185" s="209" t="s">
        <v>250</v>
      </c>
      <c r="H185" s="210">
        <v>3</v>
      </c>
      <c r="I185" s="210"/>
      <c r="J185" s="210">
        <f t="shared" si="10"/>
        <v>0</v>
      </c>
      <c r="K185" s="211"/>
      <c r="L185" s="203"/>
      <c r="M185" s="204" t="s">
        <v>1</v>
      </c>
      <c r="N185" s="205" t="s">
        <v>37</v>
      </c>
      <c r="O185" s="192">
        <v>0</v>
      </c>
      <c r="P185" s="192">
        <f t="shared" si="11"/>
        <v>0</v>
      </c>
      <c r="Q185" s="192">
        <v>1.75E-3</v>
      </c>
      <c r="R185" s="192">
        <f t="shared" si="12"/>
        <v>5.2500000000000003E-3</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4751</v>
      </c>
    </row>
    <row r="186" spans="2:65" s="1" customFormat="1" ht="24.2" customHeight="1">
      <c r="B186" s="64"/>
      <c r="C186" s="1001" t="s">
        <v>393</v>
      </c>
      <c r="D186" s="1001" t="s">
        <v>213</v>
      </c>
      <c r="E186" s="1002" t="s">
        <v>4510</v>
      </c>
      <c r="F186" s="1003" t="s">
        <v>4511</v>
      </c>
      <c r="G186" s="1004" t="s">
        <v>250</v>
      </c>
      <c r="H186" s="1005">
        <v>3</v>
      </c>
      <c r="I186" s="1005"/>
      <c r="J186" s="1005">
        <f t="shared" si="10"/>
        <v>0</v>
      </c>
      <c r="K186" s="984"/>
      <c r="L186" s="64"/>
      <c r="M186" s="190" t="s">
        <v>1</v>
      </c>
      <c r="N186" s="191" t="s">
        <v>37</v>
      </c>
      <c r="O186" s="192">
        <v>1.589</v>
      </c>
      <c r="P186" s="192">
        <f t="shared" si="11"/>
        <v>4.7669999999999995</v>
      </c>
      <c r="Q186" s="192">
        <v>6.3E-3</v>
      </c>
      <c r="R186" s="192">
        <f t="shared" si="12"/>
        <v>1.89E-2</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4752</v>
      </c>
    </row>
    <row r="187" spans="2:65" s="1" customFormat="1" ht="16.5" customHeight="1">
      <c r="B187" s="64"/>
      <c r="C187" s="206" t="s">
        <v>396</v>
      </c>
      <c r="D187" s="206" t="s">
        <v>240</v>
      </c>
      <c r="E187" s="207" t="s">
        <v>4753</v>
      </c>
      <c r="F187" s="208" t="s">
        <v>4754</v>
      </c>
      <c r="G187" s="209" t="s">
        <v>250</v>
      </c>
      <c r="H187" s="210">
        <v>3</v>
      </c>
      <c r="I187" s="210"/>
      <c r="J187" s="210">
        <f t="shared" si="10"/>
        <v>0</v>
      </c>
      <c r="K187" s="211"/>
      <c r="L187" s="203"/>
      <c r="M187" s="204" t="s">
        <v>1</v>
      </c>
      <c r="N187" s="205" t="s">
        <v>37</v>
      </c>
      <c r="O187" s="192">
        <v>0</v>
      </c>
      <c r="P187" s="192">
        <f t="shared" si="11"/>
        <v>0</v>
      </c>
      <c r="Q187" s="192">
        <v>8.6400000000000005E-2</v>
      </c>
      <c r="R187" s="192">
        <f t="shared" si="12"/>
        <v>0.25919999999999999</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4755</v>
      </c>
    </row>
    <row r="188" spans="2:65" s="1" customFormat="1" ht="24.2" customHeight="1">
      <c r="B188" s="64"/>
      <c r="C188" s="206" t="s">
        <v>399</v>
      </c>
      <c r="D188" s="206" t="s">
        <v>240</v>
      </c>
      <c r="E188" s="207" t="s">
        <v>4756</v>
      </c>
      <c r="F188" s="208" t="s">
        <v>4757</v>
      </c>
      <c r="G188" s="209" t="s">
        <v>250</v>
      </c>
      <c r="H188" s="210">
        <v>3</v>
      </c>
      <c r="I188" s="210"/>
      <c r="J188" s="210">
        <f t="shared" si="10"/>
        <v>0</v>
      </c>
      <c r="K188" s="211"/>
      <c r="L188" s="203"/>
      <c r="M188" s="204" t="s">
        <v>1</v>
      </c>
      <c r="N188" s="205" t="s">
        <v>37</v>
      </c>
      <c r="O188" s="192">
        <v>0</v>
      </c>
      <c r="P188" s="192">
        <f t="shared" si="11"/>
        <v>0</v>
      </c>
      <c r="Q188" s="192">
        <v>0.15229999999999999</v>
      </c>
      <c r="R188" s="192">
        <f t="shared" si="12"/>
        <v>0.45689999999999997</v>
      </c>
      <c r="S188" s="192">
        <v>0</v>
      </c>
      <c r="T188" s="193">
        <f t="shared" si="13"/>
        <v>0</v>
      </c>
      <c r="AR188" s="194" t="s">
        <v>235</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4758</v>
      </c>
    </row>
    <row r="189" spans="2:65" s="1" customFormat="1" ht="37.9" customHeight="1">
      <c r="B189" s="64"/>
      <c r="C189" s="1001" t="s">
        <v>402</v>
      </c>
      <c r="D189" s="1001" t="s">
        <v>213</v>
      </c>
      <c r="E189" s="1002" t="s">
        <v>4500</v>
      </c>
      <c r="F189" s="1003" t="s">
        <v>4501</v>
      </c>
      <c r="G189" s="1004" t="s">
        <v>250</v>
      </c>
      <c r="H189" s="1005">
        <v>7</v>
      </c>
      <c r="I189" s="1005"/>
      <c r="J189" s="1005">
        <f t="shared" si="10"/>
        <v>0</v>
      </c>
      <c r="K189" s="984"/>
      <c r="L189" s="64"/>
      <c r="M189" s="190" t="s">
        <v>1</v>
      </c>
      <c r="N189" s="191" t="s">
        <v>37</v>
      </c>
      <c r="O189" s="192">
        <v>1.8525</v>
      </c>
      <c r="P189" s="192">
        <f t="shared" si="11"/>
        <v>12.967500000000001</v>
      </c>
      <c r="Q189" s="192">
        <v>0</v>
      </c>
      <c r="R189" s="192">
        <f t="shared" si="12"/>
        <v>0</v>
      </c>
      <c r="S189" s="192">
        <v>0</v>
      </c>
      <c r="T189" s="193">
        <f t="shared" si="13"/>
        <v>0</v>
      </c>
      <c r="AR189" s="194" t="s">
        <v>217</v>
      </c>
      <c r="AT189" s="194" t="s">
        <v>213</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4759</v>
      </c>
    </row>
    <row r="190" spans="2:65" s="1" customFormat="1" ht="24.2" customHeight="1">
      <c r="B190" s="64"/>
      <c r="C190" s="206" t="s">
        <v>409</v>
      </c>
      <c r="D190" s="206" t="s">
        <v>240</v>
      </c>
      <c r="E190" s="207" t="s">
        <v>4502</v>
      </c>
      <c r="F190" s="208" t="s">
        <v>4503</v>
      </c>
      <c r="G190" s="209" t="s">
        <v>250</v>
      </c>
      <c r="H190" s="210">
        <v>7</v>
      </c>
      <c r="I190" s="210"/>
      <c r="J190" s="210">
        <f t="shared" si="10"/>
        <v>0</v>
      </c>
      <c r="K190" s="211"/>
      <c r="L190" s="203"/>
      <c r="M190" s="204" t="s">
        <v>1</v>
      </c>
      <c r="N190" s="205" t="s">
        <v>37</v>
      </c>
      <c r="O190" s="192">
        <v>0</v>
      </c>
      <c r="P190" s="192">
        <f t="shared" si="11"/>
        <v>0</v>
      </c>
      <c r="Q190" s="192">
        <v>1.018E-2</v>
      </c>
      <c r="R190" s="192">
        <f t="shared" si="12"/>
        <v>7.1260000000000004E-2</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4760</v>
      </c>
    </row>
    <row r="191" spans="2:65" s="1" customFormat="1" ht="24.2" customHeight="1">
      <c r="B191" s="64"/>
      <c r="C191" s="206" t="s">
        <v>412</v>
      </c>
      <c r="D191" s="206" t="s">
        <v>240</v>
      </c>
      <c r="E191" s="207" t="s">
        <v>4504</v>
      </c>
      <c r="F191" s="208" t="s">
        <v>4505</v>
      </c>
      <c r="G191" s="209" t="s">
        <v>250</v>
      </c>
      <c r="H191" s="210">
        <v>14</v>
      </c>
      <c r="I191" s="210"/>
      <c r="J191" s="210">
        <f t="shared" si="10"/>
        <v>0</v>
      </c>
      <c r="K191" s="211"/>
      <c r="L191" s="203"/>
      <c r="M191" s="204" t="s">
        <v>1</v>
      </c>
      <c r="N191" s="205" t="s">
        <v>37</v>
      </c>
      <c r="O191" s="192">
        <v>0</v>
      </c>
      <c r="P191" s="192">
        <f t="shared" si="11"/>
        <v>0</v>
      </c>
      <c r="Q191" s="192">
        <v>1.4489999999999999E-2</v>
      </c>
      <c r="R191" s="192">
        <f t="shared" si="12"/>
        <v>0.20285999999999998</v>
      </c>
      <c r="S191" s="192">
        <v>0</v>
      </c>
      <c r="T191" s="193">
        <f t="shared" si="13"/>
        <v>0</v>
      </c>
      <c r="AR191" s="194" t="s">
        <v>235</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4761</v>
      </c>
    </row>
    <row r="192" spans="2:65" s="1" customFormat="1" ht="24.2" customHeight="1">
      <c r="B192" s="64"/>
      <c r="C192" s="206" t="s">
        <v>415</v>
      </c>
      <c r="D192" s="206" t="s">
        <v>240</v>
      </c>
      <c r="E192" s="207" t="s">
        <v>4506</v>
      </c>
      <c r="F192" s="208" t="s">
        <v>4507</v>
      </c>
      <c r="G192" s="209" t="s">
        <v>250</v>
      </c>
      <c r="H192" s="210">
        <v>7</v>
      </c>
      <c r="I192" s="210"/>
      <c r="J192" s="210">
        <f t="shared" si="10"/>
        <v>0</v>
      </c>
      <c r="K192" s="211"/>
      <c r="L192" s="203"/>
      <c r="M192" s="204" t="s">
        <v>1</v>
      </c>
      <c r="N192" s="205" t="s">
        <v>37</v>
      </c>
      <c r="O192" s="192">
        <v>0</v>
      </c>
      <c r="P192" s="192">
        <f t="shared" si="11"/>
        <v>0</v>
      </c>
      <c r="Q192" s="192">
        <v>5.8799999999999998E-3</v>
      </c>
      <c r="R192" s="192">
        <f t="shared" si="12"/>
        <v>4.1160000000000002E-2</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4762</v>
      </c>
    </row>
    <row r="193" spans="2:65" s="1" customFormat="1" ht="24.2" customHeight="1">
      <c r="B193" s="64"/>
      <c r="C193" s="206" t="s">
        <v>418</v>
      </c>
      <c r="D193" s="206" t="s">
        <v>240</v>
      </c>
      <c r="E193" s="207" t="s">
        <v>4508</v>
      </c>
      <c r="F193" s="208" t="s">
        <v>4509</v>
      </c>
      <c r="G193" s="209" t="s">
        <v>250</v>
      </c>
      <c r="H193" s="210">
        <v>7</v>
      </c>
      <c r="I193" s="210"/>
      <c r="J193" s="210">
        <f t="shared" si="10"/>
        <v>0</v>
      </c>
      <c r="K193" s="211"/>
      <c r="L193" s="203"/>
      <c r="M193" s="204" t="s">
        <v>1</v>
      </c>
      <c r="N193" s="205" t="s">
        <v>37</v>
      </c>
      <c r="O193" s="192">
        <v>0</v>
      </c>
      <c r="P193" s="192">
        <f t="shared" si="11"/>
        <v>0</v>
      </c>
      <c r="Q193" s="192">
        <v>6.6E-4</v>
      </c>
      <c r="R193" s="192">
        <f t="shared" si="12"/>
        <v>4.62E-3</v>
      </c>
      <c r="S193" s="192">
        <v>0</v>
      </c>
      <c r="T193" s="193">
        <f t="shared" si="13"/>
        <v>0</v>
      </c>
      <c r="AR193" s="194" t="s">
        <v>235</v>
      </c>
      <c r="AT193" s="194" t="s">
        <v>240</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4763</v>
      </c>
    </row>
    <row r="194" spans="2:65" s="1" customFormat="1" ht="24.2" customHeight="1">
      <c r="B194" s="64"/>
      <c r="C194" s="1001" t="s">
        <v>421</v>
      </c>
      <c r="D194" s="1001" t="s">
        <v>213</v>
      </c>
      <c r="E194" s="1002" t="s">
        <v>4510</v>
      </c>
      <c r="F194" s="1003" t="s">
        <v>4511</v>
      </c>
      <c r="G194" s="1004" t="s">
        <v>250</v>
      </c>
      <c r="H194" s="1005">
        <v>7</v>
      </c>
      <c r="I194" s="1005"/>
      <c r="J194" s="1005">
        <f t="shared" si="10"/>
        <v>0</v>
      </c>
      <c r="K194" s="984"/>
      <c r="L194" s="64"/>
      <c r="M194" s="190" t="s">
        <v>1</v>
      </c>
      <c r="N194" s="191" t="s">
        <v>37</v>
      </c>
      <c r="O194" s="192">
        <v>1.589</v>
      </c>
      <c r="P194" s="192">
        <f t="shared" si="11"/>
        <v>11.122999999999999</v>
      </c>
      <c r="Q194" s="192">
        <v>6.3E-3</v>
      </c>
      <c r="R194" s="192">
        <f t="shared" si="12"/>
        <v>4.41E-2</v>
      </c>
      <c r="S194" s="192">
        <v>0</v>
      </c>
      <c r="T194" s="193">
        <f t="shared" si="13"/>
        <v>0</v>
      </c>
      <c r="AR194" s="194" t="s">
        <v>217</v>
      </c>
      <c r="AT194" s="194" t="s">
        <v>213</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4764</v>
      </c>
    </row>
    <row r="195" spans="2:65" s="1" customFormat="1" ht="24.2" customHeight="1">
      <c r="B195" s="64"/>
      <c r="C195" s="206" t="s">
        <v>424</v>
      </c>
      <c r="D195" s="206" t="s">
        <v>240</v>
      </c>
      <c r="E195" s="207" t="s">
        <v>4512</v>
      </c>
      <c r="F195" s="208" t="s">
        <v>4513</v>
      </c>
      <c r="G195" s="209" t="s">
        <v>250</v>
      </c>
      <c r="H195" s="210">
        <v>7</v>
      </c>
      <c r="I195" s="210"/>
      <c r="J195" s="210">
        <f t="shared" si="10"/>
        <v>0</v>
      </c>
      <c r="K195" s="211"/>
      <c r="L195" s="203"/>
      <c r="M195" s="204" t="s">
        <v>1</v>
      </c>
      <c r="N195" s="205" t="s">
        <v>37</v>
      </c>
      <c r="O195" s="192">
        <v>0</v>
      </c>
      <c r="P195" s="192">
        <f t="shared" si="11"/>
        <v>0</v>
      </c>
      <c r="Q195" s="192">
        <v>2.0500000000000001E-2</v>
      </c>
      <c r="R195" s="192">
        <f t="shared" si="12"/>
        <v>0.14350000000000002</v>
      </c>
      <c r="S195" s="192">
        <v>0</v>
      </c>
      <c r="T195" s="193">
        <f t="shared" si="13"/>
        <v>0</v>
      </c>
      <c r="AR195" s="194" t="s">
        <v>235</v>
      </c>
      <c r="AT195" s="194" t="s">
        <v>240</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4765</v>
      </c>
    </row>
    <row r="196" spans="2:65" s="1" customFormat="1" ht="24.2" customHeight="1">
      <c r="B196" s="64"/>
      <c r="C196" s="1001" t="s">
        <v>427</v>
      </c>
      <c r="D196" s="1001" t="s">
        <v>213</v>
      </c>
      <c r="E196" s="1002" t="s">
        <v>4766</v>
      </c>
      <c r="F196" s="1003" t="s">
        <v>4767</v>
      </c>
      <c r="G196" s="1004" t="s">
        <v>250</v>
      </c>
      <c r="H196" s="1005">
        <v>3</v>
      </c>
      <c r="I196" s="1005"/>
      <c r="J196" s="1005">
        <f t="shared" si="10"/>
        <v>0</v>
      </c>
      <c r="K196" s="984"/>
      <c r="L196" s="64"/>
      <c r="M196" s="190" t="s">
        <v>1</v>
      </c>
      <c r="N196" s="191" t="s">
        <v>37</v>
      </c>
      <c r="O196" s="192">
        <v>4.282</v>
      </c>
      <c r="P196" s="192">
        <f t="shared" si="11"/>
        <v>12.846</v>
      </c>
      <c r="Q196" s="192">
        <v>0.34099000000000002</v>
      </c>
      <c r="R196" s="192">
        <f t="shared" si="12"/>
        <v>1.0229699999999999</v>
      </c>
      <c r="S196" s="192">
        <v>0</v>
      </c>
      <c r="T196" s="193">
        <f t="shared" si="13"/>
        <v>0</v>
      </c>
      <c r="AR196" s="194" t="s">
        <v>217</v>
      </c>
      <c r="AT196" s="194" t="s">
        <v>213</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4768</v>
      </c>
    </row>
    <row r="197" spans="2:65" s="1" customFormat="1" ht="16.5" customHeight="1">
      <c r="B197" s="64"/>
      <c r="C197" s="206" t="s">
        <v>431</v>
      </c>
      <c r="D197" s="206" t="s">
        <v>240</v>
      </c>
      <c r="E197" s="207" t="s">
        <v>4769</v>
      </c>
      <c r="F197" s="208" t="s">
        <v>4770</v>
      </c>
      <c r="G197" s="209" t="s">
        <v>250</v>
      </c>
      <c r="H197" s="210">
        <v>3</v>
      </c>
      <c r="I197" s="210"/>
      <c r="J197" s="210">
        <f t="shared" si="10"/>
        <v>0</v>
      </c>
      <c r="K197" s="211"/>
      <c r="L197" s="203"/>
      <c r="M197" s="204" t="s">
        <v>1</v>
      </c>
      <c r="N197" s="205" t="s">
        <v>37</v>
      </c>
      <c r="O197" s="192">
        <v>0</v>
      </c>
      <c r="P197" s="192">
        <f t="shared" si="11"/>
        <v>0</v>
      </c>
      <c r="Q197" s="192">
        <v>0</v>
      </c>
      <c r="R197" s="192">
        <f t="shared" si="12"/>
        <v>0</v>
      </c>
      <c r="S197" s="192">
        <v>0</v>
      </c>
      <c r="T197" s="193">
        <f t="shared" si="13"/>
        <v>0</v>
      </c>
      <c r="AR197" s="194" t="s">
        <v>235</v>
      </c>
      <c r="AT197" s="194" t="s">
        <v>240</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4771</v>
      </c>
    </row>
    <row r="198" spans="2:65" s="1" customFormat="1" ht="16.5" customHeight="1">
      <c r="B198" s="64"/>
      <c r="C198" s="206" t="s">
        <v>434</v>
      </c>
      <c r="D198" s="206" t="s">
        <v>240</v>
      </c>
      <c r="E198" s="207" t="s">
        <v>4772</v>
      </c>
      <c r="F198" s="208" t="s">
        <v>4773</v>
      </c>
      <c r="G198" s="209" t="s">
        <v>250</v>
      </c>
      <c r="H198" s="210">
        <v>3</v>
      </c>
      <c r="I198" s="210"/>
      <c r="J198" s="210">
        <f t="shared" si="10"/>
        <v>0</v>
      </c>
      <c r="K198" s="211"/>
      <c r="L198" s="203"/>
      <c r="M198" s="204" t="s">
        <v>1</v>
      </c>
      <c r="N198" s="205" t="s">
        <v>37</v>
      </c>
      <c r="O198" s="192">
        <v>0</v>
      </c>
      <c r="P198" s="192">
        <f t="shared" si="11"/>
        <v>0</v>
      </c>
      <c r="Q198" s="192">
        <v>0</v>
      </c>
      <c r="R198" s="192">
        <f t="shared" si="12"/>
        <v>0</v>
      </c>
      <c r="S198" s="192">
        <v>0</v>
      </c>
      <c r="T198" s="193">
        <f t="shared" si="13"/>
        <v>0</v>
      </c>
      <c r="AR198" s="194" t="s">
        <v>235</v>
      </c>
      <c r="AT198" s="194" t="s">
        <v>240</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4774</v>
      </c>
    </row>
    <row r="199" spans="2:65" s="1" customFormat="1" ht="16.5" customHeight="1">
      <c r="B199" s="64"/>
      <c r="C199" s="206" t="s">
        <v>435</v>
      </c>
      <c r="D199" s="206" t="s">
        <v>240</v>
      </c>
      <c r="E199" s="207" t="s">
        <v>4775</v>
      </c>
      <c r="F199" s="208" t="s">
        <v>4776</v>
      </c>
      <c r="G199" s="209" t="s">
        <v>250</v>
      </c>
      <c r="H199" s="210">
        <v>3</v>
      </c>
      <c r="I199" s="210"/>
      <c r="J199" s="210">
        <f t="shared" si="10"/>
        <v>0</v>
      </c>
      <c r="K199" s="211"/>
      <c r="L199" s="203"/>
      <c r="M199" s="204" t="s">
        <v>1</v>
      </c>
      <c r="N199" s="205" t="s">
        <v>37</v>
      </c>
      <c r="O199" s="192">
        <v>0</v>
      </c>
      <c r="P199" s="192">
        <f t="shared" si="11"/>
        <v>0</v>
      </c>
      <c r="Q199" s="192">
        <v>0</v>
      </c>
      <c r="R199" s="192">
        <f t="shared" si="12"/>
        <v>0</v>
      </c>
      <c r="S199" s="192">
        <v>0</v>
      </c>
      <c r="T199" s="193">
        <f t="shared" si="13"/>
        <v>0</v>
      </c>
      <c r="AR199" s="194" t="s">
        <v>235</v>
      </c>
      <c r="AT199" s="194" t="s">
        <v>240</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4777</v>
      </c>
    </row>
    <row r="200" spans="2:65" s="1" customFormat="1" ht="16.5" customHeight="1">
      <c r="B200" s="64"/>
      <c r="C200" s="206" t="s">
        <v>438</v>
      </c>
      <c r="D200" s="206" t="s">
        <v>240</v>
      </c>
      <c r="E200" s="207" t="s">
        <v>4778</v>
      </c>
      <c r="F200" s="208" t="s">
        <v>4779</v>
      </c>
      <c r="G200" s="209" t="s">
        <v>250</v>
      </c>
      <c r="H200" s="210">
        <v>3</v>
      </c>
      <c r="I200" s="210"/>
      <c r="J200" s="210">
        <f t="shared" si="10"/>
        <v>0</v>
      </c>
      <c r="K200" s="211"/>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4780</v>
      </c>
    </row>
    <row r="201" spans="2:65" s="1" customFormat="1" ht="21.75" customHeight="1">
      <c r="B201" s="64"/>
      <c r="C201" s="206" t="s">
        <v>441</v>
      </c>
      <c r="D201" s="206" t="s">
        <v>240</v>
      </c>
      <c r="E201" s="207" t="s">
        <v>4781</v>
      </c>
      <c r="F201" s="208" t="s">
        <v>4782</v>
      </c>
      <c r="G201" s="209" t="s">
        <v>250</v>
      </c>
      <c r="H201" s="210">
        <v>3</v>
      </c>
      <c r="I201" s="210"/>
      <c r="J201" s="210">
        <f t="shared" si="10"/>
        <v>0</v>
      </c>
      <c r="K201" s="211"/>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4783</v>
      </c>
    </row>
    <row r="202" spans="2:65" s="1" customFormat="1" ht="16.5" customHeight="1">
      <c r="B202" s="64"/>
      <c r="C202" s="206" t="s">
        <v>444</v>
      </c>
      <c r="D202" s="206" t="s">
        <v>240</v>
      </c>
      <c r="E202" s="207" t="s">
        <v>4784</v>
      </c>
      <c r="F202" s="208" t="s">
        <v>4785</v>
      </c>
      <c r="G202" s="209" t="s">
        <v>250</v>
      </c>
      <c r="H202" s="210">
        <v>3</v>
      </c>
      <c r="I202" s="210"/>
      <c r="J202" s="210">
        <f t="shared" si="10"/>
        <v>0</v>
      </c>
      <c r="K202" s="211"/>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4786</v>
      </c>
    </row>
    <row r="203" spans="2:65" s="1" customFormat="1" ht="24.2" customHeight="1">
      <c r="B203" s="64"/>
      <c r="C203" s="1001" t="s">
        <v>445</v>
      </c>
      <c r="D203" s="1001" t="s">
        <v>213</v>
      </c>
      <c r="E203" s="1002" t="s">
        <v>4787</v>
      </c>
      <c r="F203" s="1003" t="s">
        <v>4788</v>
      </c>
      <c r="G203" s="1004" t="s">
        <v>250</v>
      </c>
      <c r="H203" s="1005">
        <v>3</v>
      </c>
      <c r="I203" s="1005"/>
      <c r="J203" s="1005">
        <f t="shared" si="10"/>
        <v>0</v>
      </c>
      <c r="K203" s="984"/>
      <c r="L203" s="64"/>
      <c r="M203" s="190" t="s">
        <v>1</v>
      </c>
      <c r="N203" s="191" t="s">
        <v>37</v>
      </c>
      <c r="O203" s="192">
        <v>1.21</v>
      </c>
      <c r="P203" s="192">
        <f t="shared" si="11"/>
        <v>3.63</v>
      </c>
      <c r="Q203" s="192">
        <v>6.3E-3</v>
      </c>
      <c r="R203" s="192">
        <f t="shared" si="12"/>
        <v>1.89E-2</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4789</v>
      </c>
    </row>
    <row r="204" spans="2:65" s="1" customFormat="1" ht="24.2" customHeight="1">
      <c r="B204" s="64"/>
      <c r="C204" s="206" t="s">
        <v>448</v>
      </c>
      <c r="D204" s="206" t="s">
        <v>240</v>
      </c>
      <c r="E204" s="207" t="s">
        <v>4790</v>
      </c>
      <c r="F204" s="208" t="s">
        <v>4791</v>
      </c>
      <c r="G204" s="209" t="s">
        <v>250</v>
      </c>
      <c r="H204" s="210">
        <v>3</v>
      </c>
      <c r="I204" s="210"/>
      <c r="J204" s="210">
        <f t="shared" si="10"/>
        <v>0</v>
      </c>
      <c r="K204" s="211"/>
      <c r="L204" s="203"/>
      <c r="M204" s="204" t="s">
        <v>1</v>
      </c>
      <c r="N204" s="205" t="s">
        <v>37</v>
      </c>
      <c r="O204" s="192">
        <v>0</v>
      </c>
      <c r="P204" s="192">
        <f t="shared" si="11"/>
        <v>0</v>
      </c>
      <c r="Q204" s="192">
        <v>7.5999999999999998E-2</v>
      </c>
      <c r="R204" s="192">
        <f t="shared" si="12"/>
        <v>0.22799999999999998</v>
      </c>
      <c r="S204" s="192">
        <v>0</v>
      </c>
      <c r="T204" s="193">
        <f t="shared" si="13"/>
        <v>0</v>
      </c>
      <c r="AR204" s="194" t="s">
        <v>235</v>
      </c>
      <c r="AT204" s="194" t="s">
        <v>240</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4792</v>
      </c>
    </row>
    <row r="205" spans="2:65" s="1" customFormat="1" ht="16.5" customHeight="1">
      <c r="B205" s="64"/>
      <c r="C205" s="1001" t="s">
        <v>449</v>
      </c>
      <c r="D205" s="1001" t="s">
        <v>213</v>
      </c>
      <c r="E205" s="1002" t="s">
        <v>4793</v>
      </c>
      <c r="F205" s="1003" t="s">
        <v>4794</v>
      </c>
      <c r="G205" s="1004" t="s">
        <v>250</v>
      </c>
      <c r="H205" s="1005">
        <v>3</v>
      </c>
      <c r="I205" s="1005"/>
      <c r="J205" s="1005">
        <f t="shared" si="10"/>
        <v>0</v>
      </c>
      <c r="K205" s="984"/>
      <c r="L205" s="64"/>
      <c r="M205" s="190" t="s">
        <v>1</v>
      </c>
      <c r="N205" s="191" t="s">
        <v>37</v>
      </c>
      <c r="O205" s="192">
        <v>1.589</v>
      </c>
      <c r="P205" s="192">
        <f t="shared" si="11"/>
        <v>4.7669999999999995</v>
      </c>
      <c r="Q205" s="192">
        <v>6.3E-3</v>
      </c>
      <c r="R205" s="192">
        <f t="shared" si="12"/>
        <v>1.89E-2</v>
      </c>
      <c r="S205" s="192">
        <v>0</v>
      </c>
      <c r="T205" s="193">
        <f t="shared" si="13"/>
        <v>0</v>
      </c>
      <c r="AR205" s="194" t="s">
        <v>217</v>
      </c>
      <c r="AT205" s="194" t="s">
        <v>213</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4795</v>
      </c>
    </row>
    <row r="206" spans="2:65" s="1" customFormat="1" ht="24.2" customHeight="1">
      <c r="B206" s="64"/>
      <c r="C206" s="1001" t="s">
        <v>452</v>
      </c>
      <c r="D206" s="1001" t="s">
        <v>213</v>
      </c>
      <c r="E206" s="1002" t="s">
        <v>4796</v>
      </c>
      <c r="F206" s="1003" t="s">
        <v>4797</v>
      </c>
      <c r="G206" s="1004" t="s">
        <v>216</v>
      </c>
      <c r="H206" s="1005">
        <v>10.8</v>
      </c>
      <c r="I206" s="1005"/>
      <c r="J206" s="1005">
        <f t="shared" si="10"/>
        <v>0</v>
      </c>
      <c r="K206" s="984"/>
      <c r="L206" s="64"/>
      <c r="M206" s="190" t="s">
        <v>1</v>
      </c>
      <c r="N206" s="191" t="s">
        <v>37</v>
      </c>
      <c r="O206" s="192">
        <v>0.31</v>
      </c>
      <c r="P206" s="192">
        <f t="shared" si="11"/>
        <v>3.3480000000000003</v>
      </c>
      <c r="Q206" s="192">
        <v>1.5900000000000001E-3</v>
      </c>
      <c r="R206" s="192">
        <f t="shared" si="12"/>
        <v>1.7172000000000003E-2</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4798</v>
      </c>
    </row>
    <row r="207" spans="2:65" s="1" customFormat="1" ht="24.2" customHeight="1">
      <c r="B207" s="64"/>
      <c r="C207" s="206" t="s">
        <v>453</v>
      </c>
      <c r="D207" s="206" t="s">
        <v>240</v>
      </c>
      <c r="E207" s="207" t="s">
        <v>4799</v>
      </c>
      <c r="F207" s="208" t="s">
        <v>4800</v>
      </c>
      <c r="G207" s="209" t="s">
        <v>250</v>
      </c>
      <c r="H207" s="210">
        <v>50</v>
      </c>
      <c r="I207" s="210"/>
      <c r="J207" s="210">
        <f t="shared" si="10"/>
        <v>0</v>
      </c>
      <c r="K207" s="211"/>
      <c r="L207" s="203"/>
      <c r="M207" s="204" t="s">
        <v>1</v>
      </c>
      <c r="N207" s="205" t="s">
        <v>37</v>
      </c>
      <c r="O207" s="192">
        <v>0</v>
      </c>
      <c r="P207" s="192">
        <f t="shared" si="11"/>
        <v>0</v>
      </c>
      <c r="Q207" s="192">
        <v>1.12E-2</v>
      </c>
      <c r="R207" s="192">
        <f t="shared" si="12"/>
        <v>0.55999999999999994</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4801</v>
      </c>
    </row>
    <row r="208" spans="2:65" s="1" customFormat="1" ht="24.2" customHeight="1">
      <c r="B208" s="64"/>
      <c r="C208" s="206" t="s">
        <v>456</v>
      </c>
      <c r="D208" s="206" t="s">
        <v>240</v>
      </c>
      <c r="E208" s="207" t="s">
        <v>4802</v>
      </c>
      <c r="F208" s="208" t="s">
        <v>4803</v>
      </c>
      <c r="G208" s="209" t="s">
        <v>238</v>
      </c>
      <c r="H208" s="210">
        <v>80</v>
      </c>
      <c r="I208" s="210"/>
      <c r="J208" s="210">
        <f t="shared" si="10"/>
        <v>0</v>
      </c>
      <c r="K208" s="211"/>
      <c r="L208" s="203"/>
      <c r="M208" s="204" t="s">
        <v>1</v>
      </c>
      <c r="N208" s="205" t="s">
        <v>37</v>
      </c>
      <c r="O208" s="192">
        <v>0</v>
      </c>
      <c r="P208" s="192">
        <f t="shared" si="11"/>
        <v>0</v>
      </c>
      <c r="Q208" s="192">
        <v>2.0000000000000001E-4</v>
      </c>
      <c r="R208" s="192">
        <f t="shared" si="12"/>
        <v>1.6E-2</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4804</v>
      </c>
    </row>
    <row r="209" spans="2:65" s="1" customFormat="1" ht="16.5" customHeight="1">
      <c r="B209" s="64"/>
      <c r="C209" s="206" t="s">
        <v>457</v>
      </c>
      <c r="D209" s="206" t="s">
        <v>240</v>
      </c>
      <c r="E209" s="207" t="s">
        <v>4805</v>
      </c>
      <c r="F209" s="208" t="s">
        <v>4806</v>
      </c>
      <c r="G209" s="209" t="s">
        <v>250</v>
      </c>
      <c r="H209" s="210">
        <v>1</v>
      </c>
      <c r="I209" s="210"/>
      <c r="J209" s="210">
        <f t="shared" si="10"/>
        <v>0</v>
      </c>
      <c r="K209" s="211"/>
      <c r="L209" s="203"/>
      <c r="M209" s="204" t="s">
        <v>1</v>
      </c>
      <c r="N209" s="205" t="s">
        <v>37</v>
      </c>
      <c r="O209" s="192">
        <v>0</v>
      </c>
      <c r="P209" s="192">
        <f t="shared" si="11"/>
        <v>0</v>
      </c>
      <c r="Q209" s="192">
        <v>7.0000000000000001E-3</v>
      </c>
      <c r="R209" s="192">
        <f t="shared" si="12"/>
        <v>7.0000000000000001E-3</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4807</v>
      </c>
    </row>
    <row r="210" spans="2:65" s="1" customFormat="1" ht="33" customHeight="1">
      <c r="B210" s="64"/>
      <c r="C210" s="1001" t="s">
        <v>460</v>
      </c>
      <c r="D210" s="1001" t="s">
        <v>213</v>
      </c>
      <c r="E210" s="1002" t="s">
        <v>4808</v>
      </c>
      <c r="F210" s="1003" t="s">
        <v>4809</v>
      </c>
      <c r="G210" s="1004" t="s">
        <v>250</v>
      </c>
      <c r="H210" s="1005">
        <v>2</v>
      </c>
      <c r="I210" s="1005"/>
      <c r="J210" s="1005">
        <f t="shared" si="10"/>
        <v>0</v>
      </c>
      <c r="K210" s="984"/>
      <c r="L210" s="64"/>
      <c r="M210" s="190" t="s">
        <v>1</v>
      </c>
      <c r="N210" s="191" t="s">
        <v>37</v>
      </c>
      <c r="O210" s="192">
        <v>1.25</v>
      </c>
      <c r="P210" s="192">
        <f t="shared" si="11"/>
        <v>2.5</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4810</v>
      </c>
    </row>
    <row r="211" spans="2:65" s="1" customFormat="1" ht="21.75" customHeight="1">
      <c r="B211" s="64"/>
      <c r="C211" s="206" t="s">
        <v>463</v>
      </c>
      <c r="D211" s="206" t="s">
        <v>240</v>
      </c>
      <c r="E211" s="207" t="s">
        <v>4811</v>
      </c>
      <c r="F211" s="208" t="s">
        <v>4812</v>
      </c>
      <c r="G211" s="209" t="s">
        <v>250</v>
      </c>
      <c r="H211" s="210">
        <v>2</v>
      </c>
      <c r="I211" s="210"/>
      <c r="J211" s="210">
        <f t="shared" si="10"/>
        <v>0</v>
      </c>
      <c r="K211" s="211"/>
      <c r="L211" s="203"/>
      <c r="M211" s="204" t="s">
        <v>1</v>
      </c>
      <c r="N211" s="205" t="s">
        <v>37</v>
      </c>
      <c r="O211" s="192">
        <v>0</v>
      </c>
      <c r="P211" s="192">
        <f t="shared" si="11"/>
        <v>0</v>
      </c>
      <c r="Q211" s="192">
        <v>2.5000000000000001E-2</v>
      </c>
      <c r="R211" s="192">
        <f t="shared" si="12"/>
        <v>0.05</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4813</v>
      </c>
    </row>
    <row r="212" spans="2:65" s="1" customFormat="1" ht="24.2" customHeight="1">
      <c r="B212" s="64"/>
      <c r="C212" s="1001" t="s">
        <v>466</v>
      </c>
      <c r="D212" s="1001" t="s">
        <v>213</v>
      </c>
      <c r="E212" s="1002" t="s">
        <v>4510</v>
      </c>
      <c r="F212" s="1003" t="s">
        <v>4511</v>
      </c>
      <c r="G212" s="1004" t="s">
        <v>250</v>
      </c>
      <c r="H212" s="1005">
        <v>2</v>
      </c>
      <c r="I212" s="1005"/>
      <c r="J212" s="1005">
        <f t="shared" si="10"/>
        <v>0</v>
      </c>
      <c r="K212" s="984"/>
      <c r="L212" s="64"/>
      <c r="M212" s="190" t="s">
        <v>1</v>
      </c>
      <c r="N212" s="191" t="s">
        <v>37</v>
      </c>
      <c r="O212" s="192">
        <v>1.589</v>
      </c>
      <c r="P212" s="192">
        <f t="shared" si="11"/>
        <v>3.1779999999999999</v>
      </c>
      <c r="Q212" s="192">
        <v>6.3E-3</v>
      </c>
      <c r="R212" s="192">
        <f t="shared" si="12"/>
        <v>1.26E-2</v>
      </c>
      <c r="S212" s="192">
        <v>0</v>
      </c>
      <c r="T212" s="193">
        <f t="shared" si="13"/>
        <v>0</v>
      </c>
      <c r="AR212" s="194" t="s">
        <v>217</v>
      </c>
      <c r="AT212" s="194" t="s">
        <v>213</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4814</v>
      </c>
    </row>
    <row r="213" spans="2:65" s="1" customFormat="1" ht="16.5" customHeight="1">
      <c r="B213" s="64"/>
      <c r="C213" s="206" t="s">
        <v>469</v>
      </c>
      <c r="D213" s="206" t="s">
        <v>240</v>
      </c>
      <c r="E213" s="207" t="s">
        <v>4753</v>
      </c>
      <c r="F213" s="208" t="s">
        <v>4754</v>
      </c>
      <c r="G213" s="209" t="s">
        <v>250</v>
      </c>
      <c r="H213" s="210">
        <v>2</v>
      </c>
      <c r="I213" s="210"/>
      <c r="J213" s="210">
        <f t="shared" si="10"/>
        <v>0</v>
      </c>
      <c r="K213" s="211"/>
      <c r="L213" s="203"/>
      <c r="M213" s="204" t="s">
        <v>1</v>
      </c>
      <c r="N213" s="205" t="s">
        <v>37</v>
      </c>
      <c r="O213" s="192">
        <v>0</v>
      </c>
      <c r="P213" s="192">
        <f t="shared" si="11"/>
        <v>0</v>
      </c>
      <c r="Q213" s="192">
        <v>8.6400000000000005E-2</v>
      </c>
      <c r="R213" s="192">
        <f t="shared" si="12"/>
        <v>0.17280000000000001</v>
      </c>
      <c r="S213" s="192">
        <v>0</v>
      </c>
      <c r="T213" s="193">
        <f t="shared" si="13"/>
        <v>0</v>
      </c>
      <c r="AR213" s="194" t="s">
        <v>235</v>
      </c>
      <c r="AT213" s="194" t="s">
        <v>240</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4815</v>
      </c>
    </row>
    <row r="214" spans="2:65" s="1" customFormat="1" ht="24.2" customHeight="1">
      <c r="B214" s="64"/>
      <c r="C214" s="206" t="s">
        <v>472</v>
      </c>
      <c r="D214" s="206" t="s">
        <v>240</v>
      </c>
      <c r="E214" s="207" t="s">
        <v>4756</v>
      </c>
      <c r="F214" s="208" t="s">
        <v>4757</v>
      </c>
      <c r="G214" s="209" t="s">
        <v>250</v>
      </c>
      <c r="H214" s="210">
        <v>2</v>
      </c>
      <c r="I214" s="210"/>
      <c r="J214" s="210">
        <f t="shared" si="10"/>
        <v>0</v>
      </c>
      <c r="K214" s="211"/>
      <c r="L214" s="203"/>
      <c r="M214" s="204" t="s">
        <v>1</v>
      </c>
      <c r="N214" s="205" t="s">
        <v>37</v>
      </c>
      <c r="O214" s="192">
        <v>0</v>
      </c>
      <c r="P214" s="192">
        <f t="shared" si="11"/>
        <v>0</v>
      </c>
      <c r="Q214" s="192">
        <v>0.15229999999999999</v>
      </c>
      <c r="R214" s="192">
        <f t="shared" si="12"/>
        <v>0.30459999999999998</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4816</v>
      </c>
    </row>
    <row r="215" spans="2:65" s="1" customFormat="1" ht="24.2" customHeight="1">
      <c r="B215" s="64"/>
      <c r="C215" s="1001" t="s">
        <v>475</v>
      </c>
      <c r="D215" s="1001" t="s">
        <v>213</v>
      </c>
      <c r="E215" s="1002" t="s">
        <v>4530</v>
      </c>
      <c r="F215" s="1003" t="s">
        <v>4531</v>
      </c>
      <c r="G215" s="1004" t="s">
        <v>389</v>
      </c>
      <c r="H215" s="1005">
        <v>267.5</v>
      </c>
      <c r="I215" s="1005"/>
      <c r="J215" s="1005">
        <f t="shared" si="10"/>
        <v>0</v>
      </c>
      <c r="K215" s="984"/>
      <c r="L215" s="64"/>
      <c r="M215" s="190" t="s">
        <v>1</v>
      </c>
      <c r="N215" s="191" t="s">
        <v>37</v>
      </c>
      <c r="O215" s="192">
        <v>5.2499999999999998E-2</v>
      </c>
      <c r="P215" s="192">
        <f t="shared" si="11"/>
        <v>14.043749999999999</v>
      </c>
      <c r="Q215" s="192">
        <v>1E-4</v>
      </c>
      <c r="R215" s="192">
        <f t="shared" si="12"/>
        <v>2.6750000000000003E-2</v>
      </c>
      <c r="S215" s="192">
        <v>0</v>
      </c>
      <c r="T215" s="193">
        <f t="shared" si="13"/>
        <v>0</v>
      </c>
      <c r="AR215" s="194" t="s">
        <v>217</v>
      </c>
      <c r="AT215" s="194" t="s">
        <v>213</v>
      </c>
      <c r="AU215" s="194" t="s">
        <v>83</v>
      </c>
      <c r="AY215" s="51" t="s">
        <v>211</v>
      </c>
      <c r="BE215" s="195">
        <f t="shared" si="14"/>
        <v>0</v>
      </c>
      <c r="BF215" s="195">
        <f t="shared" si="15"/>
        <v>0</v>
      </c>
      <c r="BG215" s="195">
        <f t="shared" si="16"/>
        <v>0</v>
      </c>
      <c r="BH215" s="195">
        <f t="shared" si="17"/>
        <v>0</v>
      </c>
      <c r="BI215" s="195">
        <f t="shared" si="18"/>
        <v>0</v>
      </c>
      <c r="BJ215" s="51" t="s">
        <v>83</v>
      </c>
      <c r="BK215" s="195">
        <f t="shared" si="19"/>
        <v>0</v>
      </c>
      <c r="BL215" s="51" t="s">
        <v>217</v>
      </c>
      <c r="BM215" s="194" t="s">
        <v>4817</v>
      </c>
    </row>
    <row r="216" spans="2:65" s="1" customFormat="1" ht="6.95" customHeight="1">
      <c r="B216" s="81"/>
      <c r="C216" s="82"/>
      <c r="D216" s="82"/>
      <c r="E216" s="82"/>
      <c r="F216" s="82"/>
      <c r="G216" s="82"/>
      <c r="H216" s="82"/>
      <c r="I216" s="82"/>
      <c r="J216" s="82"/>
      <c r="K216" s="82"/>
      <c r="L216" s="64"/>
    </row>
  </sheetData>
  <autoFilter ref="C121:K215" xr:uid="{00000000-0009-0000-0000-00001D000000}"/>
  <mergeCells count="9">
    <mergeCell ref="E87:H87"/>
    <mergeCell ref="E112:H112"/>
    <mergeCell ref="E114:H114"/>
    <mergeCell ref="L2:V2"/>
    <mergeCell ref="E7:H7"/>
    <mergeCell ref="E9:H9"/>
    <mergeCell ref="E18:H18"/>
    <mergeCell ref="E85:H85"/>
    <mergeCell ref="D27:J27"/>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57"/>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81" t="s">
        <v>160</v>
      </c>
      <c r="M2" s="1330"/>
      <c r="N2" s="1330"/>
      <c r="O2" s="1330"/>
      <c r="P2" s="1330"/>
      <c r="Q2" s="1330"/>
      <c r="R2" s="1330"/>
      <c r="S2" s="1330"/>
      <c r="T2" s="1330"/>
      <c r="U2" s="1330"/>
      <c r="V2" s="1330"/>
      <c r="AT2" s="51" t="s">
        <v>138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tr">
        <f>'Rekapitulácia stavby'!K6</f>
        <v>Dobudovanie univerzitného campusu TnUAD</v>
      </c>
      <c r="F7" s="1383"/>
      <c r="G7" s="1383"/>
      <c r="H7" s="1383"/>
      <c r="L7" s="54"/>
    </row>
    <row r="8" spans="2:46" s="1" customFormat="1" ht="12" customHeight="1">
      <c r="B8" s="64"/>
      <c r="D8" s="60" t="s">
        <v>162</v>
      </c>
      <c r="L8" s="64"/>
    </row>
    <row r="9" spans="2:46" s="1" customFormat="1" ht="16.5" customHeight="1">
      <c r="B9" s="64"/>
      <c r="E9" s="1358" t="s">
        <v>4818</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66" t="str">
        <f>'Rekapitulácia stavby'!E14</f>
        <v xml:space="preserve"> </v>
      </c>
      <c r="F18" s="1366"/>
      <c r="G18" s="1366"/>
      <c r="H18" s="136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68" t="s">
        <v>30</v>
      </c>
      <c r="E27" s="1368"/>
      <c r="F27" s="1368"/>
      <c r="G27" s="1368"/>
      <c r="H27" s="1368"/>
      <c r="I27" s="1368"/>
      <c r="J27" s="1368"/>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ROUND(J124,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ROUND((SUM(BE124:BE156)),  2)</f>
        <v>0</v>
      </c>
      <c r="G33" s="137"/>
      <c r="H33" s="137"/>
      <c r="I33" s="140">
        <v>0.23</v>
      </c>
      <c r="J33" s="139">
        <f>ROUND(((SUM(BE124:BE156))*I33),  2)</f>
        <v>0</v>
      </c>
      <c r="L33" s="64"/>
    </row>
    <row r="34" spans="2:12" s="1" customFormat="1" ht="14.45" customHeight="1">
      <c r="B34" s="64"/>
      <c r="E34" s="70" t="s">
        <v>37</v>
      </c>
      <c r="F34" s="125">
        <f>ROUND((SUM(BF124:BF156)),  2)</f>
        <v>0</v>
      </c>
      <c r="I34" s="141">
        <v>0.23</v>
      </c>
      <c r="J34" s="125">
        <f>ROUND(((SUM(BF124:BF156))*I34),  2)</f>
        <v>0</v>
      </c>
      <c r="L34" s="64"/>
    </row>
    <row r="35" spans="2:12" s="1" customFormat="1" ht="14.45" hidden="1" customHeight="1">
      <c r="B35" s="64"/>
      <c r="E35" s="60" t="s">
        <v>38</v>
      </c>
      <c r="F35" s="125">
        <f>ROUND((SUM(BG124:BG156)),  2)</f>
        <v>0</v>
      </c>
      <c r="I35" s="141">
        <v>0.23</v>
      </c>
      <c r="J35" s="125">
        <f>0</f>
        <v>0</v>
      </c>
      <c r="L35" s="64"/>
    </row>
    <row r="36" spans="2:12" s="1" customFormat="1" ht="14.45" hidden="1" customHeight="1">
      <c r="B36" s="64"/>
      <c r="E36" s="60" t="s">
        <v>39</v>
      </c>
      <c r="F36" s="125">
        <f>ROUND((SUM(BH124:BH156)),  2)</f>
        <v>0</v>
      </c>
      <c r="I36" s="141">
        <v>0.23</v>
      </c>
      <c r="J36" s="125">
        <f>0</f>
        <v>0</v>
      </c>
      <c r="L36" s="64"/>
    </row>
    <row r="37" spans="2:12" s="1" customFormat="1" ht="14.45" hidden="1" customHeight="1">
      <c r="B37" s="64"/>
      <c r="E37" s="70" t="s">
        <v>40</v>
      </c>
      <c r="F37" s="139">
        <f>ROUND((SUM(BI124:BI156)),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82" t="str">
        <f>E7</f>
        <v>Dobudovanie univerzitného campusu TnUAD</v>
      </c>
      <c r="F85" s="1383"/>
      <c r="G85" s="1383"/>
      <c r="H85" s="1383"/>
      <c r="L85" s="64"/>
    </row>
    <row r="86" spans="2:47" s="1" customFormat="1" ht="12" customHeight="1">
      <c r="B86" s="64"/>
      <c r="C86" s="60" t="s">
        <v>162</v>
      </c>
      <c r="L86" s="64"/>
    </row>
    <row r="87" spans="2:47" s="1" customFormat="1" ht="16.5" customHeight="1">
      <c r="B87" s="64"/>
      <c r="E87" s="1358" t="str">
        <f>E9</f>
        <v>SO 412 - Prípojka NN</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J124</f>
        <v>0</v>
      </c>
      <c r="L96" s="64"/>
      <c r="AU96" s="51" t="s">
        <v>170</v>
      </c>
    </row>
    <row r="97" spans="2:12" s="8" customFormat="1" ht="24.95" customHeight="1">
      <c r="B97" s="154"/>
      <c r="D97" s="155" t="s">
        <v>2584</v>
      </c>
      <c r="E97" s="156"/>
      <c r="F97" s="156"/>
      <c r="G97" s="156"/>
      <c r="H97" s="156"/>
      <c r="I97" s="156"/>
      <c r="J97" s="157">
        <f>J125</f>
        <v>0</v>
      </c>
      <c r="L97" s="154"/>
    </row>
    <row r="98" spans="2:12" s="9" customFormat="1" ht="19.899999999999999" customHeight="1">
      <c r="B98" s="158"/>
      <c r="D98" s="159" t="s">
        <v>2585</v>
      </c>
      <c r="E98" s="160"/>
      <c r="F98" s="160"/>
      <c r="G98" s="160"/>
      <c r="H98" s="160"/>
      <c r="I98" s="160"/>
      <c r="J98" s="161">
        <f>J126</f>
        <v>0</v>
      </c>
      <c r="L98" s="158"/>
    </row>
    <row r="99" spans="2:12" s="8" customFormat="1" ht="24.95" customHeight="1">
      <c r="B99" s="154"/>
      <c r="D99" s="155" t="s">
        <v>4819</v>
      </c>
      <c r="E99" s="156"/>
      <c r="F99" s="156"/>
      <c r="G99" s="156"/>
      <c r="H99" s="156"/>
      <c r="I99" s="156"/>
      <c r="J99" s="157">
        <f>J129</f>
        <v>0</v>
      </c>
      <c r="L99" s="154"/>
    </row>
    <row r="100" spans="2:12" s="9" customFormat="1" ht="19.899999999999999" customHeight="1">
      <c r="B100" s="158"/>
      <c r="D100" s="159" t="s">
        <v>4820</v>
      </c>
      <c r="E100" s="160"/>
      <c r="F100" s="160"/>
      <c r="G100" s="160"/>
      <c r="H100" s="160"/>
      <c r="I100" s="160"/>
      <c r="J100" s="161">
        <f>J130</f>
        <v>0</v>
      </c>
      <c r="L100" s="158"/>
    </row>
    <row r="101" spans="2:12" s="8" customFormat="1" ht="24.95" customHeight="1">
      <c r="B101" s="154"/>
      <c r="D101" s="155" t="s">
        <v>2586</v>
      </c>
      <c r="E101" s="156"/>
      <c r="F101" s="156"/>
      <c r="G101" s="156"/>
      <c r="H101" s="156"/>
      <c r="I101" s="156"/>
      <c r="J101" s="157">
        <f>J132</f>
        <v>0</v>
      </c>
      <c r="L101" s="154"/>
    </row>
    <row r="102" spans="2:12" s="9" customFormat="1" ht="19.899999999999999" customHeight="1">
      <c r="B102" s="158"/>
      <c r="D102" s="159" t="s">
        <v>2587</v>
      </c>
      <c r="E102" s="160"/>
      <c r="F102" s="160"/>
      <c r="G102" s="160"/>
      <c r="H102" s="160"/>
      <c r="I102" s="160"/>
      <c r="J102" s="161">
        <f>J133</f>
        <v>0</v>
      </c>
      <c r="L102" s="158"/>
    </row>
    <row r="103" spans="2:12" s="9" customFormat="1" ht="19.899999999999999" customHeight="1">
      <c r="B103" s="158"/>
      <c r="D103" s="159" t="s">
        <v>4821</v>
      </c>
      <c r="E103" s="160"/>
      <c r="F103" s="160"/>
      <c r="G103" s="160"/>
      <c r="H103" s="160"/>
      <c r="I103" s="160"/>
      <c r="J103" s="161">
        <f>J147</f>
        <v>0</v>
      </c>
      <c r="L103" s="158"/>
    </row>
    <row r="104" spans="2:12" s="8" customFormat="1" ht="24.95" customHeight="1">
      <c r="B104" s="154"/>
      <c r="D104" s="155" t="s">
        <v>4822</v>
      </c>
      <c r="E104" s="156"/>
      <c r="F104" s="156"/>
      <c r="G104" s="156"/>
      <c r="H104" s="156"/>
      <c r="I104" s="156"/>
      <c r="J104" s="157">
        <f>J155</f>
        <v>0</v>
      </c>
      <c r="L104" s="154"/>
    </row>
    <row r="105" spans="2:12" s="1" customFormat="1" ht="21.75" customHeight="1">
      <c r="B105" s="64"/>
      <c r="L105" s="64"/>
    </row>
    <row r="106" spans="2:12" s="1" customFormat="1" ht="6.95" customHeight="1">
      <c r="B106" s="81"/>
      <c r="C106" s="82"/>
      <c r="D106" s="82"/>
      <c r="E106" s="82"/>
      <c r="F106" s="82"/>
      <c r="G106" s="82"/>
      <c r="H106" s="82"/>
      <c r="I106" s="82"/>
      <c r="J106" s="82"/>
      <c r="K106" s="82"/>
      <c r="L106" s="64"/>
    </row>
    <row r="110" spans="2:12" s="1" customFormat="1" ht="6.95" customHeight="1">
      <c r="B110" s="83"/>
      <c r="C110" s="84"/>
      <c r="D110" s="84"/>
      <c r="E110" s="84"/>
      <c r="F110" s="84"/>
      <c r="G110" s="84"/>
      <c r="H110" s="84"/>
      <c r="I110" s="84"/>
      <c r="J110" s="84"/>
      <c r="K110" s="84"/>
      <c r="L110" s="64"/>
    </row>
    <row r="111" spans="2:12" s="1" customFormat="1" ht="24.95" customHeight="1">
      <c r="B111" s="64"/>
      <c r="C111" s="55" t="s">
        <v>197</v>
      </c>
      <c r="L111" s="64"/>
    </row>
    <row r="112" spans="2:12" s="1" customFormat="1" ht="6.95" customHeight="1">
      <c r="B112" s="64"/>
      <c r="L112" s="64"/>
    </row>
    <row r="113" spans="2:65" s="1" customFormat="1" ht="12" customHeight="1">
      <c r="B113" s="64"/>
      <c r="C113" s="60" t="s">
        <v>11</v>
      </c>
      <c r="L113" s="64"/>
    </row>
    <row r="114" spans="2:65" s="1" customFormat="1" ht="16.5" customHeight="1">
      <c r="B114" s="64"/>
      <c r="E114" s="1382" t="str">
        <f>E7</f>
        <v>Dobudovanie univerzitného campusu TnUAD</v>
      </c>
      <c r="F114" s="1383"/>
      <c r="G114" s="1383"/>
      <c r="H114" s="1383"/>
      <c r="L114" s="64"/>
    </row>
    <row r="115" spans="2:65" s="1" customFormat="1" ht="12" customHeight="1">
      <c r="B115" s="64"/>
      <c r="C115" s="60" t="s">
        <v>162</v>
      </c>
      <c r="L115" s="64"/>
    </row>
    <row r="116" spans="2:65" s="1" customFormat="1" ht="16.5" customHeight="1">
      <c r="B116" s="64"/>
      <c r="E116" s="1358" t="str">
        <f>E9</f>
        <v>SO 412 - Prípojka NN</v>
      </c>
      <c r="F116" s="1326"/>
      <c r="G116" s="1326"/>
      <c r="H116" s="1326"/>
      <c r="L116" s="64"/>
    </row>
    <row r="117" spans="2:65" s="1" customFormat="1" ht="6.95" customHeight="1">
      <c r="B117" s="64"/>
      <c r="L117" s="64"/>
    </row>
    <row r="118" spans="2:65" s="1" customFormat="1" ht="12" customHeight="1">
      <c r="B118" s="64"/>
      <c r="C118" s="60" t="s">
        <v>15</v>
      </c>
      <c r="F118" s="58" t="str">
        <f>F12</f>
        <v>Študentská ul., Trenčín; parc.č. 1627/624. 1627/433</v>
      </c>
      <c r="I118" s="60" t="s">
        <v>17</v>
      </c>
      <c r="J118" s="91">
        <f>IF(J12="","",J12)</f>
        <v>45939</v>
      </c>
      <c r="L118" s="64"/>
    </row>
    <row r="119" spans="2:65" s="1" customFormat="1" ht="6.95" customHeight="1">
      <c r="B119" s="64"/>
      <c r="L119" s="64"/>
    </row>
    <row r="120" spans="2:65" s="1" customFormat="1" ht="15.2" customHeight="1">
      <c r="B120" s="64"/>
      <c r="C120" s="60" t="s">
        <v>18</v>
      </c>
      <c r="F120" s="58" t="str">
        <f>E15</f>
        <v>Trenčianska univerzita Alexandra Dubčeka v Trenčín</v>
      </c>
      <c r="I120" s="60" t="s">
        <v>24</v>
      </c>
      <c r="J120" s="150" t="str">
        <f>E21</f>
        <v>PROMA s.r.o.</v>
      </c>
      <c r="L120" s="64"/>
    </row>
    <row r="121" spans="2:65" s="1" customFormat="1" ht="15.2" customHeight="1">
      <c r="B121" s="64"/>
      <c r="C121" s="60" t="s">
        <v>22</v>
      </c>
      <c r="F121" s="58" t="str">
        <f>IF(E18="","",E18)</f>
        <v xml:space="preserve"> </v>
      </c>
      <c r="I121" s="60" t="s">
        <v>27</v>
      </c>
      <c r="J121" s="150" t="str">
        <f>E24</f>
        <v>BUILD-COST s.r.o.</v>
      </c>
      <c r="L121" s="64"/>
    </row>
    <row r="122" spans="2:65" s="1" customFormat="1" ht="10.35" customHeight="1">
      <c r="B122" s="64"/>
      <c r="L122" s="64"/>
    </row>
    <row r="123" spans="2:65" s="10" customFormat="1" ht="29.25" customHeight="1">
      <c r="B123" s="162"/>
      <c r="C123" s="163" t="s">
        <v>198</v>
      </c>
      <c r="D123" s="164" t="s">
        <v>55</v>
      </c>
      <c r="E123" s="164" t="s">
        <v>52</v>
      </c>
      <c r="F123" s="164" t="s">
        <v>53</v>
      </c>
      <c r="G123" s="164" t="s">
        <v>199</v>
      </c>
      <c r="H123" s="164" t="s">
        <v>200</v>
      </c>
      <c r="I123" s="164" t="s">
        <v>201</v>
      </c>
      <c r="J123" s="165" t="s">
        <v>168</v>
      </c>
      <c r="K123" s="166" t="s">
        <v>202</v>
      </c>
      <c r="L123" s="162"/>
      <c r="M123" s="98" t="s">
        <v>1</v>
      </c>
      <c r="N123" s="99" t="s">
        <v>35</v>
      </c>
      <c r="O123" s="99" t="s">
        <v>203</v>
      </c>
      <c r="P123" s="99" t="s">
        <v>204</v>
      </c>
      <c r="Q123" s="99" t="s">
        <v>205</v>
      </c>
      <c r="R123" s="99" t="s">
        <v>206</v>
      </c>
      <c r="S123" s="99" t="s">
        <v>207</v>
      </c>
      <c r="T123" s="100" t="s">
        <v>208</v>
      </c>
    </row>
    <row r="124" spans="2:65" s="1" customFormat="1" ht="22.9" customHeight="1">
      <c r="B124" s="64"/>
      <c r="C124" s="103" t="s">
        <v>169</v>
      </c>
      <c r="J124" s="167">
        <f>BK124</f>
        <v>0</v>
      </c>
      <c r="L124" s="64"/>
      <c r="M124" s="101"/>
      <c r="N124" s="92"/>
      <c r="O124" s="92"/>
      <c r="P124" s="168" t="e">
        <f>P125+P129+P132+P155+#REF!</f>
        <v>#REF!</v>
      </c>
      <c r="Q124" s="92"/>
      <c r="R124" s="168" t="e">
        <f>R125+R129+R132+R155+#REF!</f>
        <v>#REF!</v>
      </c>
      <c r="S124" s="92"/>
      <c r="T124" s="169" t="e">
        <f>T125+T129+T132+T155+#REF!</f>
        <v>#REF!</v>
      </c>
      <c r="AT124" s="51" t="s">
        <v>69</v>
      </c>
      <c r="AU124" s="51" t="s">
        <v>170</v>
      </c>
      <c r="BK124" s="170">
        <f>BK125+BK129+BK132+BK155</f>
        <v>0</v>
      </c>
    </row>
    <row r="125" spans="2:65" s="11" customFormat="1" ht="25.9" customHeight="1">
      <c r="B125" s="171"/>
      <c r="D125" s="172" t="s">
        <v>69</v>
      </c>
      <c r="E125" s="173" t="s">
        <v>209</v>
      </c>
      <c r="F125" s="173" t="s">
        <v>2590</v>
      </c>
      <c r="J125" s="174">
        <f>BK125</f>
        <v>0</v>
      </c>
      <c r="L125" s="171"/>
      <c r="M125" s="175"/>
      <c r="P125" s="176">
        <f>P126</f>
        <v>0</v>
      </c>
      <c r="R125" s="176">
        <f>R126</f>
        <v>5.0000000000000001E-4</v>
      </c>
      <c r="T125" s="177">
        <f>T126</f>
        <v>0</v>
      </c>
      <c r="AR125" s="172" t="s">
        <v>77</v>
      </c>
      <c r="AT125" s="178" t="s">
        <v>69</v>
      </c>
      <c r="AU125" s="178" t="s">
        <v>70</v>
      </c>
      <c r="AY125" s="172" t="s">
        <v>211</v>
      </c>
      <c r="BK125" s="179">
        <f>BK126</f>
        <v>0</v>
      </c>
    </row>
    <row r="126" spans="2:65" s="11" customFormat="1" ht="22.9" customHeight="1">
      <c r="B126" s="171"/>
      <c r="D126" s="172" t="s">
        <v>69</v>
      </c>
      <c r="E126" s="180" t="s">
        <v>239</v>
      </c>
      <c r="F126" s="180" t="s">
        <v>2591</v>
      </c>
      <c r="J126" s="181">
        <f>BK126</f>
        <v>0</v>
      </c>
      <c r="L126" s="171"/>
      <c r="M126" s="175"/>
      <c r="P126" s="176">
        <f>SUM(P127:P128)</f>
        <v>0</v>
      </c>
      <c r="R126" s="176">
        <f>SUM(R127:R128)</f>
        <v>5.0000000000000001E-4</v>
      </c>
      <c r="T126" s="177">
        <f>SUM(T127:T128)</f>
        <v>0</v>
      </c>
      <c r="AR126" s="172" t="s">
        <v>77</v>
      </c>
      <c r="AT126" s="178" t="s">
        <v>69</v>
      </c>
      <c r="AU126" s="178" t="s">
        <v>77</v>
      </c>
      <c r="AY126" s="172" t="s">
        <v>211</v>
      </c>
      <c r="BK126" s="179">
        <f>SUM(BK127:BK128)</f>
        <v>0</v>
      </c>
    </row>
    <row r="127" spans="2:65" s="1" customFormat="1" ht="24.2" customHeight="1">
      <c r="B127" s="182"/>
      <c r="C127" s="183" t="s">
        <v>77</v>
      </c>
      <c r="D127" s="183" t="s">
        <v>213</v>
      </c>
      <c r="E127" s="184" t="s">
        <v>4823</v>
      </c>
      <c r="F127" s="185" t="s">
        <v>4824</v>
      </c>
      <c r="G127" s="186" t="s">
        <v>389</v>
      </c>
      <c r="H127" s="187">
        <v>50</v>
      </c>
      <c r="I127" s="188"/>
      <c r="J127" s="188">
        <f>ROUND(I127*H127,2)</f>
        <v>0</v>
      </c>
      <c r="K127" s="189"/>
      <c r="L127" s="64"/>
      <c r="M127" s="190" t="s">
        <v>1</v>
      </c>
      <c r="N127" s="191" t="s">
        <v>37</v>
      </c>
      <c r="O127" s="192">
        <v>0</v>
      </c>
      <c r="P127" s="192">
        <f>O127*H127</f>
        <v>0</v>
      </c>
      <c r="Q127" s="192">
        <v>1.0000000000000001E-5</v>
      </c>
      <c r="R127" s="192">
        <f>Q127*H127</f>
        <v>5.0000000000000001E-4</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83</v>
      </c>
    </row>
    <row r="128" spans="2:65" s="1" customFormat="1" ht="37.9" customHeight="1">
      <c r="B128" s="182"/>
      <c r="C128" s="183" t="s">
        <v>83</v>
      </c>
      <c r="D128" s="183" t="s">
        <v>213</v>
      </c>
      <c r="E128" s="184" t="s">
        <v>4825</v>
      </c>
      <c r="F128" s="185" t="s">
        <v>4826</v>
      </c>
      <c r="G128" s="186" t="s">
        <v>216</v>
      </c>
      <c r="H128" s="187">
        <v>2</v>
      </c>
      <c r="I128" s="188"/>
      <c r="J128" s="188">
        <f>ROUND(I128*H128,2)</f>
        <v>0</v>
      </c>
      <c r="K128" s="189"/>
      <c r="L128" s="64"/>
      <c r="M128" s="190" t="s">
        <v>1</v>
      </c>
      <c r="N128" s="191" t="s">
        <v>37</v>
      </c>
      <c r="O128" s="192">
        <v>0</v>
      </c>
      <c r="P128" s="192">
        <f>O128*H128</f>
        <v>0</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217</v>
      </c>
    </row>
    <row r="129" spans="2:65" s="11" customFormat="1" ht="25.9" customHeight="1">
      <c r="B129" s="171"/>
      <c r="D129" s="172" t="s">
        <v>69</v>
      </c>
      <c r="E129" s="173" t="s">
        <v>405</v>
      </c>
      <c r="F129" s="173" t="s">
        <v>4827</v>
      </c>
      <c r="J129" s="174">
        <f>BK129</f>
        <v>0</v>
      </c>
      <c r="L129" s="171"/>
      <c r="M129" s="175"/>
      <c r="P129" s="176">
        <f>P130</f>
        <v>0</v>
      </c>
      <c r="R129" s="176">
        <f>R130</f>
        <v>0</v>
      </c>
      <c r="T129" s="177">
        <f>T130</f>
        <v>0</v>
      </c>
      <c r="AR129" s="172" t="s">
        <v>83</v>
      </c>
      <c r="AT129" s="178" t="s">
        <v>69</v>
      </c>
      <c r="AU129" s="178" t="s">
        <v>70</v>
      </c>
      <c r="AY129" s="172" t="s">
        <v>211</v>
      </c>
      <c r="BK129" s="179">
        <f>BK130</f>
        <v>0</v>
      </c>
    </row>
    <row r="130" spans="2:65" s="11" customFormat="1" ht="22.9" customHeight="1">
      <c r="B130" s="171"/>
      <c r="D130" s="172" t="s">
        <v>69</v>
      </c>
      <c r="E130" s="180" t="s">
        <v>407</v>
      </c>
      <c r="F130" s="180" t="s">
        <v>4828</v>
      </c>
      <c r="J130" s="181">
        <f>BK130</f>
        <v>0</v>
      </c>
      <c r="L130" s="171"/>
      <c r="M130" s="175"/>
      <c r="P130" s="176">
        <f>P131</f>
        <v>0</v>
      </c>
      <c r="R130" s="176">
        <f>R131</f>
        <v>0</v>
      </c>
      <c r="T130" s="177">
        <f>T131</f>
        <v>0</v>
      </c>
      <c r="AR130" s="172" t="s">
        <v>83</v>
      </c>
      <c r="AT130" s="178" t="s">
        <v>69</v>
      </c>
      <c r="AU130" s="178" t="s">
        <v>77</v>
      </c>
      <c r="AY130" s="172" t="s">
        <v>211</v>
      </c>
      <c r="BK130" s="179">
        <f>BK131</f>
        <v>0</v>
      </c>
    </row>
    <row r="131" spans="2:65" s="1" customFormat="1" ht="24.2" customHeight="1">
      <c r="B131" s="182"/>
      <c r="C131" s="183" t="s">
        <v>220</v>
      </c>
      <c r="D131" s="183" t="s">
        <v>213</v>
      </c>
      <c r="E131" s="184" t="s">
        <v>4829</v>
      </c>
      <c r="F131" s="185" t="s">
        <v>4830</v>
      </c>
      <c r="G131" s="186" t="s">
        <v>238</v>
      </c>
      <c r="H131" s="187">
        <v>1.5</v>
      </c>
      <c r="I131" s="188"/>
      <c r="J131" s="188">
        <f>ROUND(I131*H131,2)</f>
        <v>0</v>
      </c>
      <c r="K131" s="189"/>
      <c r="L131" s="64"/>
      <c r="M131" s="190" t="s">
        <v>1</v>
      </c>
      <c r="N131" s="191" t="s">
        <v>37</v>
      </c>
      <c r="O131" s="192">
        <v>0</v>
      </c>
      <c r="P131" s="192">
        <f>O131*H131</f>
        <v>0</v>
      </c>
      <c r="Q131" s="192">
        <v>0</v>
      </c>
      <c r="R131" s="192">
        <f>Q131*H131</f>
        <v>0</v>
      </c>
      <c r="S131" s="192">
        <v>0</v>
      </c>
      <c r="T131" s="193">
        <f>S131*H131</f>
        <v>0</v>
      </c>
      <c r="AR131" s="194" t="s">
        <v>263</v>
      </c>
      <c r="AT131" s="194" t="s">
        <v>213</v>
      </c>
      <c r="AU131" s="194" t="s">
        <v>83</v>
      </c>
      <c r="AY131" s="51" t="s">
        <v>211</v>
      </c>
      <c r="BE131" s="195">
        <f>IF(N131="základná",J131,0)</f>
        <v>0</v>
      </c>
      <c r="BF131" s="195">
        <f>IF(N131="znížená",J131,0)</f>
        <v>0</v>
      </c>
      <c r="BG131" s="195">
        <f>IF(N131="zákl. prenesená",J131,0)</f>
        <v>0</v>
      </c>
      <c r="BH131" s="195">
        <f>IF(N131="zníž. prenesená",J131,0)</f>
        <v>0</v>
      </c>
      <c r="BI131" s="195">
        <f>IF(N131="nulová",J131,0)</f>
        <v>0</v>
      </c>
      <c r="BJ131" s="51" t="s">
        <v>83</v>
      </c>
      <c r="BK131" s="195">
        <f>ROUND(I131*H131,2)</f>
        <v>0</v>
      </c>
      <c r="BL131" s="51" t="s">
        <v>263</v>
      </c>
      <c r="BM131" s="194" t="s">
        <v>228</v>
      </c>
    </row>
    <row r="132" spans="2:65" s="11" customFormat="1" ht="25.9" customHeight="1">
      <c r="B132" s="171"/>
      <c r="D132" s="172" t="s">
        <v>69</v>
      </c>
      <c r="E132" s="173" t="s">
        <v>240</v>
      </c>
      <c r="F132" s="173" t="s">
        <v>2594</v>
      </c>
      <c r="J132" s="174">
        <f>BK132</f>
        <v>0</v>
      </c>
      <c r="L132" s="171"/>
      <c r="M132" s="175"/>
      <c r="P132" s="176">
        <f>P133+P147</f>
        <v>0</v>
      </c>
      <c r="R132" s="176">
        <f>R133+R147</f>
        <v>1.04284</v>
      </c>
      <c r="T132" s="177">
        <f>T133+T147</f>
        <v>0</v>
      </c>
      <c r="AR132" s="172" t="s">
        <v>220</v>
      </c>
      <c r="AT132" s="178" t="s">
        <v>69</v>
      </c>
      <c r="AU132" s="178" t="s">
        <v>70</v>
      </c>
      <c r="AY132" s="172" t="s">
        <v>211</v>
      </c>
      <c r="BK132" s="179">
        <f>BK133+BK147</f>
        <v>0</v>
      </c>
    </row>
    <row r="133" spans="2:65" s="11" customFormat="1" ht="22.9" customHeight="1">
      <c r="B133" s="171"/>
      <c r="D133" s="172" t="s">
        <v>69</v>
      </c>
      <c r="E133" s="180" t="s">
        <v>2050</v>
      </c>
      <c r="F133" s="180" t="s">
        <v>2595</v>
      </c>
      <c r="J133" s="181">
        <f>BK133</f>
        <v>0</v>
      </c>
      <c r="L133" s="171"/>
      <c r="M133" s="175"/>
      <c r="P133" s="176">
        <f>SUM(P134:P146)</f>
        <v>0</v>
      </c>
      <c r="R133" s="176">
        <f>SUM(R134:R146)</f>
        <v>0.83443999999999996</v>
      </c>
      <c r="T133" s="177">
        <f>SUM(T134:T146)</f>
        <v>0</v>
      </c>
      <c r="AR133" s="172" t="s">
        <v>220</v>
      </c>
      <c r="AT133" s="178" t="s">
        <v>69</v>
      </c>
      <c r="AU133" s="178" t="s">
        <v>77</v>
      </c>
      <c r="AY133" s="172" t="s">
        <v>211</v>
      </c>
      <c r="BK133" s="179">
        <f>SUM(BK134:BK146)</f>
        <v>0</v>
      </c>
    </row>
    <row r="134" spans="2:65" s="1" customFormat="1" ht="24.2" customHeight="1">
      <c r="B134" s="182"/>
      <c r="C134" s="183" t="s">
        <v>217</v>
      </c>
      <c r="D134" s="183" t="s">
        <v>213</v>
      </c>
      <c r="E134" s="184" t="s">
        <v>4831</v>
      </c>
      <c r="F134" s="185" t="s">
        <v>4832</v>
      </c>
      <c r="G134" s="186" t="s">
        <v>389</v>
      </c>
      <c r="H134" s="187">
        <v>150</v>
      </c>
      <c r="I134" s="188"/>
      <c r="J134" s="188">
        <f t="shared" ref="J134:J146" si="0">ROUND(I134*H134,2)</f>
        <v>0</v>
      </c>
      <c r="K134" s="189"/>
      <c r="L134" s="64"/>
      <c r="M134" s="190" t="s">
        <v>1</v>
      </c>
      <c r="N134" s="191" t="s">
        <v>37</v>
      </c>
      <c r="O134" s="192">
        <v>0</v>
      </c>
      <c r="P134" s="192">
        <f t="shared" ref="P134:P146" si="1">O134*H134</f>
        <v>0</v>
      </c>
      <c r="Q134" s="192">
        <v>0</v>
      </c>
      <c r="R134" s="192">
        <f t="shared" ref="R134:R146" si="2">Q134*H134</f>
        <v>0</v>
      </c>
      <c r="S134" s="192">
        <v>0</v>
      </c>
      <c r="T134" s="193">
        <f t="shared" ref="T134:T146" si="3">S134*H134</f>
        <v>0</v>
      </c>
      <c r="AR134" s="194" t="s">
        <v>415</v>
      </c>
      <c r="AT134" s="194" t="s">
        <v>213</v>
      </c>
      <c r="AU134" s="194" t="s">
        <v>83</v>
      </c>
      <c r="AY134" s="51" t="s">
        <v>211</v>
      </c>
      <c r="BE134" s="195">
        <f t="shared" ref="BE134:BE146" si="4">IF(N134="základná",J134,0)</f>
        <v>0</v>
      </c>
      <c r="BF134" s="195">
        <f t="shared" ref="BF134:BF146" si="5">IF(N134="znížená",J134,0)</f>
        <v>0</v>
      </c>
      <c r="BG134" s="195">
        <f t="shared" ref="BG134:BG146" si="6">IF(N134="zákl. prenesená",J134,0)</f>
        <v>0</v>
      </c>
      <c r="BH134" s="195">
        <f t="shared" ref="BH134:BH146" si="7">IF(N134="zníž. prenesená",J134,0)</f>
        <v>0</v>
      </c>
      <c r="BI134" s="195">
        <f t="shared" ref="BI134:BI146" si="8">IF(N134="nulová",J134,0)</f>
        <v>0</v>
      </c>
      <c r="BJ134" s="51" t="s">
        <v>83</v>
      </c>
      <c r="BK134" s="195">
        <f t="shared" ref="BK134:BK146" si="9">ROUND(I134*H134,2)</f>
        <v>0</v>
      </c>
      <c r="BL134" s="51" t="s">
        <v>415</v>
      </c>
      <c r="BM134" s="194" t="s">
        <v>235</v>
      </c>
    </row>
    <row r="135" spans="2:65" s="1" customFormat="1" ht="37.9" customHeight="1">
      <c r="B135" s="182"/>
      <c r="C135" s="196" t="s">
        <v>225</v>
      </c>
      <c r="D135" s="196" t="s">
        <v>240</v>
      </c>
      <c r="E135" s="197" t="s">
        <v>4833</v>
      </c>
      <c r="F135" s="198" t="s">
        <v>4834</v>
      </c>
      <c r="G135" s="199" t="s">
        <v>389</v>
      </c>
      <c r="H135" s="200">
        <v>150</v>
      </c>
      <c r="I135" s="201"/>
      <c r="J135" s="201">
        <f t="shared" si="0"/>
        <v>0</v>
      </c>
      <c r="K135" s="202"/>
      <c r="L135" s="203"/>
      <c r="M135" s="204" t="s">
        <v>1</v>
      </c>
      <c r="N135" s="205" t="s">
        <v>37</v>
      </c>
      <c r="O135" s="192">
        <v>0</v>
      </c>
      <c r="P135" s="192">
        <f t="shared" si="1"/>
        <v>0</v>
      </c>
      <c r="Q135" s="192">
        <v>1.3999999999999999E-4</v>
      </c>
      <c r="R135" s="192">
        <f t="shared" si="2"/>
        <v>2.0999999999999998E-2</v>
      </c>
      <c r="S135" s="192">
        <v>0</v>
      </c>
      <c r="T135" s="193">
        <f t="shared" si="3"/>
        <v>0</v>
      </c>
      <c r="AR135" s="194" t="s">
        <v>2600</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33" customHeight="1">
      <c r="B136" s="182"/>
      <c r="C136" s="183" t="s">
        <v>228</v>
      </c>
      <c r="D136" s="183" t="s">
        <v>213</v>
      </c>
      <c r="E136" s="184" t="s">
        <v>4835</v>
      </c>
      <c r="F136" s="185" t="s">
        <v>4836</v>
      </c>
      <c r="G136" s="186" t="s">
        <v>250</v>
      </c>
      <c r="H136" s="187">
        <v>24</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415</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16.5" customHeight="1">
      <c r="B137" s="182"/>
      <c r="C137" s="183" t="s">
        <v>231</v>
      </c>
      <c r="D137" s="183" t="s">
        <v>213</v>
      </c>
      <c r="E137" s="184" t="s">
        <v>4837</v>
      </c>
      <c r="F137" s="185" t="s">
        <v>4838</v>
      </c>
      <c r="G137" s="186" t="s">
        <v>250</v>
      </c>
      <c r="H137" s="187">
        <v>9</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21.75" customHeight="1">
      <c r="B138" s="182"/>
      <c r="C138" s="196" t="s">
        <v>235</v>
      </c>
      <c r="D138" s="196" t="s">
        <v>240</v>
      </c>
      <c r="E138" s="197" t="s">
        <v>4839</v>
      </c>
      <c r="F138" s="198" t="s">
        <v>4840</v>
      </c>
      <c r="G138" s="199" t="s">
        <v>250</v>
      </c>
      <c r="H138" s="200">
        <v>9</v>
      </c>
      <c r="I138" s="201"/>
      <c r="J138" s="201">
        <f t="shared" si="0"/>
        <v>0</v>
      </c>
      <c r="K138" s="202"/>
      <c r="L138" s="203"/>
      <c r="M138" s="204" t="s">
        <v>1</v>
      </c>
      <c r="N138" s="205" t="s">
        <v>37</v>
      </c>
      <c r="O138" s="192">
        <v>0</v>
      </c>
      <c r="P138" s="192">
        <f t="shared" si="1"/>
        <v>0</v>
      </c>
      <c r="Q138" s="192">
        <v>6.6E-4</v>
      </c>
      <c r="R138" s="192">
        <f t="shared" si="2"/>
        <v>5.94E-3</v>
      </c>
      <c r="S138" s="192">
        <v>0</v>
      </c>
      <c r="T138" s="193">
        <f t="shared" si="3"/>
        <v>0</v>
      </c>
      <c r="AR138" s="194" t="s">
        <v>2600</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24.2" customHeight="1">
      <c r="B139" s="182"/>
      <c r="C139" s="183" t="s">
        <v>239</v>
      </c>
      <c r="D139" s="183" t="s">
        <v>213</v>
      </c>
      <c r="E139" s="184" t="s">
        <v>4841</v>
      </c>
      <c r="F139" s="185" t="s">
        <v>4842</v>
      </c>
      <c r="G139" s="186" t="s">
        <v>250</v>
      </c>
      <c r="H139" s="187">
        <v>1</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24.2" customHeight="1">
      <c r="B140" s="182"/>
      <c r="C140" s="196" t="s">
        <v>244</v>
      </c>
      <c r="D140" s="196" t="s">
        <v>240</v>
      </c>
      <c r="E140" s="197" t="s">
        <v>4843</v>
      </c>
      <c r="F140" s="198" t="s">
        <v>4844</v>
      </c>
      <c r="G140" s="199" t="s">
        <v>250</v>
      </c>
      <c r="H140" s="200">
        <v>1</v>
      </c>
      <c r="I140" s="201"/>
      <c r="J140" s="201">
        <f t="shared" si="0"/>
        <v>0</v>
      </c>
      <c r="K140" s="202"/>
      <c r="L140" s="203"/>
      <c r="M140" s="204" t="s">
        <v>1</v>
      </c>
      <c r="N140" s="205" t="s">
        <v>37</v>
      </c>
      <c r="O140" s="192">
        <v>0</v>
      </c>
      <c r="P140" s="192">
        <f t="shared" si="1"/>
        <v>0</v>
      </c>
      <c r="Q140" s="192">
        <v>3.2000000000000001E-2</v>
      </c>
      <c r="R140" s="192">
        <f t="shared" si="2"/>
        <v>3.2000000000000001E-2</v>
      </c>
      <c r="S140" s="192">
        <v>0</v>
      </c>
      <c r="T140" s="193">
        <f t="shared" si="3"/>
        <v>0</v>
      </c>
      <c r="AR140" s="194" t="s">
        <v>2600</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4.2" customHeight="1">
      <c r="B141" s="182"/>
      <c r="C141" s="183" t="s">
        <v>247</v>
      </c>
      <c r="D141" s="183" t="s">
        <v>213</v>
      </c>
      <c r="E141" s="184" t="s">
        <v>4845</v>
      </c>
      <c r="F141" s="185" t="s">
        <v>4846</v>
      </c>
      <c r="G141" s="186" t="s">
        <v>389</v>
      </c>
      <c r="H141" s="187">
        <v>150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16.5" customHeight="1">
      <c r="B142" s="182"/>
      <c r="C142" s="196" t="s">
        <v>251</v>
      </c>
      <c r="D142" s="196" t="s">
        <v>240</v>
      </c>
      <c r="E142" s="197" t="s">
        <v>4847</v>
      </c>
      <c r="F142" s="198" t="s">
        <v>4848</v>
      </c>
      <c r="G142" s="199" t="s">
        <v>389</v>
      </c>
      <c r="H142" s="200">
        <v>150</v>
      </c>
      <c r="I142" s="201"/>
      <c r="J142" s="201">
        <f t="shared" si="0"/>
        <v>0</v>
      </c>
      <c r="K142" s="202"/>
      <c r="L142" s="203"/>
      <c r="M142" s="204" t="s">
        <v>1</v>
      </c>
      <c r="N142" s="205" t="s">
        <v>37</v>
      </c>
      <c r="O142" s="192">
        <v>0</v>
      </c>
      <c r="P142" s="192">
        <f t="shared" si="1"/>
        <v>0</v>
      </c>
      <c r="Q142" s="192">
        <v>5.1700000000000001E-3</v>
      </c>
      <c r="R142" s="192">
        <f t="shared" si="2"/>
        <v>0.77549999999999997</v>
      </c>
      <c r="S142" s="192">
        <v>0</v>
      </c>
      <c r="T142" s="193">
        <f t="shared" si="3"/>
        <v>0</v>
      </c>
      <c r="AR142" s="194" t="s">
        <v>2600</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16.5" customHeight="1">
      <c r="B143" s="182"/>
      <c r="C143" s="183" t="s">
        <v>254</v>
      </c>
      <c r="D143" s="183" t="s">
        <v>213</v>
      </c>
      <c r="E143" s="184" t="s">
        <v>2873</v>
      </c>
      <c r="F143" s="185" t="s">
        <v>2874</v>
      </c>
      <c r="G143" s="186" t="s">
        <v>250</v>
      </c>
      <c r="H143" s="187">
        <v>24</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96" t="s">
        <v>257</v>
      </c>
      <c r="D144" s="196" t="s">
        <v>240</v>
      </c>
      <c r="E144" s="197" t="s">
        <v>2876</v>
      </c>
      <c r="F144" s="198" t="s">
        <v>2877</v>
      </c>
      <c r="G144" s="199" t="s">
        <v>250</v>
      </c>
      <c r="H144" s="200">
        <v>24</v>
      </c>
      <c r="I144" s="201"/>
      <c r="J144" s="201">
        <f t="shared" si="0"/>
        <v>0</v>
      </c>
      <c r="K144" s="202"/>
      <c r="L144" s="203"/>
      <c r="M144" s="204" t="s">
        <v>1</v>
      </c>
      <c r="N144" s="205" t="s">
        <v>37</v>
      </c>
      <c r="O144" s="192">
        <v>0</v>
      </c>
      <c r="P144" s="192">
        <f t="shared" si="1"/>
        <v>0</v>
      </c>
      <c r="Q144" s="192">
        <v>0</v>
      </c>
      <c r="R144" s="192">
        <f t="shared" si="2"/>
        <v>0</v>
      </c>
      <c r="S144" s="192">
        <v>0</v>
      </c>
      <c r="T144" s="193">
        <f t="shared" si="3"/>
        <v>0</v>
      </c>
      <c r="AR144" s="194" t="s">
        <v>2600</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16.5" customHeight="1">
      <c r="B145" s="182"/>
      <c r="C145" s="183">
        <v>15</v>
      </c>
      <c r="D145" s="183" t="s">
        <v>213</v>
      </c>
      <c r="E145" s="184" t="s">
        <v>2988</v>
      </c>
      <c r="F145" s="185" t="s">
        <v>2989</v>
      </c>
      <c r="G145" s="186" t="s">
        <v>1489</v>
      </c>
      <c r="H145" s="187">
        <v>10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311</v>
      </c>
    </row>
    <row r="146" spans="2:65" s="1" customFormat="1" ht="16.5" customHeight="1">
      <c r="B146" s="182"/>
      <c r="C146" s="183">
        <v>16</v>
      </c>
      <c r="D146" s="183" t="s">
        <v>213</v>
      </c>
      <c r="E146" s="184" t="s">
        <v>2991</v>
      </c>
      <c r="F146" s="185" t="s">
        <v>2992</v>
      </c>
      <c r="G146" s="186" t="s">
        <v>1489</v>
      </c>
      <c r="H146" s="187">
        <v>10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323</v>
      </c>
    </row>
    <row r="147" spans="2:65" s="11" customFormat="1" ht="22.9" customHeight="1">
      <c r="B147" s="171"/>
      <c r="D147" s="172" t="s">
        <v>69</v>
      </c>
      <c r="E147" s="180" t="s">
        <v>4849</v>
      </c>
      <c r="F147" s="180" t="s">
        <v>4850</v>
      </c>
      <c r="J147" s="181">
        <f>BK147</f>
        <v>0</v>
      </c>
      <c r="L147" s="171"/>
      <c r="M147" s="175"/>
      <c r="P147" s="176">
        <f>SUM(P148:P154)</f>
        <v>0</v>
      </c>
      <c r="R147" s="176">
        <f>SUM(R148:R154)</f>
        <v>0.2084</v>
      </c>
      <c r="T147" s="177">
        <f>SUM(T148:T154)</f>
        <v>0</v>
      </c>
      <c r="AR147" s="172" t="s">
        <v>220</v>
      </c>
      <c r="AT147" s="178" t="s">
        <v>69</v>
      </c>
      <c r="AU147" s="178" t="s">
        <v>77</v>
      </c>
      <c r="AY147" s="172" t="s">
        <v>211</v>
      </c>
      <c r="BK147" s="179">
        <f>SUM(BK148:BK154)</f>
        <v>0</v>
      </c>
    </row>
    <row r="148" spans="2:65" s="1" customFormat="1" ht="24.2" customHeight="1">
      <c r="B148" s="182"/>
      <c r="C148" s="183">
        <v>17</v>
      </c>
      <c r="D148" s="183" t="s">
        <v>213</v>
      </c>
      <c r="E148" s="184" t="s">
        <v>4851</v>
      </c>
      <c r="F148" s="185" t="s">
        <v>4852</v>
      </c>
      <c r="G148" s="186" t="s">
        <v>389</v>
      </c>
      <c r="H148" s="187">
        <v>40</v>
      </c>
      <c r="I148" s="188"/>
      <c r="J148" s="188">
        <f t="shared" ref="J148:J154" si="10">ROUND(I148*H148,2)</f>
        <v>0</v>
      </c>
      <c r="K148" s="189"/>
      <c r="L148" s="64"/>
      <c r="M148" s="190" t="s">
        <v>1</v>
      </c>
      <c r="N148" s="191" t="s">
        <v>37</v>
      </c>
      <c r="O148" s="192">
        <v>0</v>
      </c>
      <c r="P148" s="192">
        <f t="shared" ref="P148:P154" si="11">O148*H148</f>
        <v>0</v>
      </c>
      <c r="Q148" s="192">
        <v>0</v>
      </c>
      <c r="R148" s="192">
        <f t="shared" ref="R148:R154" si="12">Q148*H148</f>
        <v>0</v>
      </c>
      <c r="S148" s="192">
        <v>0</v>
      </c>
      <c r="T148" s="193">
        <f t="shared" ref="T148:T154" si="13">S148*H148</f>
        <v>0</v>
      </c>
      <c r="AR148" s="194" t="s">
        <v>415</v>
      </c>
      <c r="AT148" s="194" t="s">
        <v>213</v>
      </c>
      <c r="AU148" s="194" t="s">
        <v>83</v>
      </c>
      <c r="AY148" s="51" t="s">
        <v>211</v>
      </c>
      <c r="BE148" s="195">
        <f t="shared" ref="BE148:BE154" si="14">IF(N148="základná",J148,0)</f>
        <v>0</v>
      </c>
      <c r="BF148" s="195">
        <f t="shared" ref="BF148:BF154" si="15">IF(N148="znížená",J148,0)</f>
        <v>0</v>
      </c>
      <c r="BG148" s="195">
        <f t="shared" ref="BG148:BG154" si="16">IF(N148="zákl. prenesená",J148,0)</f>
        <v>0</v>
      </c>
      <c r="BH148" s="195">
        <f t="shared" ref="BH148:BH154" si="17">IF(N148="zníž. prenesená",J148,0)</f>
        <v>0</v>
      </c>
      <c r="BI148" s="195">
        <f t="shared" ref="BI148:BI154" si="18">IF(N148="nulová",J148,0)</f>
        <v>0</v>
      </c>
      <c r="BJ148" s="51" t="s">
        <v>83</v>
      </c>
      <c r="BK148" s="195">
        <f t="shared" ref="BK148:BK154" si="19">ROUND(I148*H148,2)</f>
        <v>0</v>
      </c>
      <c r="BL148" s="51" t="s">
        <v>415</v>
      </c>
      <c r="BM148" s="194" t="s">
        <v>329</v>
      </c>
    </row>
    <row r="149" spans="2:65" s="1" customFormat="1" ht="33" customHeight="1">
      <c r="B149" s="182"/>
      <c r="C149" s="183">
        <v>18</v>
      </c>
      <c r="D149" s="183" t="s">
        <v>213</v>
      </c>
      <c r="E149" s="184" t="s">
        <v>4853</v>
      </c>
      <c r="F149" s="185" t="s">
        <v>4854</v>
      </c>
      <c r="G149" s="186" t="s">
        <v>389</v>
      </c>
      <c r="H149" s="187">
        <v>40</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415</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415</v>
      </c>
      <c r="BM149" s="194" t="s">
        <v>335</v>
      </c>
    </row>
    <row r="150" spans="2:65" s="1" customFormat="1" ht="16.5" customHeight="1">
      <c r="B150" s="182"/>
      <c r="C150" s="196">
        <v>19</v>
      </c>
      <c r="D150" s="196" t="s">
        <v>240</v>
      </c>
      <c r="E150" s="197" t="s">
        <v>4855</v>
      </c>
      <c r="F150" s="198" t="s">
        <v>4856</v>
      </c>
      <c r="G150" s="199" t="s">
        <v>216</v>
      </c>
      <c r="H150" s="200">
        <v>0.2</v>
      </c>
      <c r="I150" s="201"/>
      <c r="J150" s="201">
        <f t="shared" si="10"/>
        <v>0</v>
      </c>
      <c r="K150" s="202"/>
      <c r="L150" s="203"/>
      <c r="M150" s="204" t="s">
        <v>1</v>
      </c>
      <c r="N150" s="205" t="s">
        <v>37</v>
      </c>
      <c r="O150" s="192">
        <v>0</v>
      </c>
      <c r="P150" s="192">
        <f t="shared" si="11"/>
        <v>0</v>
      </c>
      <c r="Q150" s="192">
        <v>1</v>
      </c>
      <c r="R150" s="192">
        <f t="shared" si="12"/>
        <v>0.2</v>
      </c>
      <c r="S150" s="192">
        <v>0</v>
      </c>
      <c r="T150" s="193">
        <f t="shared" si="13"/>
        <v>0</v>
      </c>
      <c r="AR150" s="194" t="s">
        <v>2600</v>
      </c>
      <c r="AT150" s="194" t="s">
        <v>240</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415</v>
      </c>
      <c r="BM150" s="194" t="s">
        <v>341</v>
      </c>
    </row>
    <row r="151" spans="2:65" s="1" customFormat="1" ht="24.2" customHeight="1">
      <c r="B151" s="182"/>
      <c r="C151" s="183">
        <v>20</v>
      </c>
      <c r="D151" s="183" t="s">
        <v>213</v>
      </c>
      <c r="E151" s="184" t="s">
        <v>4857</v>
      </c>
      <c r="F151" s="185" t="s">
        <v>4858</v>
      </c>
      <c r="G151" s="186" t="s">
        <v>389</v>
      </c>
      <c r="H151" s="187">
        <v>40</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415</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415</v>
      </c>
      <c r="BM151" s="194" t="s">
        <v>347</v>
      </c>
    </row>
    <row r="152" spans="2:65" s="1" customFormat="1" ht="16.5" customHeight="1">
      <c r="B152" s="182"/>
      <c r="C152" s="196">
        <v>21</v>
      </c>
      <c r="D152" s="196" t="s">
        <v>240</v>
      </c>
      <c r="E152" s="197" t="s">
        <v>4859</v>
      </c>
      <c r="F152" s="198" t="s">
        <v>4860</v>
      </c>
      <c r="G152" s="199" t="s">
        <v>389</v>
      </c>
      <c r="H152" s="200">
        <v>40</v>
      </c>
      <c r="I152" s="201"/>
      <c r="J152" s="201">
        <f t="shared" si="10"/>
        <v>0</v>
      </c>
      <c r="K152" s="202"/>
      <c r="L152" s="203"/>
      <c r="M152" s="204" t="s">
        <v>1</v>
      </c>
      <c r="N152" s="205" t="s">
        <v>37</v>
      </c>
      <c r="O152" s="192">
        <v>0</v>
      </c>
      <c r="P152" s="192">
        <f t="shared" si="11"/>
        <v>0</v>
      </c>
      <c r="Q152" s="192">
        <v>2.1000000000000001E-4</v>
      </c>
      <c r="R152" s="192">
        <f t="shared" si="12"/>
        <v>8.4000000000000012E-3</v>
      </c>
      <c r="S152" s="192">
        <v>0</v>
      </c>
      <c r="T152" s="193">
        <f t="shared" si="13"/>
        <v>0</v>
      </c>
      <c r="AR152" s="194" t="s">
        <v>2600</v>
      </c>
      <c r="AT152" s="194" t="s">
        <v>240</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415</v>
      </c>
      <c r="BM152" s="194" t="s">
        <v>352</v>
      </c>
    </row>
    <row r="153" spans="2:65" s="1" customFormat="1" ht="33" customHeight="1">
      <c r="B153" s="182"/>
      <c r="C153" s="183">
        <v>22</v>
      </c>
      <c r="D153" s="183" t="s">
        <v>213</v>
      </c>
      <c r="E153" s="184" t="s">
        <v>4861</v>
      </c>
      <c r="F153" s="185" t="s">
        <v>4862</v>
      </c>
      <c r="G153" s="186" t="s">
        <v>389</v>
      </c>
      <c r="H153" s="187">
        <v>40</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415</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415</v>
      </c>
      <c r="BM153" s="194" t="s">
        <v>358</v>
      </c>
    </row>
    <row r="154" spans="2:65" s="1" customFormat="1" ht="33" customHeight="1">
      <c r="B154" s="182"/>
      <c r="C154" s="183">
        <v>23</v>
      </c>
      <c r="D154" s="183" t="s">
        <v>213</v>
      </c>
      <c r="E154" s="184" t="s">
        <v>4863</v>
      </c>
      <c r="F154" s="185" t="s">
        <v>4864</v>
      </c>
      <c r="G154" s="186" t="s">
        <v>238</v>
      </c>
      <c r="H154" s="187">
        <v>20</v>
      </c>
      <c r="I154" s="188"/>
      <c r="J154" s="188">
        <f t="shared" si="10"/>
        <v>0</v>
      </c>
      <c r="K154" s="189"/>
      <c r="L154" s="64"/>
      <c r="M154" s="190" t="s">
        <v>1</v>
      </c>
      <c r="N154" s="191" t="s">
        <v>37</v>
      </c>
      <c r="O154" s="192">
        <v>0</v>
      </c>
      <c r="P154" s="192">
        <f t="shared" si="11"/>
        <v>0</v>
      </c>
      <c r="Q154" s="192">
        <v>0</v>
      </c>
      <c r="R154" s="192">
        <f t="shared" si="12"/>
        <v>0</v>
      </c>
      <c r="S154" s="192">
        <v>0</v>
      </c>
      <c r="T154" s="193">
        <f t="shared" si="13"/>
        <v>0</v>
      </c>
      <c r="AR154" s="194" t="s">
        <v>415</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415</v>
      </c>
      <c r="BM154" s="194" t="s">
        <v>364</v>
      </c>
    </row>
    <row r="155" spans="2:65" s="11" customFormat="1" ht="25.9" customHeight="1">
      <c r="B155" s="171"/>
      <c r="D155" s="172" t="s">
        <v>69</v>
      </c>
      <c r="E155" s="173" t="s">
        <v>2062</v>
      </c>
      <c r="F155" s="173" t="s">
        <v>4865</v>
      </c>
      <c r="J155" s="174">
        <f>BK155</f>
        <v>0</v>
      </c>
      <c r="L155" s="171"/>
      <c r="M155" s="175"/>
      <c r="P155" s="176">
        <f>P156</f>
        <v>0</v>
      </c>
      <c r="R155" s="176">
        <f>R156</f>
        <v>0</v>
      </c>
      <c r="T155" s="177">
        <f>T156</f>
        <v>0</v>
      </c>
      <c r="AR155" s="172" t="s">
        <v>217</v>
      </c>
      <c r="AT155" s="178" t="s">
        <v>69</v>
      </c>
      <c r="AU155" s="178" t="s">
        <v>70</v>
      </c>
      <c r="AY155" s="172" t="s">
        <v>211</v>
      </c>
      <c r="BK155" s="179">
        <f>BK156</f>
        <v>0</v>
      </c>
    </row>
    <row r="156" spans="2:65" s="1" customFormat="1" ht="16.5" customHeight="1">
      <c r="B156" s="182"/>
      <c r="C156" s="183">
        <v>24</v>
      </c>
      <c r="D156" s="183" t="s">
        <v>213</v>
      </c>
      <c r="E156" s="184" t="s">
        <v>2997</v>
      </c>
      <c r="F156" s="185" t="s">
        <v>2998</v>
      </c>
      <c r="G156" s="186" t="s">
        <v>2066</v>
      </c>
      <c r="H156" s="187">
        <v>32</v>
      </c>
      <c r="I156" s="188"/>
      <c r="J156" s="188">
        <f>ROUND(I156*H156,2)</f>
        <v>0</v>
      </c>
      <c r="K156" s="189"/>
      <c r="L156" s="64"/>
      <c r="M156" s="190" t="s">
        <v>1</v>
      </c>
      <c r="N156" s="191" t="s">
        <v>37</v>
      </c>
      <c r="O156" s="192">
        <v>0</v>
      </c>
      <c r="P156" s="192">
        <f>O156*H156</f>
        <v>0</v>
      </c>
      <c r="Q156" s="192">
        <v>0</v>
      </c>
      <c r="R156" s="192">
        <f>Q156*H156</f>
        <v>0</v>
      </c>
      <c r="S156" s="192">
        <v>0</v>
      </c>
      <c r="T156" s="193">
        <f>S156*H156</f>
        <v>0</v>
      </c>
      <c r="AR156" s="194" t="s">
        <v>4866</v>
      </c>
      <c r="AT156" s="194" t="s">
        <v>213</v>
      </c>
      <c r="AU156" s="194" t="s">
        <v>77</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4866</v>
      </c>
      <c r="BM156" s="194" t="s">
        <v>370</v>
      </c>
    </row>
    <row r="157" spans="2:65" s="1" customFormat="1" ht="6.95" customHeight="1">
      <c r="B157" s="81"/>
      <c r="C157" s="82"/>
      <c r="D157" s="82"/>
      <c r="E157" s="82"/>
      <c r="F157" s="82"/>
      <c r="G157" s="82"/>
      <c r="H157" s="82"/>
      <c r="I157" s="82"/>
      <c r="J157" s="82"/>
      <c r="K157" s="82"/>
      <c r="L157" s="64"/>
    </row>
  </sheetData>
  <autoFilter ref="C123:K156" xr:uid="{00000000-0009-0000-0000-00001E000000}"/>
  <mergeCells count="9">
    <mergeCell ref="E87:H87"/>
    <mergeCell ref="E114:H114"/>
    <mergeCell ref="E116:H116"/>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55"/>
  <sheetViews>
    <sheetView showGridLines="0" topLeftCell="A121" workbookViewId="0">
      <selection activeCell="F136" sqref="F136"/>
    </sheetView>
  </sheetViews>
  <sheetFormatPr defaultRowHeight="13.5"/>
  <cols>
    <col min="1" max="1" width="8.33203125" customWidth="1"/>
    <col min="2" max="2" width="1.1640625" customWidth="1"/>
    <col min="3" max="3" width="4.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81" t="s">
        <v>160</v>
      </c>
      <c r="M2" s="1330"/>
      <c r="N2" s="1330"/>
      <c r="O2" s="1330"/>
      <c r="P2" s="1330"/>
      <c r="Q2" s="1330"/>
      <c r="R2" s="1330"/>
      <c r="S2" s="1330"/>
      <c r="T2" s="1330"/>
      <c r="U2" s="1330"/>
      <c r="V2" s="1330"/>
      <c r="AT2" s="51" t="s">
        <v>141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tr">
        <f>'Rekapitulácia stavby'!K6</f>
        <v>Dobudovanie univerzitného campusu TnUAD</v>
      </c>
      <c r="F7" s="1383"/>
      <c r="G7" s="1383"/>
      <c r="H7" s="1383"/>
      <c r="L7" s="54"/>
    </row>
    <row r="8" spans="2:46" s="1" customFormat="1" ht="12" customHeight="1">
      <c r="B8" s="64"/>
      <c r="D8" s="60" t="s">
        <v>162</v>
      </c>
      <c r="L8" s="64"/>
    </row>
    <row r="9" spans="2:46" s="1" customFormat="1" ht="16.5" customHeight="1">
      <c r="B9" s="64"/>
      <c r="E9" s="1358" t="s">
        <v>4867</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66" t="str">
        <f>'Rekapitulácia stavby'!E14</f>
        <v xml:space="preserve"> </v>
      </c>
      <c r="F18" s="1366"/>
      <c r="G18" s="1366"/>
      <c r="H18" s="136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68" t="s">
        <v>30</v>
      </c>
      <c r="E27" s="1368"/>
      <c r="F27" s="1368"/>
      <c r="G27" s="1368"/>
      <c r="H27" s="1368"/>
      <c r="I27" s="1368"/>
      <c r="J27" s="1368"/>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ROUND((SUM(BE120:BE154)),  2)</f>
        <v>0</v>
      </c>
      <c r="G33" s="137"/>
      <c r="H33" s="137"/>
      <c r="I33" s="140">
        <v>0.23</v>
      </c>
      <c r="J33" s="139">
        <f>ROUND(((SUM(BE120:BE154))*I33),  2)</f>
        <v>0</v>
      </c>
      <c r="L33" s="64"/>
    </row>
    <row r="34" spans="2:12" s="1" customFormat="1" ht="14.45" customHeight="1">
      <c r="B34" s="64"/>
      <c r="E34" s="70" t="s">
        <v>37</v>
      </c>
      <c r="F34" s="125">
        <f>ROUND((SUM(BF120:BF154)),  2)</f>
        <v>0</v>
      </c>
      <c r="I34" s="141">
        <v>0.23</v>
      </c>
      <c r="J34" s="125">
        <f>ROUND(((SUM(BF120:BF154))*I34),  2)</f>
        <v>0</v>
      </c>
      <c r="L34" s="64"/>
    </row>
    <row r="35" spans="2:12" s="1" customFormat="1" ht="14.45" hidden="1" customHeight="1">
      <c r="B35" s="64"/>
      <c r="E35" s="60" t="s">
        <v>38</v>
      </c>
      <c r="F35" s="125">
        <f>ROUND((SUM(BG120:BG154)),  2)</f>
        <v>0</v>
      </c>
      <c r="I35" s="141">
        <v>0.23</v>
      </c>
      <c r="J35" s="125">
        <f>0</f>
        <v>0</v>
      </c>
      <c r="L35" s="64"/>
    </row>
    <row r="36" spans="2:12" s="1" customFormat="1" ht="14.45" hidden="1" customHeight="1">
      <c r="B36" s="64"/>
      <c r="E36" s="60" t="s">
        <v>39</v>
      </c>
      <c r="F36" s="125">
        <f>ROUND((SUM(BH120:BH154)),  2)</f>
        <v>0</v>
      </c>
      <c r="I36" s="141">
        <v>0.23</v>
      </c>
      <c r="J36" s="125">
        <f>0</f>
        <v>0</v>
      </c>
      <c r="L36" s="64"/>
    </row>
    <row r="37" spans="2:12" s="1" customFormat="1" ht="14.45" hidden="1" customHeight="1">
      <c r="B37" s="64"/>
      <c r="E37" s="70" t="s">
        <v>40</v>
      </c>
      <c r="F37" s="139">
        <f>ROUND((SUM(BI120:BI154)),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82" t="str">
        <f>E7</f>
        <v>Dobudovanie univerzitného campusu TnUAD</v>
      </c>
      <c r="F85" s="1383"/>
      <c r="G85" s="1383"/>
      <c r="H85" s="1383"/>
      <c r="L85" s="64"/>
    </row>
    <row r="86" spans="2:47" s="1" customFormat="1" ht="12" customHeight="1">
      <c r="B86" s="64"/>
      <c r="C86" s="60" t="s">
        <v>162</v>
      </c>
      <c r="L86" s="64"/>
    </row>
    <row r="87" spans="2:47" s="1" customFormat="1" ht="16.5" customHeight="1">
      <c r="B87" s="64"/>
      <c r="E87" s="1358" t="str">
        <f>E9</f>
        <v>SO 413 - Vonkajšie osvetlenie</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2586</v>
      </c>
      <c r="E97" s="156"/>
      <c r="F97" s="156"/>
      <c r="G97" s="156"/>
      <c r="H97" s="156"/>
      <c r="I97" s="156"/>
      <c r="J97" s="157">
        <f>J121</f>
        <v>0</v>
      </c>
      <c r="L97" s="154"/>
    </row>
    <row r="98" spans="2:12" s="9" customFormat="1" ht="19.899999999999999" customHeight="1">
      <c r="B98" s="158"/>
      <c r="D98" s="159" t="s">
        <v>2587</v>
      </c>
      <c r="E98" s="160"/>
      <c r="F98" s="160"/>
      <c r="G98" s="160"/>
      <c r="H98" s="160"/>
      <c r="I98" s="160"/>
      <c r="J98" s="161">
        <f>J122</f>
        <v>0</v>
      </c>
      <c r="L98" s="158"/>
    </row>
    <row r="99" spans="2:12" s="9" customFormat="1" ht="19.899999999999999" customHeight="1">
      <c r="B99" s="158"/>
      <c r="D99" s="159" t="s">
        <v>2588</v>
      </c>
      <c r="E99" s="160"/>
      <c r="F99" s="160"/>
      <c r="G99" s="160"/>
      <c r="H99" s="160"/>
      <c r="I99" s="160"/>
      <c r="J99" s="161">
        <f>J149</f>
        <v>0</v>
      </c>
      <c r="L99" s="158"/>
    </row>
    <row r="100" spans="2:12" s="9" customFormat="1" ht="14.85" customHeight="1">
      <c r="B100" s="158"/>
      <c r="D100" s="159" t="s">
        <v>2589</v>
      </c>
      <c r="E100" s="160"/>
      <c r="F100" s="160"/>
      <c r="G100" s="160"/>
      <c r="H100" s="160"/>
      <c r="I100" s="160"/>
      <c r="J100" s="161">
        <f>J150</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82" t="str">
        <f>E7</f>
        <v>Dobudovanie univerzitného campusu TnUAD</v>
      </c>
      <c r="F110" s="1383"/>
      <c r="G110" s="1383"/>
      <c r="H110" s="1383"/>
      <c r="L110" s="64"/>
    </row>
    <row r="111" spans="2:12" s="1" customFormat="1" ht="12" customHeight="1">
      <c r="B111" s="64"/>
      <c r="C111" s="60" t="s">
        <v>162</v>
      </c>
      <c r="L111" s="64"/>
    </row>
    <row r="112" spans="2:12" s="1" customFormat="1" ht="16.5" customHeight="1">
      <c r="B112" s="64"/>
      <c r="E112" s="1358" t="str">
        <f>E9</f>
        <v>SO 413 - Vonkajšie osvetlenie</v>
      </c>
      <c r="F112" s="1326"/>
      <c r="G112" s="1326"/>
      <c r="H112" s="1326"/>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f>P121</f>
        <v>0</v>
      </c>
      <c r="Q120" s="92"/>
      <c r="R120" s="168">
        <f>R121</f>
        <v>0.27090000000000003</v>
      </c>
      <c r="S120" s="92"/>
      <c r="T120" s="169">
        <f>T121</f>
        <v>0</v>
      </c>
      <c r="AT120" s="51" t="s">
        <v>69</v>
      </c>
      <c r="AU120" s="51" t="s">
        <v>170</v>
      </c>
      <c r="BK120" s="170">
        <f>BK121</f>
        <v>0</v>
      </c>
    </row>
    <row r="121" spans="2:65" s="11" customFormat="1" ht="25.9" customHeight="1">
      <c r="B121" s="171"/>
      <c r="D121" s="172" t="s">
        <v>69</v>
      </c>
      <c r="E121" s="173" t="s">
        <v>240</v>
      </c>
      <c r="F121" s="173" t="s">
        <v>2594</v>
      </c>
      <c r="J121" s="174">
        <f>BK121</f>
        <v>0</v>
      </c>
      <c r="L121" s="171"/>
      <c r="M121" s="175"/>
      <c r="P121" s="176">
        <f>P122+P149</f>
        <v>0</v>
      </c>
      <c r="R121" s="176">
        <f>R122+R149</f>
        <v>0.27090000000000003</v>
      </c>
      <c r="T121" s="177">
        <f>T122+T149</f>
        <v>0</v>
      </c>
      <c r="AR121" s="172" t="s">
        <v>220</v>
      </c>
      <c r="AT121" s="178" t="s">
        <v>69</v>
      </c>
      <c r="AU121" s="178" t="s">
        <v>70</v>
      </c>
      <c r="AY121" s="172" t="s">
        <v>211</v>
      </c>
      <c r="BK121" s="179">
        <f>BK122+BK149</f>
        <v>0</v>
      </c>
    </row>
    <row r="122" spans="2:65" s="11" customFormat="1" ht="22.9" customHeight="1">
      <c r="B122" s="171"/>
      <c r="D122" s="172" t="s">
        <v>69</v>
      </c>
      <c r="E122" s="180" t="s">
        <v>2050</v>
      </c>
      <c r="F122" s="180" t="s">
        <v>2595</v>
      </c>
      <c r="J122" s="181">
        <f>BK122</f>
        <v>0</v>
      </c>
      <c r="L122" s="171"/>
      <c r="M122" s="175"/>
      <c r="P122" s="176">
        <f>SUM(P123:P148)</f>
        <v>0</v>
      </c>
      <c r="R122" s="176">
        <f>SUM(R123:R148)</f>
        <v>0.27090000000000003</v>
      </c>
      <c r="T122" s="177">
        <f>SUM(T123:T148)</f>
        <v>0</v>
      </c>
      <c r="AR122" s="172" t="s">
        <v>220</v>
      </c>
      <c r="AT122" s="178" t="s">
        <v>69</v>
      </c>
      <c r="AU122" s="178" t="s">
        <v>77</v>
      </c>
      <c r="AY122" s="172" t="s">
        <v>211</v>
      </c>
      <c r="BK122" s="179">
        <f>SUM(BK123:BK148)</f>
        <v>0</v>
      </c>
    </row>
    <row r="123" spans="2:65" s="1" customFormat="1" ht="24.2" customHeight="1">
      <c r="B123" s="182"/>
      <c r="C123" s="183" t="s">
        <v>77</v>
      </c>
      <c r="D123" s="183" t="s">
        <v>213</v>
      </c>
      <c r="E123" s="184" t="s">
        <v>4868</v>
      </c>
      <c r="F123" s="185" t="s">
        <v>4869</v>
      </c>
      <c r="G123" s="186" t="s">
        <v>389</v>
      </c>
      <c r="H123" s="187">
        <v>150</v>
      </c>
      <c r="I123" s="188"/>
      <c r="J123" s="188">
        <f t="shared" ref="J123:J148" si="0">ROUND(I123*H123,2)</f>
        <v>0</v>
      </c>
      <c r="K123" s="189"/>
      <c r="L123" s="64"/>
      <c r="M123" s="190" t="s">
        <v>1</v>
      </c>
      <c r="N123" s="191" t="s">
        <v>37</v>
      </c>
      <c r="O123" s="192">
        <v>0</v>
      </c>
      <c r="P123" s="192">
        <f t="shared" ref="P123:P148" si="1">O123*H123</f>
        <v>0</v>
      </c>
      <c r="Q123" s="192">
        <v>0</v>
      </c>
      <c r="R123" s="192">
        <f t="shared" ref="R123:R148" si="2">Q123*H123</f>
        <v>0</v>
      </c>
      <c r="S123" s="192">
        <v>0</v>
      </c>
      <c r="T123" s="193">
        <f t="shared" ref="T123:T148" si="3">S123*H123</f>
        <v>0</v>
      </c>
      <c r="AR123" s="194" t="s">
        <v>415</v>
      </c>
      <c r="AT123" s="194" t="s">
        <v>213</v>
      </c>
      <c r="AU123" s="194" t="s">
        <v>83</v>
      </c>
      <c r="AY123" s="51" t="s">
        <v>211</v>
      </c>
      <c r="BE123" s="195">
        <f t="shared" ref="BE123:BE148" si="4">IF(N123="základná",J123,0)</f>
        <v>0</v>
      </c>
      <c r="BF123" s="195">
        <f t="shared" ref="BF123:BF148" si="5">IF(N123="znížená",J123,0)</f>
        <v>0</v>
      </c>
      <c r="BG123" s="195">
        <f t="shared" ref="BG123:BG148" si="6">IF(N123="zákl. prenesená",J123,0)</f>
        <v>0</v>
      </c>
      <c r="BH123" s="195">
        <f t="shared" ref="BH123:BH148" si="7">IF(N123="zníž. prenesená",J123,0)</f>
        <v>0</v>
      </c>
      <c r="BI123" s="195">
        <f t="shared" ref="BI123:BI148" si="8">IF(N123="nulová",J123,0)</f>
        <v>0</v>
      </c>
      <c r="BJ123" s="51" t="s">
        <v>83</v>
      </c>
      <c r="BK123" s="195">
        <f t="shared" ref="BK123:BK148" si="9">ROUND(I123*H123,2)</f>
        <v>0</v>
      </c>
      <c r="BL123" s="51" t="s">
        <v>415</v>
      </c>
      <c r="BM123" s="194" t="s">
        <v>83</v>
      </c>
    </row>
    <row r="124" spans="2:65" s="1" customFormat="1" ht="24.2" customHeight="1">
      <c r="B124" s="182"/>
      <c r="C124" s="196" t="s">
        <v>83</v>
      </c>
      <c r="D124" s="196" t="s">
        <v>240</v>
      </c>
      <c r="E124" s="197" t="s">
        <v>4870</v>
      </c>
      <c r="F124" s="198" t="s">
        <v>4871</v>
      </c>
      <c r="G124" s="199" t="s">
        <v>389</v>
      </c>
      <c r="H124" s="200">
        <v>150</v>
      </c>
      <c r="I124" s="201"/>
      <c r="J124" s="201">
        <f t="shared" si="0"/>
        <v>0</v>
      </c>
      <c r="K124" s="202"/>
      <c r="L124" s="203"/>
      <c r="M124" s="204" t="s">
        <v>1</v>
      </c>
      <c r="N124" s="205" t="s">
        <v>37</v>
      </c>
      <c r="O124" s="192">
        <v>0</v>
      </c>
      <c r="P124" s="192">
        <f t="shared" si="1"/>
        <v>0</v>
      </c>
      <c r="Q124" s="192">
        <v>1.1E-4</v>
      </c>
      <c r="R124" s="192">
        <f t="shared" si="2"/>
        <v>1.6500000000000001E-2</v>
      </c>
      <c r="S124" s="192">
        <v>0</v>
      </c>
      <c r="T124" s="193">
        <f t="shared" si="3"/>
        <v>0</v>
      </c>
      <c r="AR124" s="194" t="s">
        <v>2600</v>
      </c>
      <c r="AT124" s="194" t="s">
        <v>240</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415</v>
      </c>
      <c r="BM124" s="194" t="s">
        <v>217</v>
      </c>
    </row>
    <row r="125" spans="2:65" s="1" customFormat="1" ht="37.9" customHeight="1">
      <c r="B125" s="182"/>
      <c r="C125" s="183" t="s">
        <v>220</v>
      </c>
      <c r="D125" s="183" t="s">
        <v>213</v>
      </c>
      <c r="E125" s="184" t="s">
        <v>4872</v>
      </c>
      <c r="F125" s="185" t="s">
        <v>4873</v>
      </c>
      <c r="G125" s="186" t="s">
        <v>250</v>
      </c>
      <c r="H125" s="187">
        <v>25</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415</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415</v>
      </c>
      <c r="BM125" s="194" t="s">
        <v>228</v>
      </c>
    </row>
    <row r="126" spans="2:65" s="1" customFormat="1" ht="24.2" customHeight="1">
      <c r="B126" s="182"/>
      <c r="C126" s="196" t="s">
        <v>217</v>
      </c>
      <c r="D126" s="196" t="s">
        <v>240</v>
      </c>
      <c r="E126" s="197" t="s">
        <v>4874</v>
      </c>
      <c r="F126" s="198" t="s">
        <v>4875</v>
      </c>
      <c r="G126" s="199" t="s">
        <v>250</v>
      </c>
      <c r="H126" s="200">
        <v>25</v>
      </c>
      <c r="I126" s="201"/>
      <c r="J126" s="201">
        <f t="shared" si="0"/>
        <v>0</v>
      </c>
      <c r="K126" s="202"/>
      <c r="L126" s="203"/>
      <c r="M126" s="204" t="s">
        <v>1</v>
      </c>
      <c r="N126" s="205" t="s">
        <v>37</v>
      </c>
      <c r="O126" s="192">
        <v>0</v>
      </c>
      <c r="P126" s="192">
        <f t="shared" si="1"/>
        <v>0</v>
      </c>
      <c r="Q126" s="192">
        <v>1E-4</v>
      </c>
      <c r="R126" s="192">
        <f t="shared" si="2"/>
        <v>2.5000000000000001E-3</v>
      </c>
      <c r="S126" s="192">
        <v>0</v>
      </c>
      <c r="T126" s="193">
        <f t="shared" si="3"/>
        <v>0</v>
      </c>
      <c r="AR126" s="194" t="s">
        <v>2600</v>
      </c>
      <c r="AT126" s="194" t="s">
        <v>240</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415</v>
      </c>
      <c r="BM126" s="194" t="s">
        <v>235</v>
      </c>
    </row>
    <row r="127" spans="2:65" s="1" customFormat="1" ht="24.2" customHeight="1">
      <c r="B127" s="182"/>
      <c r="C127" s="183" t="s">
        <v>225</v>
      </c>
      <c r="D127" s="183" t="s">
        <v>213</v>
      </c>
      <c r="E127" s="184" t="s">
        <v>4876</v>
      </c>
      <c r="F127" s="185" t="s">
        <v>4877</v>
      </c>
      <c r="G127" s="186" t="s">
        <v>250</v>
      </c>
      <c r="H127" s="187">
        <v>150</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415</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415</v>
      </c>
      <c r="BM127" s="194" t="s">
        <v>244</v>
      </c>
    </row>
    <row r="128" spans="2:65" s="1" customFormat="1" ht="16.5" customHeight="1">
      <c r="B128" s="182"/>
      <c r="C128" s="183" t="s">
        <v>228</v>
      </c>
      <c r="D128" s="183" t="s">
        <v>213</v>
      </c>
      <c r="E128" s="184" t="s">
        <v>4878</v>
      </c>
      <c r="F128" s="185" t="s">
        <v>4879</v>
      </c>
      <c r="G128" s="186" t="s">
        <v>250</v>
      </c>
      <c r="H128" s="187">
        <v>1</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415</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415</v>
      </c>
      <c r="BM128" s="194" t="s">
        <v>251</v>
      </c>
    </row>
    <row r="129" spans="2:65" s="1" customFormat="1" ht="16.5" customHeight="1">
      <c r="B129" s="182"/>
      <c r="C129" s="196" t="s">
        <v>231</v>
      </c>
      <c r="D129" s="196" t="s">
        <v>240</v>
      </c>
      <c r="E129" s="197" t="s">
        <v>4880</v>
      </c>
      <c r="F129" s="198" t="s">
        <v>4881</v>
      </c>
      <c r="G129" s="199" t="s">
        <v>250</v>
      </c>
      <c r="H129" s="200">
        <v>1</v>
      </c>
      <c r="I129" s="201"/>
      <c r="J129" s="201">
        <f t="shared" si="0"/>
        <v>0</v>
      </c>
      <c r="K129" s="202"/>
      <c r="L129" s="203"/>
      <c r="M129" s="204" t="s">
        <v>1</v>
      </c>
      <c r="N129" s="205" t="s">
        <v>37</v>
      </c>
      <c r="O129" s="192">
        <v>0</v>
      </c>
      <c r="P129" s="192">
        <f t="shared" si="1"/>
        <v>0</v>
      </c>
      <c r="Q129" s="192">
        <v>3.2300000000000002E-2</v>
      </c>
      <c r="R129" s="192">
        <f t="shared" si="2"/>
        <v>3.2300000000000002E-2</v>
      </c>
      <c r="S129" s="192">
        <v>0</v>
      </c>
      <c r="T129" s="193">
        <f t="shared" si="3"/>
        <v>0</v>
      </c>
      <c r="AR129" s="194" t="s">
        <v>2600</v>
      </c>
      <c r="AT129" s="194" t="s">
        <v>240</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415</v>
      </c>
      <c r="BM129" s="194" t="s">
        <v>257</v>
      </c>
    </row>
    <row r="130" spans="2:65" s="1297" customFormat="1" ht="24.2" customHeight="1">
      <c r="B130" s="1291"/>
      <c r="C130" s="227" t="s">
        <v>235</v>
      </c>
      <c r="D130" s="227" t="s">
        <v>213</v>
      </c>
      <c r="E130" s="228" t="s">
        <v>4882</v>
      </c>
      <c r="F130" s="226" t="s">
        <v>4883</v>
      </c>
      <c r="G130" s="229" t="s">
        <v>250</v>
      </c>
      <c r="H130" s="225">
        <v>41</v>
      </c>
      <c r="I130" s="230"/>
      <c r="J130" s="230">
        <f t="shared" si="0"/>
        <v>0</v>
      </c>
      <c r="K130" s="1293"/>
      <c r="L130" s="1294"/>
      <c r="M130" s="1309" t="s">
        <v>1</v>
      </c>
      <c r="N130" s="1296" t="s">
        <v>37</v>
      </c>
      <c r="O130" s="1298">
        <v>0</v>
      </c>
      <c r="P130" s="1298">
        <f t="shared" si="1"/>
        <v>0</v>
      </c>
      <c r="Q130" s="1298">
        <v>0</v>
      </c>
      <c r="R130" s="1298">
        <f t="shared" si="2"/>
        <v>0</v>
      </c>
      <c r="S130" s="1298">
        <v>0</v>
      </c>
      <c r="T130" s="1299">
        <f t="shared" si="3"/>
        <v>0</v>
      </c>
      <c r="AR130" s="1300" t="s">
        <v>415</v>
      </c>
      <c r="AT130" s="1300" t="s">
        <v>213</v>
      </c>
      <c r="AU130" s="1300" t="s">
        <v>83</v>
      </c>
      <c r="AY130" s="1301" t="s">
        <v>211</v>
      </c>
      <c r="BE130" s="1302">
        <f t="shared" si="4"/>
        <v>0</v>
      </c>
      <c r="BF130" s="1302">
        <f t="shared" si="5"/>
        <v>0</v>
      </c>
      <c r="BG130" s="1302">
        <f t="shared" si="6"/>
        <v>0</v>
      </c>
      <c r="BH130" s="1302">
        <f t="shared" si="7"/>
        <v>0</v>
      </c>
      <c r="BI130" s="1302">
        <f t="shared" si="8"/>
        <v>0</v>
      </c>
      <c r="BJ130" s="1301" t="s">
        <v>83</v>
      </c>
      <c r="BK130" s="1302">
        <f t="shared" si="9"/>
        <v>0</v>
      </c>
      <c r="BL130" s="1301" t="s">
        <v>415</v>
      </c>
      <c r="BM130" s="1300" t="s">
        <v>263</v>
      </c>
    </row>
    <row r="131" spans="2:65" s="1" customFormat="1" ht="16.5" customHeight="1">
      <c r="B131" s="182"/>
      <c r="C131" s="196" t="s">
        <v>239</v>
      </c>
      <c r="D131" s="196" t="s">
        <v>240</v>
      </c>
      <c r="E131" s="197" t="s">
        <v>4884</v>
      </c>
      <c r="F131" s="198" t="s">
        <v>4885</v>
      </c>
      <c r="G131" s="199" t="s">
        <v>250</v>
      </c>
      <c r="H131" s="200">
        <v>1</v>
      </c>
      <c r="I131" s="201"/>
      <c r="J131" s="201">
        <f t="shared" si="0"/>
        <v>0</v>
      </c>
      <c r="K131" s="202"/>
      <c r="L131" s="203"/>
      <c r="M131" s="204" t="s">
        <v>1</v>
      </c>
      <c r="N131" s="205" t="s">
        <v>37</v>
      </c>
      <c r="O131" s="192">
        <v>0</v>
      </c>
      <c r="P131" s="192">
        <f t="shared" si="1"/>
        <v>0</v>
      </c>
      <c r="Q131" s="192">
        <v>6.8999999999999999E-3</v>
      </c>
      <c r="R131" s="192">
        <f t="shared" si="2"/>
        <v>6.8999999999999999E-3</v>
      </c>
      <c r="S131" s="192">
        <v>0</v>
      </c>
      <c r="T131" s="193">
        <f t="shared" si="3"/>
        <v>0</v>
      </c>
      <c r="AR131" s="194" t="s">
        <v>2600</v>
      </c>
      <c r="AT131" s="194" t="s">
        <v>240</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415</v>
      </c>
      <c r="BM131" s="194" t="s">
        <v>270</v>
      </c>
    </row>
    <row r="132" spans="2:65" s="1" customFormat="1" ht="16.5" customHeight="1">
      <c r="B132" s="182"/>
      <c r="C132" s="183" t="s">
        <v>244</v>
      </c>
      <c r="D132" s="183" t="s">
        <v>213</v>
      </c>
      <c r="E132" s="184" t="s">
        <v>4886</v>
      </c>
      <c r="F132" s="185" t="s">
        <v>4887</v>
      </c>
      <c r="G132" s="186" t="s">
        <v>250</v>
      </c>
      <c r="H132" s="187">
        <v>2</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415</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415</v>
      </c>
      <c r="BM132" s="194" t="s">
        <v>277</v>
      </c>
    </row>
    <row r="133" spans="2:65" s="1" customFormat="1" ht="16.5" customHeight="1">
      <c r="B133" s="182"/>
      <c r="C133" s="196" t="s">
        <v>247</v>
      </c>
      <c r="D133" s="196" t="s">
        <v>240</v>
      </c>
      <c r="E133" s="197" t="s">
        <v>4888</v>
      </c>
      <c r="F133" s="198" t="s">
        <v>4889</v>
      </c>
      <c r="G133" s="199" t="s">
        <v>250</v>
      </c>
      <c r="H133" s="200">
        <v>2</v>
      </c>
      <c r="I133" s="201"/>
      <c r="J133" s="201">
        <f t="shared" si="0"/>
        <v>0</v>
      </c>
      <c r="K133" s="202"/>
      <c r="L133" s="203"/>
      <c r="M133" s="204" t="s">
        <v>1</v>
      </c>
      <c r="N133" s="205" t="s">
        <v>37</v>
      </c>
      <c r="O133" s="192">
        <v>0</v>
      </c>
      <c r="P133" s="192">
        <f t="shared" si="1"/>
        <v>0</v>
      </c>
      <c r="Q133" s="192">
        <v>2.8000000000000001E-2</v>
      </c>
      <c r="R133" s="192">
        <f t="shared" si="2"/>
        <v>5.6000000000000001E-2</v>
      </c>
      <c r="S133" s="192">
        <v>0</v>
      </c>
      <c r="T133" s="193">
        <f t="shared" si="3"/>
        <v>0</v>
      </c>
      <c r="AR133" s="194" t="s">
        <v>2600</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283</v>
      </c>
    </row>
    <row r="134" spans="2:65" s="1" customFormat="1" ht="16.5" customHeight="1">
      <c r="B134" s="182"/>
      <c r="C134" s="183" t="s">
        <v>251</v>
      </c>
      <c r="D134" s="183" t="s">
        <v>213</v>
      </c>
      <c r="E134" s="184" t="s">
        <v>4890</v>
      </c>
      <c r="F134" s="185" t="s">
        <v>4891</v>
      </c>
      <c r="G134" s="186" t="s">
        <v>250</v>
      </c>
      <c r="H134" s="187">
        <v>2</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288</v>
      </c>
    </row>
    <row r="135" spans="2:65" s="1" customFormat="1" ht="24.2" customHeight="1">
      <c r="B135" s="182"/>
      <c r="C135" s="183" t="s">
        <v>254</v>
      </c>
      <c r="D135" s="183" t="s">
        <v>213</v>
      </c>
      <c r="E135" s="184" t="s">
        <v>2782</v>
      </c>
      <c r="F135" s="185" t="s">
        <v>2783</v>
      </c>
      <c r="G135" s="186" t="s">
        <v>389</v>
      </c>
      <c r="H135" s="187">
        <v>50</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415</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294</v>
      </c>
    </row>
    <row r="136" spans="2:65" s="1" customFormat="1" ht="21.75" customHeight="1">
      <c r="B136" s="182"/>
      <c r="C136" s="196" t="s">
        <v>257</v>
      </c>
      <c r="D136" s="196" t="s">
        <v>240</v>
      </c>
      <c r="E136" s="197" t="s">
        <v>4892</v>
      </c>
      <c r="F136" s="198" t="s">
        <v>4893</v>
      </c>
      <c r="G136" s="199" t="s">
        <v>430</v>
      </c>
      <c r="H136" s="200">
        <v>25</v>
      </c>
      <c r="I136" s="201"/>
      <c r="J136" s="201">
        <f t="shared" si="0"/>
        <v>0</v>
      </c>
      <c r="K136" s="202"/>
      <c r="L136" s="203"/>
      <c r="M136" s="204" t="s">
        <v>1</v>
      </c>
      <c r="N136" s="205" t="s">
        <v>37</v>
      </c>
      <c r="O136" s="192">
        <v>0</v>
      </c>
      <c r="P136" s="192">
        <f t="shared" si="1"/>
        <v>0</v>
      </c>
      <c r="Q136" s="192">
        <v>1E-3</v>
      </c>
      <c r="R136" s="192">
        <f t="shared" si="2"/>
        <v>2.5000000000000001E-2</v>
      </c>
      <c r="S136" s="192">
        <v>0</v>
      </c>
      <c r="T136" s="193">
        <f t="shared" si="3"/>
        <v>0</v>
      </c>
      <c r="AR136" s="194" t="s">
        <v>2600</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300</v>
      </c>
    </row>
    <row r="137" spans="2:65" s="1" customFormat="1" ht="24.2" customHeight="1">
      <c r="B137" s="182"/>
      <c r="C137" s="183" t="s">
        <v>260</v>
      </c>
      <c r="D137" s="183" t="s">
        <v>213</v>
      </c>
      <c r="E137" s="184" t="s">
        <v>2925</v>
      </c>
      <c r="F137" s="185" t="s">
        <v>4894</v>
      </c>
      <c r="G137" s="186" t="s">
        <v>389</v>
      </c>
      <c r="H137" s="187">
        <v>380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306</v>
      </c>
    </row>
    <row r="138" spans="2:65" s="1" customFormat="1" ht="16.5" customHeight="1">
      <c r="B138" s="182"/>
      <c r="C138" s="196" t="s">
        <v>263</v>
      </c>
      <c r="D138" s="196" t="s">
        <v>240</v>
      </c>
      <c r="E138" s="197" t="s">
        <v>2927</v>
      </c>
      <c r="F138" s="198" t="s">
        <v>4895</v>
      </c>
      <c r="G138" s="199" t="s">
        <v>389</v>
      </c>
      <c r="H138" s="200">
        <v>380</v>
      </c>
      <c r="I138" s="201"/>
      <c r="J138" s="201">
        <f t="shared" si="0"/>
        <v>0</v>
      </c>
      <c r="K138" s="202"/>
      <c r="L138" s="203"/>
      <c r="M138" s="204" t="s">
        <v>1</v>
      </c>
      <c r="N138" s="205" t="s">
        <v>37</v>
      </c>
      <c r="O138" s="192">
        <v>0</v>
      </c>
      <c r="P138" s="192">
        <f t="shared" si="1"/>
        <v>0</v>
      </c>
      <c r="Q138" s="192">
        <v>3.3E-4</v>
      </c>
      <c r="R138" s="192">
        <f t="shared" si="2"/>
        <v>0.12540000000000001</v>
      </c>
      <c r="S138" s="192">
        <v>0</v>
      </c>
      <c r="T138" s="193">
        <f t="shared" si="3"/>
        <v>0</v>
      </c>
      <c r="AR138" s="194" t="s">
        <v>2600</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311</v>
      </c>
    </row>
    <row r="139" spans="2:65" s="1" customFormat="1" ht="16.5" customHeight="1">
      <c r="B139" s="182"/>
      <c r="C139" s="183" t="s">
        <v>267</v>
      </c>
      <c r="D139" s="183" t="s">
        <v>213</v>
      </c>
      <c r="E139" s="184" t="s">
        <v>4896</v>
      </c>
      <c r="F139" s="185" t="s">
        <v>4897</v>
      </c>
      <c r="G139" s="186" t="s">
        <v>216</v>
      </c>
      <c r="H139" s="187">
        <v>2</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317</v>
      </c>
    </row>
    <row r="140" spans="2:65" s="1" customFormat="1" ht="16.5" customHeight="1">
      <c r="B140" s="182"/>
      <c r="C140" s="183" t="s">
        <v>270</v>
      </c>
      <c r="D140" s="183" t="s">
        <v>213</v>
      </c>
      <c r="E140" s="184" t="s">
        <v>4898</v>
      </c>
      <c r="F140" s="185" t="s">
        <v>4899</v>
      </c>
      <c r="G140" s="186" t="s">
        <v>250</v>
      </c>
      <c r="H140" s="187">
        <v>2</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323</v>
      </c>
    </row>
    <row r="141" spans="2:65" s="1" customFormat="1" ht="24.2" customHeight="1">
      <c r="B141" s="182"/>
      <c r="C141" s="183" t="s">
        <v>274</v>
      </c>
      <c r="D141" s="183" t="s">
        <v>213</v>
      </c>
      <c r="E141" s="184" t="s">
        <v>4900</v>
      </c>
      <c r="F141" s="185" t="s">
        <v>4901</v>
      </c>
      <c r="G141" s="186" t="s">
        <v>389</v>
      </c>
      <c r="H141" s="187">
        <v>30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329</v>
      </c>
    </row>
    <row r="142" spans="2:65" s="1" customFormat="1" ht="33" customHeight="1">
      <c r="B142" s="182"/>
      <c r="C142" s="183" t="s">
        <v>277</v>
      </c>
      <c r="D142" s="183" t="s">
        <v>213</v>
      </c>
      <c r="E142" s="184" t="s">
        <v>4853</v>
      </c>
      <c r="F142" s="185" t="s">
        <v>4854</v>
      </c>
      <c r="G142" s="186" t="s">
        <v>389</v>
      </c>
      <c r="H142" s="187">
        <v>30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335</v>
      </c>
    </row>
    <row r="143" spans="2:65" s="1" customFormat="1" ht="24.2" customHeight="1">
      <c r="B143" s="182"/>
      <c r="C143" s="183" t="s">
        <v>280</v>
      </c>
      <c r="D143" s="183" t="s">
        <v>213</v>
      </c>
      <c r="E143" s="184" t="s">
        <v>4857</v>
      </c>
      <c r="F143" s="185" t="s">
        <v>4858</v>
      </c>
      <c r="G143" s="186" t="s">
        <v>389</v>
      </c>
      <c r="H143" s="187">
        <v>30</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341</v>
      </c>
    </row>
    <row r="144" spans="2:65" s="1" customFormat="1" ht="24.2" customHeight="1">
      <c r="B144" s="182"/>
      <c r="C144" s="196" t="s">
        <v>283</v>
      </c>
      <c r="D144" s="196" t="s">
        <v>240</v>
      </c>
      <c r="E144" s="197" t="s">
        <v>4902</v>
      </c>
      <c r="F144" s="198" t="s">
        <v>4903</v>
      </c>
      <c r="G144" s="199" t="s">
        <v>389</v>
      </c>
      <c r="H144" s="200">
        <v>30</v>
      </c>
      <c r="I144" s="201"/>
      <c r="J144" s="201">
        <f t="shared" si="0"/>
        <v>0</v>
      </c>
      <c r="K144" s="202"/>
      <c r="L144" s="203"/>
      <c r="M144" s="204" t="s">
        <v>1</v>
      </c>
      <c r="N144" s="205" t="s">
        <v>37</v>
      </c>
      <c r="O144" s="192">
        <v>0</v>
      </c>
      <c r="P144" s="192">
        <f t="shared" si="1"/>
        <v>0</v>
      </c>
      <c r="Q144" s="192">
        <v>2.1000000000000001E-4</v>
      </c>
      <c r="R144" s="192">
        <f t="shared" si="2"/>
        <v>6.3E-3</v>
      </c>
      <c r="S144" s="192">
        <v>0</v>
      </c>
      <c r="T144" s="193">
        <f t="shared" si="3"/>
        <v>0</v>
      </c>
      <c r="AR144" s="194" t="s">
        <v>2600</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347</v>
      </c>
    </row>
    <row r="145" spans="2:65" s="1" customFormat="1" ht="33" customHeight="1">
      <c r="B145" s="182"/>
      <c r="C145" s="183" t="s">
        <v>6</v>
      </c>
      <c r="D145" s="183" t="s">
        <v>213</v>
      </c>
      <c r="E145" s="184" t="s">
        <v>4904</v>
      </c>
      <c r="F145" s="185" t="s">
        <v>4905</v>
      </c>
      <c r="G145" s="186" t="s">
        <v>389</v>
      </c>
      <c r="H145" s="187">
        <v>30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352</v>
      </c>
    </row>
    <row r="146" spans="2:65" s="1" customFormat="1" ht="33" customHeight="1">
      <c r="B146" s="182"/>
      <c r="C146" s="183" t="s">
        <v>288</v>
      </c>
      <c r="D146" s="183" t="s">
        <v>213</v>
      </c>
      <c r="E146" s="184" t="s">
        <v>4906</v>
      </c>
      <c r="F146" s="185" t="s">
        <v>4907</v>
      </c>
      <c r="G146" s="186" t="s">
        <v>238</v>
      </c>
      <c r="H146" s="187">
        <v>15</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358</v>
      </c>
    </row>
    <row r="147" spans="2:65" s="1" customFormat="1" ht="16.5" customHeight="1">
      <c r="B147" s="182"/>
      <c r="C147" s="183">
        <v>25</v>
      </c>
      <c r="D147" s="183" t="s">
        <v>213</v>
      </c>
      <c r="E147" s="184" t="s">
        <v>2997</v>
      </c>
      <c r="F147" s="185" t="s">
        <v>2998</v>
      </c>
      <c r="G147" s="186" t="s">
        <v>2066</v>
      </c>
      <c r="H147" s="187">
        <v>24</v>
      </c>
      <c r="I147" s="188"/>
      <c r="J147" s="188">
        <f t="shared" si="0"/>
        <v>0</v>
      </c>
      <c r="K147" s="189"/>
      <c r="L147" s="64"/>
      <c r="M147" s="190" t="s">
        <v>1</v>
      </c>
      <c r="N147" s="191" t="s">
        <v>37</v>
      </c>
      <c r="O147" s="192">
        <v>0</v>
      </c>
      <c r="P147" s="192">
        <f t="shared" si="1"/>
        <v>0</v>
      </c>
      <c r="Q147" s="192">
        <v>0</v>
      </c>
      <c r="R147" s="192">
        <f t="shared" si="2"/>
        <v>0</v>
      </c>
      <c r="S147" s="192">
        <v>0</v>
      </c>
      <c r="T147" s="193">
        <f t="shared" si="3"/>
        <v>0</v>
      </c>
      <c r="AR147" s="194" t="s">
        <v>415</v>
      </c>
      <c r="AT147" s="194" t="s">
        <v>213</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370</v>
      </c>
    </row>
    <row r="148" spans="2:65" s="1" customFormat="1" ht="16.5" customHeight="1">
      <c r="B148" s="182"/>
      <c r="C148" s="183">
        <v>26</v>
      </c>
      <c r="D148" s="183" t="s">
        <v>213</v>
      </c>
      <c r="E148" s="184" t="s">
        <v>2991</v>
      </c>
      <c r="F148" s="185" t="s">
        <v>2992</v>
      </c>
      <c r="G148" s="186" t="s">
        <v>1489</v>
      </c>
      <c r="H148" s="187">
        <v>33</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376</v>
      </c>
    </row>
    <row r="149" spans="2:65" s="11" customFormat="1" ht="22.9" customHeight="1">
      <c r="B149" s="171"/>
      <c r="D149" s="172" t="s">
        <v>69</v>
      </c>
      <c r="E149" s="180" t="s">
        <v>2902</v>
      </c>
      <c r="F149" s="180" t="s">
        <v>2903</v>
      </c>
      <c r="J149" s="181">
        <f>BK149</f>
        <v>0</v>
      </c>
      <c r="L149" s="171"/>
      <c r="M149" s="175"/>
      <c r="P149" s="176">
        <f>P150</f>
        <v>0</v>
      </c>
      <c r="R149" s="176">
        <f>R150</f>
        <v>0</v>
      </c>
      <c r="T149" s="177">
        <f>T150</f>
        <v>0</v>
      </c>
      <c r="AR149" s="172" t="s">
        <v>77</v>
      </c>
      <c r="AT149" s="178" t="s">
        <v>69</v>
      </c>
      <c r="AU149" s="178" t="s">
        <v>77</v>
      </c>
      <c r="AY149" s="172" t="s">
        <v>211</v>
      </c>
      <c r="BK149" s="179">
        <f>BK150</f>
        <v>0</v>
      </c>
    </row>
    <row r="150" spans="2:65" s="11" customFormat="1" ht="20.85" customHeight="1">
      <c r="B150" s="171"/>
      <c r="D150" s="172" t="s">
        <v>69</v>
      </c>
      <c r="E150" s="180" t="s">
        <v>2904</v>
      </c>
      <c r="F150" s="180" t="s">
        <v>2905</v>
      </c>
      <c r="J150" s="181">
        <f>BK150</f>
        <v>0</v>
      </c>
      <c r="L150" s="171"/>
      <c r="M150" s="175"/>
      <c r="P150" s="176">
        <f>SUM(P151:P154)</f>
        <v>0</v>
      </c>
      <c r="R150" s="176">
        <f>SUM(R151:R154)</f>
        <v>0</v>
      </c>
      <c r="T150" s="177">
        <f>SUM(T151:T154)</f>
        <v>0</v>
      </c>
      <c r="AR150" s="172" t="s">
        <v>77</v>
      </c>
      <c r="AT150" s="178" t="s">
        <v>69</v>
      </c>
      <c r="AU150" s="178" t="s">
        <v>83</v>
      </c>
      <c r="AY150" s="172" t="s">
        <v>211</v>
      </c>
      <c r="BK150" s="179">
        <f>SUM(BK151:BK154)</f>
        <v>0</v>
      </c>
    </row>
    <row r="151" spans="2:65" s="1" customFormat="1" ht="16.5" customHeight="1">
      <c r="B151" s="182"/>
      <c r="C151" s="183">
        <v>27</v>
      </c>
      <c r="D151" s="183" t="s">
        <v>213</v>
      </c>
      <c r="E151" s="184" t="s">
        <v>2906</v>
      </c>
      <c r="F151" s="185" t="s">
        <v>2907</v>
      </c>
      <c r="G151" s="186" t="s">
        <v>389</v>
      </c>
      <c r="H151" s="187">
        <v>610</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220</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382</v>
      </c>
    </row>
    <row r="152" spans="2:65" s="1" customFormat="1" ht="16.5" customHeight="1">
      <c r="B152" s="182"/>
      <c r="C152" s="196">
        <v>28</v>
      </c>
      <c r="D152" s="196" t="s">
        <v>240</v>
      </c>
      <c r="E152" s="197" t="s">
        <v>2908</v>
      </c>
      <c r="F152" s="198" t="s">
        <v>2909</v>
      </c>
      <c r="G152" s="199" t="s">
        <v>389</v>
      </c>
      <c r="H152" s="200">
        <v>610</v>
      </c>
      <c r="I152" s="201"/>
      <c r="J152" s="201">
        <f>ROUND(I152*H152,2)</f>
        <v>0</v>
      </c>
      <c r="K152" s="202"/>
      <c r="L152" s="203"/>
      <c r="M152" s="204" t="s">
        <v>1</v>
      </c>
      <c r="N152" s="205" t="s">
        <v>37</v>
      </c>
      <c r="O152" s="192">
        <v>0</v>
      </c>
      <c r="P152" s="192">
        <f>O152*H152</f>
        <v>0</v>
      </c>
      <c r="Q152" s="192">
        <v>0</v>
      </c>
      <c r="R152" s="192">
        <f>Q152*H152</f>
        <v>0</v>
      </c>
      <c r="S152" s="192">
        <v>0</v>
      </c>
      <c r="T152" s="193">
        <f>S152*H152</f>
        <v>0</v>
      </c>
      <c r="AR152" s="194" t="s">
        <v>235</v>
      </c>
      <c r="AT152" s="194" t="s">
        <v>240</v>
      </c>
      <c r="AU152" s="194" t="s">
        <v>220</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393</v>
      </c>
    </row>
    <row r="153" spans="2:65" s="1" customFormat="1" ht="16.5" customHeight="1">
      <c r="B153" s="182"/>
      <c r="C153" s="183">
        <v>29</v>
      </c>
      <c r="D153" s="183" t="s">
        <v>213</v>
      </c>
      <c r="E153" s="184" t="s">
        <v>2906</v>
      </c>
      <c r="F153" s="185" t="s">
        <v>2907</v>
      </c>
      <c r="G153" s="186" t="s">
        <v>389</v>
      </c>
      <c r="H153" s="187">
        <v>610</v>
      </c>
      <c r="I153" s="188"/>
      <c r="J153" s="188">
        <f>ROUND(I153*H153,2)</f>
        <v>0</v>
      </c>
      <c r="K153" s="189"/>
      <c r="L153" s="64"/>
      <c r="M153" s="190" t="s">
        <v>1</v>
      </c>
      <c r="N153" s="191" t="s">
        <v>37</v>
      </c>
      <c r="O153" s="192">
        <v>0</v>
      </c>
      <c r="P153" s="192">
        <f>O153*H153</f>
        <v>0</v>
      </c>
      <c r="Q153" s="192">
        <v>0</v>
      </c>
      <c r="R153" s="192">
        <f>Q153*H153</f>
        <v>0</v>
      </c>
      <c r="S153" s="192">
        <v>0</v>
      </c>
      <c r="T153" s="193">
        <f>S153*H153</f>
        <v>0</v>
      </c>
      <c r="AR153" s="194" t="s">
        <v>217</v>
      </c>
      <c r="AT153" s="194" t="s">
        <v>213</v>
      </c>
      <c r="AU153" s="194" t="s">
        <v>220</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399</v>
      </c>
    </row>
    <row r="154" spans="2:65" s="1" customFormat="1" ht="16.5" customHeight="1">
      <c r="B154" s="182"/>
      <c r="C154" s="196">
        <v>30</v>
      </c>
      <c r="D154" s="196" t="s">
        <v>240</v>
      </c>
      <c r="E154" s="197" t="s">
        <v>2908</v>
      </c>
      <c r="F154" s="198" t="s">
        <v>2909</v>
      </c>
      <c r="G154" s="199" t="s">
        <v>389</v>
      </c>
      <c r="H154" s="200">
        <v>610</v>
      </c>
      <c r="I154" s="201"/>
      <c r="J154" s="201">
        <f>ROUND(I154*H154,2)</f>
        <v>0</v>
      </c>
      <c r="K154" s="202"/>
      <c r="L154" s="203"/>
      <c r="M154" s="231" t="s">
        <v>1</v>
      </c>
      <c r="N154" s="232" t="s">
        <v>37</v>
      </c>
      <c r="O154" s="223">
        <v>0</v>
      </c>
      <c r="P154" s="223">
        <f>O154*H154</f>
        <v>0</v>
      </c>
      <c r="Q154" s="223">
        <v>0</v>
      </c>
      <c r="R154" s="223">
        <f>Q154*H154</f>
        <v>0</v>
      </c>
      <c r="S154" s="223">
        <v>0</v>
      </c>
      <c r="T154" s="224">
        <f>S154*H154</f>
        <v>0</v>
      </c>
      <c r="AR154" s="194" t="s">
        <v>235</v>
      </c>
      <c r="AT154" s="194" t="s">
        <v>240</v>
      </c>
      <c r="AU154" s="194" t="s">
        <v>220</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409</v>
      </c>
    </row>
    <row r="155" spans="2:65" s="1" customFormat="1" ht="6.95" customHeight="1">
      <c r="B155" s="81"/>
      <c r="C155" s="82"/>
      <c r="D155" s="82"/>
      <c r="E155" s="82"/>
      <c r="F155" s="82"/>
      <c r="G155" s="82"/>
      <c r="H155" s="82"/>
      <c r="I155" s="82"/>
      <c r="J155" s="82"/>
      <c r="K155" s="82"/>
      <c r="L155" s="64"/>
    </row>
  </sheetData>
  <autoFilter ref="C119:K154" xr:uid="{00000000-0009-0000-0000-00001F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G83"/>
  <sheetViews>
    <sheetView view="pageBreakPreview" zoomScaleNormal="100" zoomScaleSheetLayoutView="100" workbookViewId="0">
      <pane ySplit="1" topLeftCell="A2"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5.5" style="727" customWidth="1"/>
    <col min="5" max="5" width="13.5" style="727" customWidth="1"/>
    <col min="6" max="6" width="18.6640625" style="728" customWidth="1"/>
    <col min="7" max="7" width="15.5" style="728" bestFit="1" customWidth="1"/>
    <col min="8" max="8" width="23" style="728" customWidth="1"/>
    <col min="9" max="9" width="25.6640625" style="728" customWidth="1"/>
    <col min="10" max="10" width="4.5" style="727" customWidth="1"/>
    <col min="11" max="15" width="11.6640625" style="727"/>
    <col min="16" max="16" width="12.6640625" style="727" bestFit="1" customWidth="1"/>
    <col min="17" max="256" width="11.6640625" style="727"/>
    <col min="257" max="257" width="11.5" style="727" customWidth="1"/>
    <col min="258" max="258" width="33" style="727" bestFit="1" customWidth="1"/>
    <col min="259" max="259" width="100.1640625" style="727" bestFit="1" customWidth="1"/>
    <col min="260" max="260" width="5.5" style="727" customWidth="1"/>
    <col min="261" max="261" width="13.5" style="727" customWidth="1"/>
    <col min="262" max="262" width="18.6640625" style="727" customWidth="1"/>
    <col min="263" max="263" width="15.5" style="727" bestFit="1" customWidth="1"/>
    <col min="264" max="264" width="23" style="727" customWidth="1"/>
    <col min="265" max="265" width="25.6640625" style="727" customWidth="1"/>
    <col min="266" max="266" width="4.5" style="727" customWidth="1"/>
    <col min="267" max="271" width="11.6640625" style="727"/>
    <col min="272" max="272" width="12.6640625" style="727" bestFit="1" customWidth="1"/>
    <col min="273" max="512" width="11.6640625" style="727"/>
    <col min="513" max="513" width="11.5" style="727" customWidth="1"/>
    <col min="514" max="514" width="33" style="727" bestFit="1" customWidth="1"/>
    <col min="515" max="515" width="100.1640625" style="727" bestFit="1" customWidth="1"/>
    <col min="516" max="516" width="5.5" style="727" customWidth="1"/>
    <col min="517" max="517" width="13.5" style="727" customWidth="1"/>
    <col min="518" max="518" width="18.6640625" style="727" customWidth="1"/>
    <col min="519" max="519" width="15.5" style="727" bestFit="1" customWidth="1"/>
    <col min="520" max="520" width="23" style="727" customWidth="1"/>
    <col min="521" max="521" width="25.6640625" style="727" customWidth="1"/>
    <col min="522" max="522" width="4.5" style="727" customWidth="1"/>
    <col min="523" max="527" width="11.6640625" style="727"/>
    <col min="528" max="528" width="12.6640625" style="727" bestFit="1" customWidth="1"/>
    <col min="529" max="768" width="11.6640625" style="727"/>
    <col min="769" max="769" width="11.5" style="727" customWidth="1"/>
    <col min="770" max="770" width="33" style="727" bestFit="1" customWidth="1"/>
    <col min="771" max="771" width="100.1640625" style="727" bestFit="1" customWidth="1"/>
    <col min="772" max="772" width="5.5" style="727" customWidth="1"/>
    <col min="773" max="773" width="13.5" style="727" customWidth="1"/>
    <col min="774" max="774" width="18.6640625" style="727" customWidth="1"/>
    <col min="775" max="775" width="15.5" style="727" bestFit="1" customWidth="1"/>
    <col min="776" max="776" width="23" style="727" customWidth="1"/>
    <col min="777" max="777" width="25.6640625" style="727" customWidth="1"/>
    <col min="778" max="778" width="4.5" style="727" customWidth="1"/>
    <col min="779" max="783" width="11.6640625" style="727"/>
    <col min="784" max="784" width="12.6640625" style="727" bestFit="1" customWidth="1"/>
    <col min="785" max="1024" width="11.6640625" style="727"/>
    <col min="1025" max="1025" width="11.5" style="727" customWidth="1"/>
    <col min="1026" max="1026" width="33" style="727" bestFit="1" customWidth="1"/>
    <col min="1027" max="1027" width="100.1640625" style="727" bestFit="1" customWidth="1"/>
    <col min="1028" max="1028" width="5.5" style="727" customWidth="1"/>
    <col min="1029" max="1029" width="13.5" style="727" customWidth="1"/>
    <col min="1030" max="1030" width="18.6640625" style="727" customWidth="1"/>
    <col min="1031" max="1031" width="15.5" style="727" bestFit="1" customWidth="1"/>
    <col min="1032" max="1032" width="23" style="727" customWidth="1"/>
    <col min="1033" max="1033" width="25.6640625" style="727" customWidth="1"/>
    <col min="1034" max="1034" width="4.5" style="727" customWidth="1"/>
    <col min="1035" max="1039" width="11.6640625" style="727"/>
    <col min="1040" max="1040" width="12.6640625" style="727" bestFit="1" customWidth="1"/>
    <col min="1041" max="1280" width="11.6640625" style="727"/>
    <col min="1281" max="1281" width="11.5" style="727" customWidth="1"/>
    <col min="1282" max="1282" width="33" style="727" bestFit="1" customWidth="1"/>
    <col min="1283" max="1283" width="100.1640625" style="727" bestFit="1" customWidth="1"/>
    <col min="1284" max="1284" width="5.5" style="727" customWidth="1"/>
    <col min="1285" max="1285" width="13.5" style="727" customWidth="1"/>
    <col min="1286" max="1286" width="18.6640625" style="727" customWidth="1"/>
    <col min="1287" max="1287" width="15.5" style="727" bestFit="1" customWidth="1"/>
    <col min="1288" max="1288" width="23" style="727" customWidth="1"/>
    <col min="1289" max="1289" width="25.6640625" style="727" customWidth="1"/>
    <col min="1290" max="1290" width="4.5" style="727" customWidth="1"/>
    <col min="1291" max="1295" width="11.6640625" style="727"/>
    <col min="1296" max="1296" width="12.6640625" style="727" bestFit="1" customWidth="1"/>
    <col min="1297" max="1536" width="11.6640625" style="727"/>
    <col min="1537" max="1537" width="11.5" style="727" customWidth="1"/>
    <col min="1538" max="1538" width="33" style="727" bestFit="1" customWidth="1"/>
    <col min="1539" max="1539" width="100.1640625" style="727" bestFit="1" customWidth="1"/>
    <col min="1540" max="1540" width="5.5" style="727" customWidth="1"/>
    <col min="1541" max="1541" width="13.5" style="727" customWidth="1"/>
    <col min="1542" max="1542" width="18.6640625" style="727" customWidth="1"/>
    <col min="1543" max="1543" width="15.5" style="727" bestFit="1" customWidth="1"/>
    <col min="1544" max="1544" width="23" style="727" customWidth="1"/>
    <col min="1545" max="1545" width="25.6640625" style="727" customWidth="1"/>
    <col min="1546" max="1546" width="4.5" style="727" customWidth="1"/>
    <col min="1547" max="1551" width="11.6640625" style="727"/>
    <col min="1552" max="1552" width="12.6640625" style="727" bestFit="1" customWidth="1"/>
    <col min="1553" max="1792" width="11.6640625" style="727"/>
    <col min="1793" max="1793" width="11.5" style="727" customWidth="1"/>
    <col min="1794" max="1794" width="33" style="727" bestFit="1" customWidth="1"/>
    <col min="1795" max="1795" width="100.1640625" style="727" bestFit="1" customWidth="1"/>
    <col min="1796" max="1796" width="5.5" style="727" customWidth="1"/>
    <col min="1797" max="1797" width="13.5" style="727" customWidth="1"/>
    <col min="1798" max="1798" width="18.6640625" style="727" customWidth="1"/>
    <col min="1799" max="1799" width="15.5" style="727" bestFit="1" customWidth="1"/>
    <col min="1800" max="1800" width="23" style="727" customWidth="1"/>
    <col min="1801" max="1801" width="25.6640625" style="727" customWidth="1"/>
    <col min="1802" max="1802" width="4.5" style="727" customWidth="1"/>
    <col min="1803" max="1807" width="11.6640625" style="727"/>
    <col min="1808" max="1808" width="12.6640625" style="727" bestFit="1" customWidth="1"/>
    <col min="1809" max="2048" width="11.6640625" style="727"/>
    <col min="2049" max="2049" width="11.5" style="727" customWidth="1"/>
    <col min="2050" max="2050" width="33" style="727" bestFit="1" customWidth="1"/>
    <col min="2051" max="2051" width="100.1640625" style="727" bestFit="1" customWidth="1"/>
    <col min="2052" max="2052" width="5.5" style="727" customWidth="1"/>
    <col min="2053" max="2053" width="13.5" style="727" customWidth="1"/>
    <col min="2054" max="2054" width="18.6640625" style="727" customWidth="1"/>
    <col min="2055" max="2055" width="15.5" style="727" bestFit="1" customWidth="1"/>
    <col min="2056" max="2056" width="23" style="727" customWidth="1"/>
    <col min="2057" max="2057" width="25.6640625" style="727" customWidth="1"/>
    <col min="2058" max="2058" width="4.5" style="727" customWidth="1"/>
    <col min="2059" max="2063" width="11.6640625" style="727"/>
    <col min="2064" max="2064" width="12.6640625" style="727" bestFit="1" customWidth="1"/>
    <col min="2065" max="2304" width="11.6640625" style="727"/>
    <col min="2305" max="2305" width="11.5" style="727" customWidth="1"/>
    <col min="2306" max="2306" width="33" style="727" bestFit="1" customWidth="1"/>
    <col min="2307" max="2307" width="100.1640625" style="727" bestFit="1" customWidth="1"/>
    <col min="2308" max="2308" width="5.5" style="727" customWidth="1"/>
    <col min="2309" max="2309" width="13.5" style="727" customWidth="1"/>
    <col min="2310" max="2310" width="18.6640625" style="727" customWidth="1"/>
    <col min="2311" max="2311" width="15.5" style="727" bestFit="1" customWidth="1"/>
    <col min="2312" max="2312" width="23" style="727" customWidth="1"/>
    <col min="2313" max="2313" width="25.6640625" style="727" customWidth="1"/>
    <col min="2314" max="2314" width="4.5" style="727" customWidth="1"/>
    <col min="2315" max="2319" width="11.6640625" style="727"/>
    <col min="2320" max="2320" width="12.6640625" style="727" bestFit="1" customWidth="1"/>
    <col min="2321" max="2560" width="11.6640625" style="727"/>
    <col min="2561" max="2561" width="11.5" style="727" customWidth="1"/>
    <col min="2562" max="2562" width="33" style="727" bestFit="1" customWidth="1"/>
    <col min="2563" max="2563" width="100.1640625" style="727" bestFit="1" customWidth="1"/>
    <col min="2564" max="2564" width="5.5" style="727" customWidth="1"/>
    <col min="2565" max="2565" width="13.5" style="727" customWidth="1"/>
    <col min="2566" max="2566" width="18.6640625" style="727" customWidth="1"/>
    <col min="2567" max="2567" width="15.5" style="727" bestFit="1" customWidth="1"/>
    <col min="2568" max="2568" width="23" style="727" customWidth="1"/>
    <col min="2569" max="2569" width="25.6640625" style="727" customWidth="1"/>
    <col min="2570" max="2570" width="4.5" style="727" customWidth="1"/>
    <col min="2571" max="2575" width="11.6640625" style="727"/>
    <col min="2576" max="2576" width="12.6640625" style="727" bestFit="1" customWidth="1"/>
    <col min="2577" max="2816" width="11.6640625" style="727"/>
    <col min="2817" max="2817" width="11.5" style="727" customWidth="1"/>
    <col min="2818" max="2818" width="33" style="727" bestFit="1" customWidth="1"/>
    <col min="2819" max="2819" width="100.1640625" style="727" bestFit="1" customWidth="1"/>
    <col min="2820" max="2820" width="5.5" style="727" customWidth="1"/>
    <col min="2821" max="2821" width="13.5" style="727" customWidth="1"/>
    <col min="2822" max="2822" width="18.6640625" style="727" customWidth="1"/>
    <col min="2823" max="2823" width="15.5" style="727" bestFit="1" customWidth="1"/>
    <col min="2824" max="2824" width="23" style="727" customWidth="1"/>
    <col min="2825" max="2825" width="25.6640625" style="727" customWidth="1"/>
    <col min="2826" max="2826" width="4.5" style="727" customWidth="1"/>
    <col min="2827" max="2831" width="11.6640625" style="727"/>
    <col min="2832" max="2832" width="12.6640625" style="727" bestFit="1" customWidth="1"/>
    <col min="2833" max="3072" width="11.6640625" style="727"/>
    <col min="3073" max="3073" width="11.5" style="727" customWidth="1"/>
    <col min="3074" max="3074" width="33" style="727" bestFit="1" customWidth="1"/>
    <col min="3075" max="3075" width="100.1640625" style="727" bestFit="1" customWidth="1"/>
    <col min="3076" max="3076" width="5.5" style="727" customWidth="1"/>
    <col min="3077" max="3077" width="13.5" style="727" customWidth="1"/>
    <col min="3078" max="3078" width="18.6640625" style="727" customWidth="1"/>
    <col min="3079" max="3079" width="15.5" style="727" bestFit="1" customWidth="1"/>
    <col min="3080" max="3080" width="23" style="727" customWidth="1"/>
    <col min="3081" max="3081" width="25.6640625" style="727" customWidth="1"/>
    <col min="3082" max="3082" width="4.5" style="727" customWidth="1"/>
    <col min="3083" max="3087" width="11.6640625" style="727"/>
    <col min="3088" max="3088" width="12.6640625" style="727" bestFit="1" customWidth="1"/>
    <col min="3089" max="3328" width="11.6640625" style="727"/>
    <col min="3329" max="3329" width="11.5" style="727" customWidth="1"/>
    <col min="3330" max="3330" width="33" style="727" bestFit="1" customWidth="1"/>
    <col min="3331" max="3331" width="100.1640625" style="727" bestFit="1" customWidth="1"/>
    <col min="3332" max="3332" width="5.5" style="727" customWidth="1"/>
    <col min="3333" max="3333" width="13.5" style="727" customWidth="1"/>
    <col min="3334" max="3334" width="18.6640625" style="727" customWidth="1"/>
    <col min="3335" max="3335" width="15.5" style="727" bestFit="1" customWidth="1"/>
    <col min="3336" max="3336" width="23" style="727" customWidth="1"/>
    <col min="3337" max="3337" width="25.6640625" style="727" customWidth="1"/>
    <col min="3338" max="3338" width="4.5" style="727" customWidth="1"/>
    <col min="3339" max="3343" width="11.6640625" style="727"/>
    <col min="3344" max="3344" width="12.6640625" style="727" bestFit="1" customWidth="1"/>
    <col min="3345" max="3584" width="11.6640625" style="727"/>
    <col min="3585" max="3585" width="11.5" style="727" customWidth="1"/>
    <col min="3586" max="3586" width="33" style="727" bestFit="1" customWidth="1"/>
    <col min="3587" max="3587" width="100.1640625" style="727" bestFit="1" customWidth="1"/>
    <col min="3588" max="3588" width="5.5" style="727" customWidth="1"/>
    <col min="3589" max="3589" width="13.5" style="727" customWidth="1"/>
    <col min="3590" max="3590" width="18.6640625" style="727" customWidth="1"/>
    <col min="3591" max="3591" width="15.5" style="727" bestFit="1" customWidth="1"/>
    <col min="3592" max="3592" width="23" style="727" customWidth="1"/>
    <col min="3593" max="3593" width="25.6640625" style="727" customWidth="1"/>
    <col min="3594" max="3594" width="4.5" style="727" customWidth="1"/>
    <col min="3595" max="3599" width="11.6640625" style="727"/>
    <col min="3600" max="3600" width="12.6640625" style="727" bestFit="1" customWidth="1"/>
    <col min="3601" max="3840" width="11.6640625" style="727"/>
    <col min="3841" max="3841" width="11.5" style="727" customWidth="1"/>
    <col min="3842" max="3842" width="33" style="727" bestFit="1" customWidth="1"/>
    <col min="3843" max="3843" width="100.1640625" style="727" bestFit="1" customWidth="1"/>
    <col min="3844" max="3844" width="5.5" style="727" customWidth="1"/>
    <col min="3845" max="3845" width="13.5" style="727" customWidth="1"/>
    <col min="3846" max="3846" width="18.6640625" style="727" customWidth="1"/>
    <col min="3847" max="3847" width="15.5" style="727" bestFit="1" customWidth="1"/>
    <col min="3848" max="3848" width="23" style="727" customWidth="1"/>
    <col min="3849" max="3849" width="25.6640625" style="727" customWidth="1"/>
    <col min="3850" max="3850" width="4.5" style="727" customWidth="1"/>
    <col min="3851" max="3855" width="11.6640625" style="727"/>
    <col min="3856" max="3856" width="12.6640625" style="727" bestFit="1" customWidth="1"/>
    <col min="3857" max="4096" width="11.6640625" style="727"/>
    <col min="4097" max="4097" width="11.5" style="727" customWidth="1"/>
    <col min="4098" max="4098" width="33" style="727" bestFit="1" customWidth="1"/>
    <col min="4099" max="4099" width="100.1640625" style="727" bestFit="1" customWidth="1"/>
    <col min="4100" max="4100" width="5.5" style="727" customWidth="1"/>
    <col min="4101" max="4101" width="13.5" style="727" customWidth="1"/>
    <col min="4102" max="4102" width="18.6640625" style="727" customWidth="1"/>
    <col min="4103" max="4103" width="15.5" style="727" bestFit="1" customWidth="1"/>
    <col min="4104" max="4104" width="23" style="727" customWidth="1"/>
    <col min="4105" max="4105" width="25.6640625" style="727" customWidth="1"/>
    <col min="4106" max="4106" width="4.5" style="727" customWidth="1"/>
    <col min="4107" max="4111" width="11.6640625" style="727"/>
    <col min="4112" max="4112" width="12.6640625" style="727" bestFit="1" customWidth="1"/>
    <col min="4113" max="4352" width="11.6640625" style="727"/>
    <col min="4353" max="4353" width="11.5" style="727" customWidth="1"/>
    <col min="4354" max="4354" width="33" style="727" bestFit="1" customWidth="1"/>
    <col min="4355" max="4355" width="100.1640625" style="727" bestFit="1" customWidth="1"/>
    <col min="4356" max="4356" width="5.5" style="727" customWidth="1"/>
    <col min="4357" max="4357" width="13.5" style="727" customWidth="1"/>
    <col min="4358" max="4358" width="18.6640625" style="727" customWidth="1"/>
    <col min="4359" max="4359" width="15.5" style="727" bestFit="1" customWidth="1"/>
    <col min="4360" max="4360" width="23" style="727" customWidth="1"/>
    <col min="4361" max="4361" width="25.6640625" style="727" customWidth="1"/>
    <col min="4362" max="4362" width="4.5" style="727" customWidth="1"/>
    <col min="4363" max="4367" width="11.6640625" style="727"/>
    <col min="4368" max="4368" width="12.6640625" style="727" bestFit="1" customWidth="1"/>
    <col min="4369" max="4608" width="11.6640625" style="727"/>
    <col min="4609" max="4609" width="11.5" style="727" customWidth="1"/>
    <col min="4610" max="4610" width="33" style="727" bestFit="1" customWidth="1"/>
    <col min="4611" max="4611" width="100.1640625" style="727" bestFit="1" customWidth="1"/>
    <col min="4612" max="4612" width="5.5" style="727" customWidth="1"/>
    <col min="4613" max="4613" width="13.5" style="727" customWidth="1"/>
    <col min="4614" max="4614" width="18.6640625" style="727" customWidth="1"/>
    <col min="4615" max="4615" width="15.5" style="727" bestFit="1" customWidth="1"/>
    <col min="4616" max="4616" width="23" style="727" customWidth="1"/>
    <col min="4617" max="4617" width="25.6640625" style="727" customWidth="1"/>
    <col min="4618" max="4618" width="4.5" style="727" customWidth="1"/>
    <col min="4619" max="4623" width="11.6640625" style="727"/>
    <col min="4624" max="4624" width="12.6640625" style="727" bestFit="1" customWidth="1"/>
    <col min="4625" max="4864" width="11.6640625" style="727"/>
    <col min="4865" max="4865" width="11.5" style="727" customWidth="1"/>
    <col min="4866" max="4866" width="33" style="727" bestFit="1" customWidth="1"/>
    <col min="4867" max="4867" width="100.1640625" style="727" bestFit="1" customWidth="1"/>
    <col min="4868" max="4868" width="5.5" style="727" customWidth="1"/>
    <col min="4869" max="4869" width="13.5" style="727" customWidth="1"/>
    <col min="4870" max="4870" width="18.6640625" style="727" customWidth="1"/>
    <col min="4871" max="4871" width="15.5" style="727" bestFit="1" customWidth="1"/>
    <col min="4872" max="4872" width="23" style="727" customWidth="1"/>
    <col min="4873" max="4873" width="25.6640625" style="727" customWidth="1"/>
    <col min="4874" max="4874" width="4.5" style="727" customWidth="1"/>
    <col min="4875" max="4879" width="11.6640625" style="727"/>
    <col min="4880" max="4880" width="12.6640625" style="727" bestFit="1" customWidth="1"/>
    <col min="4881" max="5120" width="11.6640625" style="727"/>
    <col min="5121" max="5121" width="11.5" style="727" customWidth="1"/>
    <col min="5122" max="5122" width="33" style="727" bestFit="1" customWidth="1"/>
    <col min="5123" max="5123" width="100.1640625" style="727" bestFit="1" customWidth="1"/>
    <col min="5124" max="5124" width="5.5" style="727" customWidth="1"/>
    <col min="5125" max="5125" width="13.5" style="727" customWidth="1"/>
    <col min="5126" max="5126" width="18.6640625" style="727" customWidth="1"/>
    <col min="5127" max="5127" width="15.5" style="727" bestFit="1" customWidth="1"/>
    <col min="5128" max="5128" width="23" style="727" customWidth="1"/>
    <col min="5129" max="5129" width="25.6640625" style="727" customWidth="1"/>
    <col min="5130" max="5130" width="4.5" style="727" customWidth="1"/>
    <col min="5131" max="5135" width="11.6640625" style="727"/>
    <col min="5136" max="5136" width="12.6640625" style="727" bestFit="1" customWidth="1"/>
    <col min="5137" max="5376" width="11.6640625" style="727"/>
    <col min="5377" max="5377" width="11.5" style="727" customWidth="1"/>
    <col min="5378" max="5378" width="33" style="727" bestFit="1" customWidth="1"/>
    <col min="5379" max="5379" width="100.1640625" style="727" bestFit="1" customWidth="1"/>
    <col min="5380" max="5380" width="5.5" style="727" customWidth="1"/>
    <col min="5381" max="5381" width="13.5" style="727" customWidth="1"/>
    <col min="5382" max="5382" width="18.6640625" style="727" customWidth="1"/>
    <col min="5383" max="5383" width="15.5" style="727" bestFit="1" customWidth="1"/>
    <col min="5384" max="5384" width="23" style="727" customWidth="1"/>
    <col min="5385" max="5385" width="25.6640625" style="727" customWidth="1"/>
    <col min="5386" max="5386" width="4.5" style="727" customWidth="1"/>
    <col min="5387" max="5391" width="11.6640625" style="727"/>
    <col min="5392" max="5392" width="12.6640625" style="727" bestFit="1" customWidth="1"/>
    <col min="5393" max="5632" width="11.6640625" style="727"/>
    <col min="5633" max="5633" width="11.5" style="727" customWidth="1"/>
    <col min="5634" max="5634" width="33" style="727" bestFit="1" customWidth="1"/>
    <col min="5635" max="5635" width="100.1640625" style="727" bestFit="1" customWidth="1"/>
    <col min="5636" max="5636" width="5.5" style="727" customWidth="1"/>
    <col min="5637" max="5637" width="13.5" style="727" customWidth="1"/>
    <col min="5638" max="5638" width="18.6640625" style="727" customWidth="1"/>
    <col min="5639" max="5639" width="15.5" style="727" bestFit="1" customWidth="1"/>
    <col min="5640" max="5640" width="23" style="727" customWidth="1"/>
    <col min="5641" max="5641" width="25.6640625" style="727" customWidth="1"/>
    <col min="5642" max="5642" width="4.5" style="727" customWidth="1"/>
    <col min="5643" max="5647" width="11.6640625" style="727"/>
    <col min="5648" max="5648" width="12.6640625" style="727" bestFit="1" customWidth="1"/>
    <col min="5649" max="5888" width="11.6640625" style="727"/>
    <col min="5889" max="5889" width="11.5" style="727" customWidth="1"/>
    <col min="5890" max="5890" width="33" style="727" bestFit="1" customWidth="1"/>
    <col min="5891" max="5891" width="100.1640625" style="727" bestFit="1" customWidth="1"/>
    <col min="5892" max="5892" width="5.5" style="727" customWidth="1"/>
    <col min="5893" max="5893" width="13.5" style="727" customWidth="1"/>
    <col min="5894" max="5894" width="18.6640625" style="727" customWidth="1"/>
    <col min="5895" max="5895" width="15.5" style="727" bestFit="1" customWidth="1"/>
    <col min="5896" max="5896" width="23" style="727" customWidth="1"/>
    <col min="5897" max="5897" width="25.6640625" style="727" customWidth="1"/>
    <col min="5898" max="5898" width="4.5" style="727" customWidth="1"/>
    <col min="5899" max="5903" width="11.6640625" style="727"/>
    <col min="5904" max="5904" width="12.6640625" style="727" bestFit="1" customWidth="1"/>
    <col min="5905" max="6144" width="11.6640625" style="727"/>
    <col min="6145" max="6145" width="11.5" style="727" customWidth="1"/>
    <col min="6146" max="6146" width="33" style="727" bestFit="1" customWidth="1"/>
    <col min="6147" max="6147" width="100.1640625" style="727" bestFit="1" customWidth="1"/>
    <col min="6148" max="6148" width="5.5" style="727" customWidth="1"/>
    <col min="6149" max="6149" width="13.5" style="727" customWidth="1"/>
    <col min="6150" max="6150" width="18.6640625" style="727" customWidth="1"/>
    <col min="6151" max="6151" width="15.5" style="727" bestFit="1" customWidth="1"/>
    <col min="6152" max="6152" width="23" style="727" customWidth="1"/>
    <col min="6153" max="6153" width="25.6640625" style="727" customWidth="1"/>
    <col min="6154" max="6154" width="4.5" style="727" customWidth="1"/>
    <col min="6155" max="6159" width="11.6640625" style="727"/>
    <col min="6160" max="6160" width="12.6640625" style="727" bestFit="1" customWidth="1"/>
    <col min="6161" max="6400" width="11.6640625" style="727"/>
    <col min="6401" max="6401" width="11.5" style="727" customWidth="1"/>
    <col min="6402" max="6402" width="33" style="727" bestFit="1" customWidth="1"/>
    <col min="6403" max="6403" width="100.1640625" style="727" bestFit="1" customWidth="1"/>
    <col min="6404" max="6404" width="5.5" style="727" customWidth="1"/>
    <col min="6405" max="6405" width="13.5" style="727" customWidth="1"/>
    <col min="6406" max="6406" width="18.6640625" style="727" customWidth="1"/>
    <col min="6407" max="6407" width="15.5" style="727" bestFit="1" customWidth="1"/>
    <col min="6408" max="6408" width="23" style="727" customWidth="1"/>
    <col min="6409" max="6409" width="25.6640625" style="727" customWidth="1"/>
    <col min="6410" max="6410" width="4.5" style="727" customWidth="1"/>
    <col min="6411" max="6415" width="11.6640625" style="727"/>
    <col min="6416" max="6416" width="12.6640625" style="727" bestFit="1" customWidth="1"/>
    <col min="6417" max="6656" width="11.6640625" style="727"/>
    <col min="6657" max="6657" width="11.5" style="727" customWidth="1"/>
    <col min="6658" max="6658" width="33" style="727" bestFit="1" customWidth="1"/>
    <col min="6659" max="6659" width="100.1640625" style="727" bestFit="1" customWidth="1"/>
    <col min="6660" max="6660" width="5.5" style="727" customWidth="1"/>
    <col min="6661" max="6661" width="13.5" style="727" customWidth="1"/>
    <col min="6662" max="6662" width="18.6640625" style="727" customWidth="1"/>
    <col min="6663" max="6663" width="15.5" style="727" bestFit="1" customWidth="1"/>
    <col min="6664" max="6664" width="23" style="727" customWidth="1"/>
    <col min="6665" max="6665" width="25.6640625" style="727" customWidth="1"/>
    <col min="6666" max="6666" width="4.5" style="727" customWidth="1"/>
    <col min="6667" max="6671" width="11.6640625" style="727"/>
    <col min="6672" max="6672" width="12.6640625" style="727" bestFit="1" customWidth="1"/>
    <col min="6673" max="6912" width="11.6640625" style="727"/>
    <col min="6913" max="6913" width="11.5" style="727" customWidth="1"/>
    <col min="6914" max="6914" width="33" style="727" bestFit="1" customWidth="1"/>
    <col min="6915" max="6915" width="100.1640625" style="727" bestFit="1" customWidth="1"/>
    <col min="6916" max="6916" width="5.5" style="727" customWidth="1"/>
    <col min="6917" max="6917" width="13.5" style="727" customWidth="1"/>
    <col min="6918" max="6918" width="18.6640625" style="727" customWidth="1"/>
    <col min="6919" max="6919" width="15.5" style="727" bestFit="1" customWidth="1"/>
    <col min="6920" max="6920" width="23" style="727" customWidth="1"/>
    <col min="6921" max="6921" width="25.6640625" style="727" customWidth="1"/>
    <col min="6922" max="6922" width="4.5" style="727" customWidth="1"/>
    <col min="6923" max="6927" width="11.6640625" style="727"/>
    <col min="6928" max="6928" width="12.6640625" style="727" bestFit="1" customWidth="1"/>
    <col min="6929" max="7168" width="11.6640625" style="727"/>
    <col min="7169" max="7169" width="11.5" style="727" customWidth="1"/>
    <col min="7170" max="7170" width="33" style="727" bestFit="1" customWidth="1"/>
    <col min="7171" max="7171" width="100.1640625" style="727" bestFit="1" customWidth="1"/>
    <col min="7172" max="7172" width="5.5" style="727" customWidth="1"/>
    <col min="7173" max="7173" width="13.5" style="727" customWidth="1"/>
    <col min="7174" max="7174" width="18.6640625" style="727" customWidth="1"/>
    <col min="7175" max="7175" width="15.5" style="727" bestFit="1" customWidth="1"/>
    <col min="7176" max="7176" width="23" style="727" customWidth="1"/>
    <col min="7177" max="7177" width="25.6640625" style="727" customWidth="1"/>
    <col min="7178" max="7178" width="4.5" style="727" customWidth="1"/>
    <col min="7179" max="7183" width="11.6640625" style="727"/>
    <col min="7184" max="7184" width="12.6640625" style="727" bestFit="1" customWidth="1"/>
    <col min="7185" max="7424" width="11.6640625" style="727"/>
    <col min="7425" max="7425" width="11.5" style="727" customWidth="1"/>
    <col min="7426" max="7426" width="33" style="727" bestFit="1" customWidth="1"/>
    <col min="7427" max="7427" width="100.1640625" style="727" bestFit="1" customWidth="1"/>
    <col min="7428" max="7428" width="5.5" style="727" customWidth="1"/>
    <col min="7429" max="7429" width="13.5" style="727" customWidth="1"/>
    <col min="7430" max="7430" width="18.6640625" style="727" customWidth="1"/>
    <col min="7431" max="7431" width="15.5" style="727" bestFit="1" customWidth="1"/>
    <col min="7432" max="7432" width="23" style="727" customWidth="1"/>
    <col min="7433" max="7433" width="25.6640625" style="727" customWidth="1"/>
    <col min="7434" max="7434" width="4.5" style="727" customWidth="1"/>
    <col min="7435" max="7439" width="11.6640625" style="727"/>
    <col min="7440" max="7440" width="12.6640625" style="727" bestFit="1" customWidth="1"/>
    <col min="7441" max="7680" width="11.6640625" style="727"/>
    <col min="7681" max="7681" width="11.5" style="727" customWidth="1"/>
    <col min="7682" max="7682" width="33" style="727" bestFit="1" customWidth="1"/>
    <col min="7683" max="7683" width="100.1640625" style="727" bestFit="1" customWidth="1"/>
    <col min="7684" max="7684" width="5.5" style="727" customWidth="1"/>
    <col min="7685" max="7685" width="13.5" style="727" customWidth="1"/>
    <col min="7686" max="7686" width="18.6640625" style="727" customWidth="1"/>
    <col min="7687" max="7687" width="15.5" style="727" bestFit="1" customWidth="1"/>
    <col min="7688" max="7688" width="23" style="727" customWidth="1"/>
    <col min="7689" max="7689" width="25.6640625" style="727" customWidth="1"/>
    <col min="7690" max="7690" width="4.5" style="727" customWidth="1"/>
    <col min="7691" max="7695" width="11.6640625" style="727"/>
    <col min="7696" max="7696" width="12.6640625" style="727" bestFit="1" customWidth="1"/>
    <col min="7697" max="7936" width="11.6640625" style="727"/>
    <col min="7937" max="7937" width="11.5" style="727" customWidth="1"/>
    <col min="7938" max="7938" width="33" style="727" bestFit="1" customWidth="1"/>
    <col min="7939" max="7939" width="100.1640625" style="727" bestFit="1" customWidth="1"/>
    <col min="7940" max="7940" width="5.5" style="727" customWidth="1"/>
    <col min="7941" max="7941" width="13.5" style="727" customWidth="1"/>
    <col min="7942" max="7942" width="18.6640625" style="727" customWidth="1"/>
    <col min="7943" max="7943" width="15.5" style="727" bestFit="1" customWidth="1"/>
    <col min="7944" max="7944" width="23" style="727" customWidth="1"/>
    <col min="7945" max="7945" width="25.6640625" style="727" customWidth="1"/>
    <col min="7946" max="7946" width="4.5" style="727" customWidth="1"/>
    <col min="7947" max="7951" width="11.6640625" style="727"/>
    <col min="7952" max="7952" width="12.6640625" style="727" bestFit="1" customWidth="1"/>
    <col min="7953" max="8192" width="11.6640625" style="727"/>
    <col min="8193" max="8193" width="11.5" style="727" customWidth="1"/>
    <col min="8194" max="8194" width="33" style="727" bestFit="1" customWidth="1"/>
    <col min="8195" max="8195" width="100.1640625" style="727" bestFit="1" customWidth="1"/>
    <col min="8196" max="8196" width="5.5" style="727" customWidth="1"/>
    <col min="8197" max="8197" width="13.5" style="727" customWidth="1"/>
    <col min="8198" max="8198" width="18.6640625" style="727" customWidth="1"/>
    <col min="8199" max="8199" width="15.5" style="727" bestFit="1" customWidth="1"/>
    <col min="8200" max="8200" width="23" style="727" customWidth="1"/>
    <col min="8201" max="8201" width="25.6640625" style="727" customWidth="1"/>
    <col min="8202" max="8202" width="4.5" style="727" customWidth="1"/>
    <col min="8203" max="8207" width="11.6640625" style="727"/>
    <col min="8208" max="8208" width="12.6640625" style="727" bestFit="1" customWidth="1"/>
    <col min="8209" max="8448" width="11.6640625" style="727"/>
    <col min="8449" max="8449" width="11.5" style="727" customWidth="1"/>
    <col min="8450" max="8450" width="33" style="727" bestFit="1" customWidth="1"/>
    <col min="8451" max="8451" width="100.1640625" style="727" bestFit="1" customWidth="1"/>
    <col min="8452" max="8452" width="5.5" style="727" customWidth="1"/>
    <col min="8453" max="8453" width="13.5" style="727" customWidth="1"/>
    <col min="8454" max="8454" width="18.6640625" style="727" customWidth="1"/>
    <col min="8455" max="8455" width="15.5" style="727" bestFit="1" customWidth="1"/>
    <col min="8456" max="8456" width="23" style="727" customWidth="1"/>
    <col min="8457" max="8457" width="25.6640625" style="727" customWidth="1"/>
    <col min="8458" max="8458" width="4.5" style="727" customWidth="1"/>
    <col min="8459" max="8463" width="11.6640625" style="727"/>
    <col min="8464" max="8464" width="12.6640625" style="727" bestFit="1" customWidth="1"/>
    <col min="8465" max="8704" width="11.6640625" style="727"/>
    <col min="8705" max="8705" width="11.5" style="727" customWidth="1"/>
    <col min="8706" max="8706" width="33" style="727" bestFit="1" customWidth="1"/>
    <col min="8707" max="8707" width="100.1640625" style="727" bestFit="1" customWidth="1"/>
    <col min="8708" max="8708" width="5.5" style="727" customWidth="1"/>
    <col min="8709" max="8709" width="13.5" style="727" customWidth="1"/>
    <col min="8710" max="8710" width="18.6640625" style="727" customWidth="1"/>
    <col min="8711" max="8711" width="15.5" style="727" bestFit="1" customWidth="1"/>
    <col min="8712" max="8712" width="23" style="727" customWidth="1"/>
    <col min="8713" max="8713" width="25.6640625" style="727" customWidth="1"/>
    <col min="8714" max="8714" width="4.5" style="727" customWidth="1"/>
    <col min="8715" max="8719" width="11.6640625" style="727"/>
    <col min="8720" max="8720" width="12.6640625" style="727" bestFit="1" customWidth="1"/>
    <col min="8721" max="8960" width="11.6640625" style="727"/>
    <col min="8961" max="8961" width="11.5" style="727" customWidth="1"/>
    <col min="8962" max="8962" width="33" style="727" bestFit="1" customWidth="1"/>
    <col min="8963" max="8963" width="100.1640625" style="727" bestFit="1" customWidth="1"/>
    <col min="8964" max="8964" width="5.5" style="727" customWidth="1"/>
    <col min="8965" max="8965" width="13.5" style="727" customWidth="1"/>
    <col min="8966" max="8966" width="18.6640625" style="727" customWidth="1"/>
    <col min="8967" max="8967" width="15.5" style="727" bestFit="1" customWidth="1"/>
    <col min="8968" max="8968" width="23" style="727" customWidth="1"/>
    <col min="8969" max="8969" width="25.6640625" style="727" customWidth="1"/>
    <col min="8970" max="8970" width="4.5" style="727" customWidth="1"/>
    <col min="8971" max="8975" width="11.6640625" style="727"/>
    <col min="8976" max="8976" width="12.6640625" style="727" bestFit="1" customWidth="1"/>
    <col min="8977" max="9216" width="11.6640625" style="727"/>
    <col min="9217" max="9217" width="11.5" style="727" customWidth="1"/>
    <col min="9218" max="9218" width="33" style="727" bestFit="1" customWidth="1"/>
    <col min="9219" max="9219" width="100.1640625" style="727" bestFit="1" customWidth="1"/>
    <col min="9220" max="9220" width="5.5" style="727" customWidth="1"/>
    <col min="9221" max="9221" width="13.5" style="727" customWidth="1"/>
    <col min="9222" max="9222" width="18.6640625" style="727" customWidth="1"/>
    <col min="9223" max="9223" width="15.5" style="727" bestFit="1" customWidth="1"/>
    <col min="9224" max="9224" width="23" style="727" customWidth="1"/>
    <col min="9225" max="9225" width="25.6640625" style="727" customWidth="1"/>
    <col min="9226" max="9226" width="4.5" style="727" customWidth="1"/>
    <col min="9227" max="9231" width="11.6640625" style="727"/>
    <col min="9232" max="9232" width="12.6640625" style="727" bestFit="1" customWidth="1"/>
    <col min="9233" max="9472" width="11.6640625" style="727"/>
    <col min="9473" max="9473" width="11.5" style="727" customWidth="1"/>
    <col min="9474" max="9474" width="33" style="727" bestFit="1" customWidth="1"/>
    <col min="9475" max="9475" width="100.1640625" style="727" bestFit="1" customWidth="1"/>
    <col min="9476" max="9476" width="5.5" style="727" customWidth="1"/>
    <col min="9477" max="9477" width="13.5" style="727" customWidth="1"/>
    <col min="9478" max="9478" width="18.6640625" style="727" customWidth="1"/>
    <col min="9479" max="9479" width="15.5" style="727" bestFit="1" customWidth="1"/>
    <col min="9480" max="9480" width="23" style="727" customWidth="1"/>
    <col min="9481" max="9481" width="25.6640625" style="727" customWidth="1"/>
    <col min="9482" max="9482" width="4.5" style="727" customWidth="1"/>
    <col min="9483" max="9487" width="11.6640625" style="727"/>
    <col min="9488" max="9488" width="12.6640625" style="727" bestFit="1" customWidth="1"/>
    <col min="9489" max="9728" width="11.6640625" style="727"/>
    <col min="9729" max="9729" width="11.5" style="727" customWidth="1"/>
    <col min="9730" max="9730" width="33" style="727" bestFit="1" customWidth="1"/>
    <col min="9731" max="9731" width="100.1640625" style="727" bestFit="1" customWidth="1"/>
    <col min="9732" max="9732" width="5.5" style="727" customWidth="1"/>
    <col min="9733" max="9733" width="13.5" style="727" customWidth="1"/>
    <col min="9734" max="9734" width="18.6640625" style="727" customWidth="1"/>
    <col min="9735" max="9735" width="15.5" style="727" bestFit="1" customWidth="1"/>
    <col min="9736" max="9736" width="23" style="727" customWidth="1"/>
    <col min="9737" max="9737" width="25.6640625" style="727" customWidth="1"/>
    <col min="9738" max="9738" width="4.5" style="727" customWidth="1"/>
    <col min="9739" max="9743" width="11.6640625" style="727"/>
    <col min="9744" max="9744" width="12.6640625" style="727" bestFit="1" customWidth="1"/>
    <col min="9745" max="9984" width="11.6640625" style="727"/>
    <col min="9985" max="9985" width="11.5" style="727" customWidth="1"/>
    <col min="9986" max="9986" width="33" style="727" bestFit="1" customWidth="1"/>
    <col min="9987" max="9987" width="100.1640625" style="727" bestFit="1" customWidth="1"/>
    <col min="9988" max="9988" width="5.5" style="727" customWidth="1"/>
    <col min="9989" max="9989" width="13.5" style="727" customWidth="1"/>
    <col min="9990" max="9990" width="18.6640625" style="727" customWidth="1"/>
    <col min="9991" max="9991" width="15.5" style="727" bestFit="1" customWidth="1"/>
    <col min="9992" max="9992" width="23" style="727" customWidth="1"/>
    <col min="9993" max="9993" width="25.6640625" style="727" customWidth="1"/>
    <col min="9994" max="9994" width="4.5" style="727" customWidth="1"/>
    <col min="9995" max="9999" width="11.6640625" style="727"/>
    <col min="10000" max="10000" width="12.6640625" style="727" bestFit="1" customWidth="1"/>
    <col min="10001" max="10240" width="11.6640625" style="727"/>
    <col min="10241" max="10241" width="11.5" style="727" customWidth="1"/>
    <col min="10242" max="10242" width="33" style="727" bestFit="1" customWidth="1"/>
    <col min="10243" max="10243" width="100.1640625" style="727" bestFit="1" customWidth="1"/>
    <col min="10244" max="10244" width="5.5" style="727" customWidth="1"/>
    <col min="10245" max="10245" width="13.5" style="727" customWidth="1"/>
    <col min="10246" max="10246" width="18.6640625" style="727" customWidth="1"/>
    <col min="10247" max="10247" width="15.5" style="727" bestFit="1" customWidth="1"/>
    <col min="10248" max="10248" width="23" style="727" customWidth="1"/>
    <col min="10249" max="10249" width="25.6640625" style="727" customWidth="1"/>
    <col min="10250" max="10250" width="4.5" style="727" customWidth="1"/>
    <col min="10251" max="10255" width="11.6640625" style="727"/>
    <col min="10256" max="10256" width="12.6640625" style="727" bestFit="1" customWidth="1"/>
    <col min="10257" max="10496" width="11.6640625" style="727"/>
    <col min="10497" max="10497" width="11.5" style="727" customWidth="1"/>
    <col min="10498" max="10498" width="33" style="727" bestFit="1" customWidth="1"/>
    <col min="10499" max="10499" width="100.1640625" style="727" bestFit="1" customWidth="1"/>
    <col min="10500" max="10500" width="5.5" style="727" customWidth="1"/>
    <col min="10501" max="10501" width="13.5" style="727" customWidth="1"/>
    <col min="10502" max="10502" width="18.6640625" style="727" customWidth="1"/>
    <col min="10503" max="10503" width="15.5" style="727" bestFit="1" customWidth="1"/>
    <col min="10504" max="10504" width="23" style="727" customWidth="1"/>
    <col min="10505" max="10505" width="25.6640625" style="727" customWidth="1"/>
    <col min="10506" max="10506" width="4.5" style="727" customWidth="1"/>
    <col min="10507" max="10511" width="11.6640625" style="727"/>
    <col min="10512" max="10512" width="12.6640625" style="727" bestFit="1" customWidth="1"/>
    <col min="10513" max="10752" width="11.6640625" style="727"/>
    <col min="10753" max="10753" width="11.5" style="727" customWidth="1"/>
    <col min="10754" max="10754" width="33" style="727" bestFit="1" customWidth="1"/>
    <col min="10755" max="10755" width="100.1640625" style="727" bestFit="1" customWidth="1"/>
    <col min="10756" max="10756" width="5.5" style="727" customWidth="1"/>
    <col min="10757" max="10757" width="13.5" style="727" customWidth="1"/>
    <col min="10758" max="10758" width="18.6640625" style="727" customWidth="1"/>
    <col min="10759" max="10759" width="15.5" style="727" bestFit="1" customWidth="1"/>
    <col min="10760" max="10760" width="23" style="727" customWidth="1"/>
    <col min="10761" max="10761" width="25.6640625" style="727" customWidth="1"/>
    <col min="10762" max="10762" width="4.5" style="727" customWidth="1"/>
    <col min="10763" max="10767" width="11.6640625" style="727"/>
    <col min="10768" max="10768" width="12.6640625" style="727" bestFit="1" customWidth="1"/>
    <col min="10769" max="11008" width="11.6640625" style="727"/>
    <col min="11009" max="11009" width="11.5" style="727" customWidth="1"/>
    <col min="11010" max="11010" width="33" style="727" bestFit="1" customWidth="1"/>
    <col min="11011" max="11011" width="100.1640625" style="727" bestFit="1" customWidth="1"/>
    <col min="11012" max="11012" width="5.5" style="727" customWidth="1"/>
    <col min="11013" max="11013" width="13.5" style="727" customWidth="1"/>
    <col min="11014" max="11014" width="18.6640625" style="727" customWidth="1"/>
    <col min="11015" max="11015" width="15.5" style="727" bestFit="1" customWidth="1"/>
    <col min="11016" max="11016" width="23" style="727" customWidth="1"/>
    <col min="11017" max="11017" width="25.6640625" style="727" customWidth="1"/>
    <col min="11018" max="11018" width="4.5" style="727" customWidth="1"/>
    <col min="11019" max="11023" width="11.6640625" style="727"/>
    <col min="11024" max="11024" width="12.6640625" style="727" bestFit="1" customWidth="1"/>
    <col min="11025" max="11264" width="11.6640625" style="727"/>
    <col min="11265" max="11265" width="11.5" style="727" customWidth="1"/>
    <col min="11266" max="11266" width="33" style="727" bestFit="1" customWidth="1"/>
    <col min="11267" max="11267" width="100.1640625" style="727" bestFit="1" customWidth="1"/>
    <col min="11268" max="11268" width="5.5" style="727" customWidth="1"/>
    <col min="11269" max="11269" width="13.5" style="727" customWidth="1"/>
    <col min="11270" max="11270" width="18.6640625" style="727" customWidth="1"/>
    <col min="11271" max="11271" width="15.5" style="727" bestFit="1" customWidth="1"/>
    <col min="11272" max="11272" width="23" style="727" customWidth="1"/>
    <col min="11273" max="11273" width="25.6640625" style="727" customWidth="1"/>
    <col min="11274" max="11274" width="4.5" style="727" customWidth="1"/>
    <col min="11275" max="11279" width="11.6640625" style="727"/>
    <col min="11280" max="11280" width="12.6640625" style="727" bestFit="1" customWidth="1"/>
    <col min="11281" max="11520" width="11.6640625" style="727"/>
    <col min="11521" max="11521" width="11.5" style="727" customWidth="1"/>
    <col min="11522" max="11522" width="33" style="727" bestFit="1" customWidth="1"/>
    <col min="11523" max="11523" width="100.1640625" style="727" bestFit="1" customWidth="1"/>
    <col min="11524" max="11524" width="5.5" style="727" customWidth="1"/>
    <col min="11525" max="11525" width="13.5" style="727" customWidth="1"/>
    <col min="11526" max="11526" width="18.6640625" style="727" customWidth="1"/>
    <col min="11527" max="11527" width="15.5" style="727" bestFit="1" customWidth="1"/>
    <col min="11528" max="11528" width="23" style="727" customWidth="1"/>
    <col min="11529" max="11529" width="25.6640625" style="727" customWidth="1"/>
    <col min="11530" max="11530" width="4.5" style="727" customWidth="1"/>
    <col min="11531" max="11535" width="11.6640625" style="727"/>
    <col min="11536" max="11536" width="12.6640625" style="727" bestFit="1" customWidth="1"/>
    <col min="11537" max="11776" width="11.6640625" style="727"/>
    <col min="11777" max="11777" width="11.5" style="727" customWidth="1"/>
    <col min="11778" max="11778" width="33" style="727" bestFit="1" customWidth="1"/>
    <col min="11779" max="11779" width="100.1640625" style="727" bestFit="1" customWidth="1"/>
    <col min="11780" max="11780" width="5.5" style="727" customWidth="1"/>
    <col min="11781" max="11781" width="13.5" style="727" customWidth="1"/>
    <col min="11782" max="11782" width="18.6640625" style="727" customWidth="1"/>
    <col min="11783" max="11783" width="15.5" style="727" bestFit="1" customWidth="1"/>
    <col min="11784" max="11784" width="23" style="727" customWidth="1"/>
    <col min="11785" max="11785" width="25.6640625" style="727" customWidth="1"/>
    <col min="11786" max="11786" width="4.5" style="727" customWidth="1"/>
    <col min="11787" max="11791" width="11.6640625" style="727"/>
    <col min="11792" max="11792" width="12.6640625" style="727" bestFit="1" customWidth="1"/>
    <col min="11793" max="12032" width="11.6640625" style="727"/>
    <col min="12033" max="12033" width="11.5" style="727" customWidth="1"/>
    <col min="12034" max="12034" width="33" style="727" bestFit="1" customWidth="1"/>
    <col min="12035" max="12035" width="100.1640625" style="727" bestFit="1" customWidth="1"/>
    <col min="12036" max="12036" width="5.5" style="727" customWidth="1"/>
    <col min="12037" max="12037" width="13.5" style="727" customWidth="1"/>
    <col min="12038" max="12038" width="18.6640625" style="727" customWidth="1"/>
    <col min="12039" max="12039" width="15.5" style="727" bestFit="1" customWidth="1"/>
    <col min="12040" max="12040" width="23" style="727" customWidth="1"/>
    <col min="12041" max="12041" width="25.6640625" style="727" customWidth="1"/>
    <col min="12042" max="12042" width="4.5" style="727" customWidth="1"/>
    <col min="12043" max="12047" width="11.6640625" style="727"/>
    <col min="12048" max="12048" width="12.6640625" style="727" bestFit="1" customWidth="1"/>
    <col min="12049" max="12288" width="11.6640625" style="727"/>
    <col min="12289" max="12289" width="11.5" style="727" customWidth="1"/>
    <col min="12290" max="12290" width="33" style="727" bestFit="1" customWidth="1"/>
    <col min="12291" max="12291" width="100.1640625" style="727" bestFit="1" customWidth="1"/>
    <col min="12292" max="12292" width="5.5" style="727" customWidth="1"/>
    <col min="12293" max="12293" width="13.5" style="727" customWidth="1"/>
    <col min="12294" max="12294" width="18.6640625" style="727" customWidth="1"/>
    <col min="12295" max="12295" width="15.5" style="727" bestFit="1" customWidth="1"/>
    <col min="12296" max="12296" width="23" style="727" customWidth="1"/>
    <col min="12297" max="12297" width="25.6640625" style="727" customWidth="1"/>
    <col min="12298" max="12298" width="4.5" style="727" customWidth="1"/>
    <col min="12299" max="12303" width="11.6640625" style="727"/>
    <col min="12304" max="12304" width="12.6640625" style="727" bestFit="1" customWidth="1"/>
    <col min="12305" max="12544" width="11.6640625" style="727"/>
    <col min="12545" max="12545" width="11.5" style="727" customWidth="1"/>
    <col min="12546" max="12546" width="33" style="727" bestFit="1" customWidth="1"/>
    <col min="12547" max="12547" width="100.1640625" style="727" bestFit="1" customWidth="1"/>
    <col min="12548" max="12548" width="5.5" style="727" customWidth="1"/>
    <col min="12549" max="12549" width="13.5" style="727" customWidth="1"/>
    <col min="12550" max="12550" width="18.6640625" style="727" customWidth="1"/>
    <col min="12551" max="12551" width="15.5" style="727" bestFit="1" customWidth="1"/>
    <col min="12552" max="12552" width="23" style="727" customWidth="1"/>
    <col min="12553" max="12553" width="25.6640625" style="727" customWidth="1"/>
    <col min="12554" max="12554" width="4.5" style="727" customWidth="1"/>
    <col min="12555" max="12559" width="11.6640625" style="727"/>
    <col min="12560" max="12560" width="12.6640625" style="727" bestFit="1" customWidth="1"/>
    <col min="12561" max="12800" width="11.6640625" style="727"/>
    <col min="12801" max="12801" width="11.5" style="727" customWidth="1"/>
    <col min="12802" max="12802" width="33" style="727" bestFit="1" customWidth="1"/>
    <col min="12803" max="12803" width="100.1640625" style="727" bestFit="1" customWidth="1"/>
    <col min="12804" max="12804" width="5.5" style="727" customWidth="1"/>
    <col min="12805" max="12805" width="13.5" style="727" customWidth="1"/>
    <col min="12806" max="12806" width="18.6640625" style="727" customWidth="1"/>
    <col min="12807" max="12807" width="15.5" style="727" bestFit="1" customWidth="1"/>
    <col min="12808" max="12808" width="23" style="727" customWidth="1"/>
    <col min="12809" max="12809" width="25.6640625" style="727" customWidth="1"/>
    <col min="12810" max="12810" width="4.5" style="727" customWidth="1"/>
    <col min="12811" max="12815" width="11.6640625" style="727"/>
    <col min="12816" max="12816" width="12.6640625" style="727" bestFit="1" customWidth="1"/>
    <col min="12817" max="13056" width="11.6640625" style="727"/>
    <col min="13057" max="13057" width="11.5" style="727" customWidth="1"/>
    <col min="13058" max="13058" width="33" style="727" bestFit="1" customWidth="1"/>
    <col min="13059" max="13059" width="100.1640625" style="727" bestFit="1" customWidth="1"/>
    <col min="13060" max="13060" width="5.5" style="727" customWidth="1"/>
    <col min="13061" max="13061" width="13.5" style="727" customWidth="1"/>
    <col min="13062" max="13062" width="18.6640625" style="727" customWidth="1"/>
    <col min="13063" max="13063" width="15.5" style="727" bestFit="1" customWidth="1"/>
    <col min="13064" max="13064" width="23" style="727" customWidth="1"/>
    <col min="13065" max="13065" width="25.6640625" style="727" customWidth="1"/>
    <col min="13066" max="13066" width="4.5" style="727" customWidth="1"/>
    <col min="13067" max="13071" width="11.6640625" style="727"/>
    <col min="13072" max="13072" width="12.6640625" style="727" bestFit="1" customWidth="1"/>
    <col min="13073" max="13312" width="11.6640625" style="727"/>
    <col min="13313" max="13313" width="11.5" style="727" customWidth="1"/>
    <col min="13314" max="13314" width="33" style="727" bestFit="1" customWidth="1"/>
    <col min="13315" max="13315" width="100.1640625" style="727" bestFit="1" customWidth="1"/>
    <col min="13316" max="13316" width="5.5" style="727" customWidth="1"/>
    <col min="13317" max="13317" width="13.5" style="727" customWidth="1"/>
    <col min="13318" max="13318" width="18.6640625" style="727" customWidth="1"/>
    <col min="13319" max="13319" width="15.5" style="727" bestFit="1" customWidth="1"/>
    <col min="13320" max="13320" width="23" style="727" customWidth="1"/>
    <col min="13321" max="13321" width="25.6640625" style="727" customWidth="1"/>
    <col min="13322" max="13322" width="4.5" style="727" customWidth="1"/>
    <col min="13323" max="13327" width="11.6640625" style="727"/>
    <col min="13328" max="13328" width="12.6640625" style="727" bestFit="1" customWidth="1"/>
    <col min="13329" max="13568" width="11.6640625" style="727"/>
    <col min="13569" max="13569" width="11.5" style="727" customWidth="1"/>
    <col min="13570" max="13570" width="33" style="727" bestFit="1" customWidth="1"/>
    <col min="13571" max="13571" width="100.1640625" style="727" bestFit="1" customWidth="1"/>
    <col min="13572" max="13572" width="5.5" style="727" customWidth="1"/>
    <col min="13573" max="13573" width="13.5" style="727" customWidth="1"/>
    <col min="13574" max="13574" width="18.6640625" style="727" customWidth="1"/>
    <col min="13575" max="13575" width="15.5" style="727" bestFit="1" customWidth="1"/>
    <col min="13576" max="13576" width="23" style="727" customWidth="1"/>
    <col min="13577" max="13577" width="25.6640625" style="727" customWidth="1"/>
    <col min="13578" max="13578" width="4.5" style="727" customWidth="1"/>
    <col min="13579" max="13583" width="11.6640625" style="727"/>
    <col min="13584" max="13584" width="12.6640625" style="727" bestFit="1" customWidth="1"/>
    <col min="13585" max="13824" width="11.6640625" style="727"/>
    <col min="13825" max="13825" width="11.5" style="727" customWidth="1"/>
    <col min="13826" max="13826" width="33" style="727" bestFit="1" customWidth="1"/>
    <col min="13827" max="13827" width="100.1640625" style="727" bestFit="1" customWidth="1"/>
    <col min="13828" max="13828" width="5.5" style="727" customWidth="1"/>
    <col min="13829" max="13829" width="13.5" style="727" customWidth="1"/>
    <col min="13830" max="13830" width="18.6640625" style="727" customWidth="1"/>
    <col min="13831" max="13831" width="15.5" style="727" bestFit="1" customWidth="1"/>
    <col min="13832" max="13832" width="23" style="727" customWidth="1"/>
    <col min="13833" max="13833" width="25.6640625" style="727" customWidth="1"/>
    <col min="13834" max="13834" width="4.5" style="727" customWidth="1"/>
    <col min="13835" max="13839" width="11.6640625" style="727"/>
    <col min="13840" max="13840" width="12.6640625" style="727" bestFit="1" customWidth="1"/>
    <col min="13841" max="14080" width="11.6640625" style="727"/>
    <col min="14081" max="14081" width="11.5" style="727" customWidth="1"/>
    <col min="14082" max="14082" width="33" style="727" bestFit="1" customWidth="1"/>
    <col min="14083" max="14083" width="100.1640625" style="727" bestFit="1" customWidth="1"/>
    <col min="14084" max="14084" width="5.5" style="727" customWidth="1"/>
    <col min="14085" max="14085" width="13.5" style="727" customWidth="1"/>
    <col min="14086" max="14086" width="18.6640625" style="727" customWidth="1"/>
    <col min="14087" max="14087" width="15.5" style="727" bestFit="1" customWidth="1"/>
    <col min="14088" max="14088" width="23" style="727" customWidth="1"/>
    <col min="14089" max="14089" width="25.6640625" style="727" customWidth="1"/>
    <col min="14090" max="14090" width="4.5" style="727" customWidth="1"/>
    <col min="14091" max="14095" width="11.6640625" style="727"/>
    <col min="14096" max="14096" width="12.6640625" style="727" bestFit="1" customWidth="1"/>
    <col min="14097" max="14336" width="11.6640625" style="727"/>
    <col min="14337" max="14337" width="11.5" style="727" customWidth="1"/>
    <col min="14338" max="14338" width="33" style="727" bestFit="1" customWidth="1"/>
    <col min="14339" max="14339" width="100.1640625" style="727" bestFit="1" customWidth="1"/>
    <col min="14340" max="14340" width="5.5" style="727" customWidth="1"/>
    <col min="14341" max="14341" width="13.5" style="727" customWidth="1"/>
    <col min="14342" max="14342" width="18.6640625" style="727" customWidth="1"/>
    <col min="14343" max="14343" width="15.5" style="727" bestFit="1" customWidth="1"/>
    <col min="14344" max="14344" width="23" style="727" customWidth="1"/>
    <col min="14345" max="14345" width="25.6640625" style="727" customWidth="1"/>
    <col min="14346" max="14346" width="4.5" style="727" customWidth="1"/>
    <col min="14347" max="14351" width="11.6640625" style="727"/>
    <col min="14352" max="14352" width="12.6640625" style="727" bestFit="1" customWidth="1"/>
    <col min="14353" max="14592" width="11.6640625" style="727"/>
    <col min="14593" max="14593" width="11.5" style="727" customWidth="1"/>
    <col min="14594" max="14594" width="33" style="727" bestFit="1" customWidth="1"/>
    <col min="14595" max="14595" width="100.1640625" style="727" bestFit="1" customWidth="1"/>
    <col min="14596" max="14596" width="5.5" style="727" customWidth="1"/>
    <col min="14597" max="14597" width="13.5" style="727" customWidth="1"/>
    <col min="14598" max="14598" width="18.6640625" style="727" customWidth="1"/>
    <col min="14599" max="14599" width="15.5" style="727" bestFit="1" customWidth="1"/>
    <col min="14600" max="14600" width="23" style="727" customWidth="1"/>
    <col min="14601" max="14601" width="25.6640625" style="727" customWidth="1"/>
    <col min="14602" max="14602" width="4.5" style="727" customWidth="1"/>
    <col min="14603" max="14607" width="11.6640625" style="727"/>
    <col min="14608" max="14608" width="12.6640625" style="727" bestFit="1" customWidth="1"/>
    <col min="14609" max="14848" width="11.6640625" style="727"/>
    <col min="14849" max="14849" width="11.5" style="727" customWidth="1"/>
    <col min="14850" max="14850" width="33" style="727" bestFit="1" customWidth="1"/>
    <col min="14851" max="14851" width="100.1640625" style="727" bestFit="1" customWidth="1"/>
    <col min="14852" max="14852" width="5.5" style="727" customWidth="1"/>
    <col min="14853" max="14853" width="13.5" style="727" customWidth="1"/>
    <col min="14854" max="14854" width="18.6640625" style="727" customWidth="1"/>
    <col min="14855" max="14855" width="15.5" style="727" bestFit="1" customWidth="1"/>
    <col min="14856" max="14856" width="23" style="727" customWidth="1"/>
    <col min="14857" max="14857" width="25.6640625" style="727" customWidth="1"/>
    <col min="14858" max="14858" width="4.5" style="727" customWidth="1"/>
    <col min="14859" max="14863" width="11.6640625" style="727"/>
    <col min="14864" max="14864" width="12.6640625" style="727" bestFit="1" customWidth="1"/>
    <col min="14865" max="15104" width="11.6640625" style="727"/>
    <col min="15105" max="15105" width="11.5" style="727" customWidth="1"/>
    <col min="15106" max="15106" width="33" style="727" bestFit="1" customWidth="1"/>
    <col min="15107" max="15107" width="100.1640625" style="727" bestFit="1" customWidth="1"/>
    <col min="15108" max="15108" width="5.5" style="727" customWidth="1"/>
    <col min="15109" max="15109" width="13.5" style="727" customWidth="1"/>
    <col min="15110" max="15110" width="18.6640625" style="727" customWidth="1"/>
    <col min="15111" max="15111" width="15.5" style="727" bestFit="1" customWidth="1"/>
    <col min="15112" max="15112" width="23" style="727" customWidth="1"/>
    <col min="15113" max="15113" width="25.6640625" style="727" customWidth="1"/>
    <col min="15114" max="15114" width="4.5" style="727" customWidth="1"/>
    <col min="15115" max="15119" width="11.6640625" style="727"/>
    <col min="15120" max="15120" width="12.6640625" style="727" bestFit="1" customWidth="1"/>
    <col min="15121" max="15360" width="11.6640625" style="727"/>
    <col min="15361" max="15361" width="11.5" style="727" customWidth="1"/>
    <col min="15362" max="15362" width="33" style="727" bestFit="1" customWidth="1"/>
    <col min="15363" max="15363" width="100.1640625" style="727" bestFit="1" customWidth="1"/>
    <col min="15364" max="15364" width="5.5" style="727" customWidth="1"/>
    <col min="15365" max="15365" width="13.5" style="727" customWidth="1"/>
    <col min="15366" max="15366" width="18.6640625" style="727" customWidth="1"/>
    <col min="15367" max="15367" width="15.5" style="727" bestFit="1" customWidth="1"/>
    <col min="15368" max="15368" width="23" style="727" customWidth="1"/>
    <col min="15369" max="15369" width="25.6640625" style="727" customWidth="1"/>
    <col min="15370" max="15370" width="4.5" style="727" customWidth="1"/>
    <col min="15371" max="15375" width="11.6640625" style="727"/>
    <col min="15376" max="15376" width="12.6640625" style="727" bestFit="1" customWidth="1"/>
    <col min="15377" max="15616" width="11.6640625" style="727"/>
    <col min="15617" max="15617" width="11.5" style="727" customWidth="1"/>
    <col min="15618" max="15618" width="33" style="727" bestFit="1" customWidth="1"/>
    <col min="15619" max="15619" width="100.1640625" style="727" bestFit="1" customWidth="1"/>
    <col min="15620" max="15620" width="5.5" style="727" customWidth="1"/>
    <col min="15621" max="15621" width="13.5" style="727" customWidth="1"/>
    <col min="15622" max="15622" width="18.6640625" style="727" customWidth="1"/>
    <col min="15623" max="15623" width="15.5" style="727" bestFit="1" customWidth="1"/>
    <col min="15624" max="15624" width="23" style="727" customWidth="1"/>
    <col min="15625" max="15625" width="25.6640625" style="727" customWidth="1"/>
    <col min="15626" max="15626" width="4.5" style="727" customWidth="1"/>
    <col min="15627" max="15631" width="11.6640625" style="727"/>
    <col min="15632" max="15632" width="12.6640625" style="727" bestFit="1" customWidth="1"/>
    <col min="15633" max="15872" width="11.6640625" style="727"/>
    <col min="15873" max="15873" width="11.5" style="727" customWidth="1"/>
    <col min="15874" max="15874" width="33" style="727" bestFit="1" customWidth="1"/>
    <col min="15875" max="15875" width="100.1640625" style="727" bestFit="1" customWidth="1"/>
    <col min="15876" max="15876" width="5.5" style="727" customWidth="1"/>
    <col min="15877" max="15877" width="13.5" style="727" customWidth="1"/>
    <col min="15878" max="15878" width="18.6640625" style="727" customWidth="1"/>
    <col min="15879" max="15879" width="15.5" style="727" bestFit="1" customWidth="1"/>
    <col min="15880" max="15880" width="23" style="727" customWidth="1"/>
    <col min="15881" max="15881" width="25.6640625" style="727" customWidth="1"/>
    <col min="15882" max="15882" width="4.5" style="727" customWidth="1"/>
    <col min="15883" max="15887" width="11.6640625" style="727"/>
    <col min="15888" max="15888" width="12.6640625" style="727" bestFit="1" customWidth="1"/>
    <col min="15889" max="16128" width="11.6640625" style="727"/>
    <col min="16129" max="16129" width="11.5" style="727" customWidth="1"/>
    <col min="16130" max="16130" width="33" style="727" bestFit="1" customWidth="1"/>
    <col min="16131" max="16131" width="100.1640625" style="727" bestFit="1" customWidth="1"/>
    <col min="16132" max="16132" width="5.5" style="727" customWidth="1"/>
    <col min="16133" max="16133" width="13.5" style="727" customWidth="1"/>
    <col min="16134" max="16134" width="18.6640625" style="727" customWidth="1"/>
    <col min="16135" max="16135" width="15.5" style="727" bestFit="1" customWidth="1"/>
    <col min="16136" max="16136" width="23" style="727" customWidth="1"/>
    <col min="16137" max="16137" width="25.6640625" style="727" customWidth="1"/>
    <col min="16138" max="16138" width="4.5" style="727" customWidth="1"/>
    <col min="16139" max="16143" width="11.6640625" style="727"/>
    <col min="16144" max="16144" width="12.6640625" style="727" bestFit="1" customWidth="1"/>
    <col min="16145" max="16384" width="11.6640625" style="727"/>
  </cols>
  <sheetData>
    <row r="1" spans="1:10" ht="12" customHeight="1">
      <c r="A1" s="729"/>
      <c r="B1" s="730"/>
      <c r="C1" s="731"/>
      <c r="D1" s="732"/>
      <c r="E1" s="732"/>
      <c r="F1" s="733"/>
      <c r="G1" s="733"/>
      <c r="H1" s="734" t="s">
        <v>3000</v>
      </c>
      <c r="I1" s="735" t="s">
        <v>3001</v>
      </c>
    </row>
    <row r="2" spans="1:10" ht="14.25" customHeight="1">
      <c r="A2" s="1500" t="s">
        <v>3002</v>
      </c>
      <c r="B2" s="1501"/>
      <c r="C2" s="1501"/>
      <c r="D2" s="1501"/>
      <c r="E2" s="1501"/>
      <c r="F2" s="1501"/>
      <c r="G2" s="1501"/>
      <c r="H2" s="1501"/>
      <c r="I2" s="1502"/>
      <c r="J2" s="1006"/>
    </row>
    <row r="3" spans="1:10" ht="14.25" customHeight="1">
      <c r="A3" s="1503" t="s">
        <v>4908</v>
      </c>
      <c r="B3" s="1504"/>
      <c r="C3" s="1504"/>
      <c r="D3" s="1504"/>
      <c r="E3" s="1504"/>
      <c r="F3" s="1504"/>
      <c r="G3" s="1504"/>
      <c r="H3" s="1504"/>
      <c r="I3" s="1505"/>
      <c r="J3" s="1006"/>
    </row>
    <row r="4" spans="1:10" ht="29.25" customHeight="1">
      <c r="A4" s="1506" t="s">
        <v>4909</v>
      </c>
      <c r="B4" s="1507"/>
      <c r="C4" s="1507"/>
      <c r="D4" s="1507"/>
      <c r="E4" s="1507"/>
      <c r="F4" s="1507"/>
      <c r="G4" s="1507"/>
      <c r="H4" s="1507"/>
      <c r="I4" s="1508"/>
      <c r="J4" s="726"/>
    </row>
    <row r="5" spans="1:10">
      <c r="A5" s="1457" t="s">
        <v>3005</v>
      </c>
      <c r="B5" s="1458"/>
      <c r="C5" s="1458"/>
      <c r="D5" s="736"/>
      <c r="E5" s="736"/>
      <c r="F5" s="737"/>
      <c r="G5" s="737"/>
      <c r="H5" s="737"/>
      <c r="I5" s="738"/>
    </row>
    <row r="6" spans="1:10" ht="14.25">
      <c r="A6" s="739" t="s">
        <v>3006</v>
      </c>
      <c r="B6" s="1450" t="s">
        <v>3007</v>
      </c>
      <c r="C6" s="1451"/>
      <c r="D6" s="1451"/>
      <c r="E6" s="1451"/>
      <c r="F6" s="1451"/>
      <c r="G6" s="1451"/>
      <c r="H6" s="1451"/>
      <c r="I6" s="1452"/>
    </row>
    <row r="7" spans="1:10" ht="14.25">
      <c r="A7" s="739" t="s">
        <v>3008</v>
      </c>
      <c r="B7" s="1450" t="s">
        <v>3009</v>
      </c>
      <c r="C7" s="1451"/>
      <c r="D7" s="1451"/>
      <c r="E7" s="1451"/>
      <c r="F7" s="1451"/>
      <c r="G7" s="1451"/>
      <c r="H7" s="1451"/>
      <c r="I7" s="1452"/>
    </row>
    <row r="8" spans="1:10" ht="14.25">
      <c r="A8" s="739" t="s">
        <v>3010</v>
      </c>
      <c r="B8" s="1450" t="s">
        <v>3011</v>
      </c>
      <c r="C8" s="1451"/>
      <c r="D8" s="1451"/>
      <c r="E8" s="1451"/>
      <c r="F8" s="1451"/>
      <c r="G8" s="1451"/>
      <c r="H8" s="1451"/>
      <c r="I8" s="1452"/>
    </row>
    <row r="9" spans="1:10" ht="14.25">
      <c r="A9" s="739" t="s">
        <v>3012</v>
      </c>
      <c r="B9" s="1450" t="s">
        <v>3013</v>
      </c>
      <c r="C9" s="1451"/>
      <c r="D9" s="1451"/>
      <c r="E9" s="1451"/>
      <c r="F9" s="1451"/>
      <c r="G9" s="1451"/>
      <c r="H9" s="1451"/>
      <c r="I9" s="1452"/>
    </row>
    <row r="10" spans="1:10" ht="14.25">
      <c r="A10" s="739" t="s">
        <v>3014</v>
      </c>
      <c r="B10" s="1450" t="s">
        <v>3015</v>
      </c>
      <c r="C10" s="1451"/>
      <c r="D10" s="1451"/>
      <c r="E10" s="1451"/>
      <c r="F10" s="1451"/>
      <c r="G10" s="1451"/>
      <c r="H10" s="1451"/>
      <c r="I10" s="1452"/>
    </row>
    <row r="11" spans="1:10" ht="14.25">
      <c r="A11" s="1459" t="s">
        <v>3016</v>
      </c>
      <c r="B11" s="1450" t="s">
        <v>3017</v>
      </c>
      <c r="C11" s="1451"/>
      <c r="D11" s="1451"/>
      <c r="E11" s="1451"/>
      <c r="F11" s="1451"/>
      <c r="G11" s="1451"/>
      <c r="H11" s="1451"/>
      <c r="I11" s="1452"/>
    </row>
    <row r="12" spans="1:10" ht="14.25">
      <c r="A12" s="1459"/>
      <c r="B12" s="1450" t="s">
        <v>3018</v>
      </c>
      <c r="C12" s="1451"/>
      <c r="D12" s="1451"/>
      <c r="E12" s="1451"/>
      <c r="F12" s="1451"/>
      <c r="G12" s="1451"/>
      <c r="H12" s="1451"/>
      <c r="I12" s="1452"/>
    </row>
    <row r="13" spans="1:10" ht="14.25">
      <c r="A13" s="739" t="s">
        <v>3019</v>
      </c>
      <c r="B13" s="1450" t="s">
        <v>3020</v>
      </c>
      <c r="C13" s="1451"/>
      <c r="D13" s="1451"/>
      <c r="E13" s="1451"/>
      <c r="F13" s="1451"/>
      <c r="G13" s="1451"/>
      <c r="H13" s="1451"/>
      <c r="I13" s="1452"/>
    </row>
    <row r="14" spans="1:10" ht="14.25">
      <c r="A14" s="739" t="s">
        <v>3021</v>
      </c>
      <c r="B14" s="1450" t="s">
        <v>3022</v>
      </c>
      <c r="C14" s="1451"/>
      <c r="D14" s="1451"/>
      <c r="E14" s="1451"/>
      <c r="F14" s="1451"/>
      <c r="G14" s="1451"/>
      <c r="H14" s="1451"/>
      <c r="I14" s="1452"/>
    </row>
    <row r="15" spans="1:10" ht="30" customHeight="1">
      <c r="A15" s="739" t="s">
        <v>3023</v>
      </c>
      <c r="B15" s="1450" t="s">
        <v>3024</v>
      </c>
      <c r="C15" s="1451"/>
      <c r="D15" s="1451"/>
      <c r="E15" s="1451"/>
      <c r="F15" s="1451"/>
      <c r="G15" s="1451"/>
      <c r="H15" s="1451"/>
      <c r="I15" s="1452"/>
    </row>
    <row r="16" spans="1:10" ht="0.75" customHeight="1">
      <c r="A16" s="739" t="s">
        <v>3025</v>
      </c>
      <c r="B16" s="1509" t="s">
        <v>3026</v>
      </c>
      <c r="C16" s="1510"/>
      <c r="D16" s="1510"/>
      <c r="E16" s="1510"/>
      <c r="F16" s="1510"/>
      <c r="G16" s="1510"/>
      <c r="H16" s="1510"/>
      <c r="I16" s="1511"/>
    </row>
    <row r="17" spans="1:188" s="31" customFormat="1" ht="15" customHeight="1">
      <c r="A17" s="1522" t="s">
        <v>3027</v>
      </c>
      <c r="B17" s="1007"/>
      <c r="C17" s="1523" t="s">
        <v>3028</v>
      </c>
      <c r="D17" s="746"/>
      <c r="E17" s="1478" t="s">
        <v>3029</v>
      </c>
      <c r="F17" s="1481" t="s">
        <v>3030</v>
      </c>
      <c r="G17" s="1481"/>
      <c r="H17" s="1481"/>
      <c r="I17" s="1482"/>
    </row>
    <row r="18" spans="1:188" s="31" customFormat="1" ht="24.75" customHeight="1">
      <c r="A18" s="1474"/>
      <c r="B18" s="744" t="s">
        <v>3031</v>
      </c>
      <c r="C18" s="1476"/>
      <c r="D18" s="746" t="s">
        <v>3032</v>
      </c>
      <c r="E18" s="1478"/>
      <c r="F18" s="1481" t="s">
        <v>3033</v>
      </c>
      <c r="G18" s="1481"/>
      <c r="H18" s="1481" t="s">
        <v>2279</v>
      </c>
      <c r="I18" s="1482"/>
    </row>
    <row r="19" spans="1:188" s="31" customFormat="1">
      <c r="A19" s="1474"/>
      <c r="B19" s="749"/>
      <c r="C19" s="1476"/>
      <c r="D19" s="746"/>
      <c r="E19" s="1478"/>
      <c r="F19" s="747" t="s">
        <v>3034</v>
      </c>
      <c r="G19" s="747" t="s">
        <v>3035</v>
      </c>
      <c r="H19" s="747" t="s">
        <v>3034</v>
      </c>
      <c r="I19" s="748" t="s">
        <v>3035</v>
      </c>
    </row>
    <row r="20" spans="1:188" ht="15">
      <c r="A20" s="743"/>
      <c r="B20" s="750"/>
      <c r="C20" s="751"/>
      <c r="D20" s="752"/>
      <c r="E20" s="752"/>
      <c r="F20" s="1008"/>
      <c r="G20" s="1008"/>
      <c r="H20" s="1009"/>
      <c r="I20" s="1010"/>
      <c r="J20" s="756"/>
      <c r="K20" s="758"/>
      <c r="L20" s="758"/>
      <c r="M20" s="1011"/>
      <c r="N20" s="728"/>
      <c r="O20" s="757"/>
      <c r="P20" s="728"/>
      <c r="Q20" s="35"/>
      <c r="R20" s="35"/>
      <c r="S20" s="35"/>
      <c r="T20" s="35"/>
      <c r="U20" s="756"/>
      <c r="V20" s="758"/>
      <c r="W20" s="758"/>
      <c r="X20" s="1011"/>
      <c r="Y20" s="728"/>
      <c r="Z20" s="757"/>
      <c r="AA20" s="728"/>
      <c r="AB20" s="35"/>
      <c r="AC20" s="35"/>
      <c r="AD20" s="35"/>
      <c r="AE20" s="35"/>
      <c r="AF20" s="756"/>
      <c r="AG20" s="758"/>
      <c r="AH20" s="758"/>
      <c r="AI20" s="1011"/>
      <c r="AJ20" s="728"/>
      <c r="AK20" s="757"/>
      <c r="AL20" s="728"/>
      <c r="AM20" s="35"/>
      <c r="AN20" s="35"/>
      <c r="AO20" s="35"/>
      <c r="AP20" s="35"/>
      <c r="AQ20" s="756"/>
      <c r="AR20" s="758"/>
      <c r="AS20" s="758"/>
      <c r="AT20" s="1011"/>
      <c r="AU20" s="728"/>
      <c r="AV20" s="757"/>
      <c r="AW20" s="728"/>
      <c r="AX20" s="35"/>
      <c r="AY20" s="35"/>
      <c r="AZ20" s="35"/>
      <c r="BA20" s="35"/>
      <c r="BB20" s="756"/>
      <c r="BC20" s="758"/>
      <c r="BD20" s="758"/>
      <c r="BE20" s="1011"/>
      <c r="BF20" s="728"/>
      <c r="BG20" s="757"/>
      <c r="BH20" s="728"/>
      <c r="BI20" s="35"/>
      <c r="BJ20" s="35"/>
      <c r="BK20" s="35"/>
      <c r="BL20" s="35"/>
      <c r="BM20" s="756"/>
      <c r="BN20" s="758"/>
      <c r="BO20" s="758"/>
      <c r="BP20" s="1011"/>
      <c r="BQ20" s="728"/>
      <c r="BR20" s="757"/>
      <c r="BS20" s="728"/>
      <c r="BT20" s="35"/>
      <c r="BU20" s="35"/>
      <c r="BV20" s="35"/>
      <c r="BW20" s="35"/>
      <c r="BX20" s="756"/>
      <c r="BY20" s="758"/>
      <c r="BZ20" s="758"/>
      <c r="CA20" s="1011"/>
      <c r="CB20" s="728"/>
      <c r="CC20" s="757"/>
      <c r="CD20" s="728"/>
      <c r="CE20" s="35"/>
      <c r="CF20" s="35"/>
      <c r="CG20" s="35"/>
      <c r="CH20" s="35"/>
      <c r="CI20" s="756"/>
      <c r="CJ20" s="758"/>
      <c r="CK20" s="758"/>
      <c r="CL20" s="1011"/>
      <c r="CM20" s="728"/>
      <c r="CN20" s="757"/>
      <c r="CO20" s="728"/>
      <c r="CP20" s="35"/>
      <c r="CQ20" s="35"/>
      <c r="CR20" s="35"/>
      <c r="CS20" s="35"/>
      <c r="CT20" s="756"/>
      <c r="CU20" s="758"/>
      <c r="CV20" s="758"/>
      <c r="CW20" s="1011"/>
      <c r="CX20" s="728"/>
      <c r="CY20" s="757"/>
      <c r="CZ20" s="728"/>
      <c r="DA20" s="35"/>
      <c r="DB20" s="35"/>
      <c r="DC20" s="35"/>
      <c r="DD20" s="35"/>
      <c r="DE20" s="756"/>
      <c r="DF20" s="758"/>
      <c r="DG20" s="758"/>
      <c r="DH20" s="1011"/>
      <c r="DI20" s="728"/>
      <c r="DJ20" s="757"/>
      <c r="DK20" s="728"/>
      <c r="DL20" s="35"/>
      <c r="DM20" s="35"/>
      <c r="DN20" s="35"/>
      <c r="DO20" s="35"/>
      <c r="DP20" s="756"/>
      <c r="DQ20" s="758"/>
      <c r="DR20" s="758"/>
      <c r="DS20" s="1011"/>
      <c r="DT20" s="728"/>
      <c r="DU20" s="757"/>
      <c r="DV20" s="728"/>
      <c r="DW20" s="35"/>
      <c r="DX20" s="35"/>
      <c r="DY20" s="35"/>
      <c r="DZ20" s="35"/>
      <c r="EA20" s="756"/>
      <c r="EB20" s="758"/>
      <c r="EC20" s="758"/>
      <c r="ED20" s="1011"/>
      <c r="EE20" s="728"/>
      <c r="EF20" s="757"/>
      <c r="EG20" s="728"/>
      <c r="EH20" s="35"/>
      <c r="EI20" s="35"/>
      <c r="EJ20" s="35"/>
      <c r="EK20" s="35"/>
      <c r="EL20" s="756"/>
      <c r="EM20" s="758"/>
      <c r="EN20" s="758"/>
      <c r="EO20" s="1011"/>
      <c r="EP20" s="728"/>
      <c r="EQ20" s="757"/>
      <c r="ER20" s="728"/>
      <c r="ES20" s="35"/>
      <c r="ET20" s="35"/>
      <c r="EU20" s="35"/>
      <c r="EV20" s="35"/>
      <c r="EW20" s="756"/>
      <c r="EX20" s="758"/>
      <c r="EY20" s="758"/>
      <c r="EZ20" s="1011"/>
      <c r="FA20" s="728"/>
      <c r="FB20" s="757"/>
      <c r="FC20" s="728"/>
      <c r="FD20" s="35"/>
      <c r="FE20" s="35"/>
      <c r="FF20" s="35"/>
      <c r="FG20" s="35"/>
      <c r="FH20" s="756"/>
      <c r="FI20" s="758"/>
      <c r="FJ20" s="758"/>
      <c r="FK20" s="1011"/>
      <c r="FL20" s="728"/>
      <c r="FM20" s="757"/>
      <c r="FN20" s="728"/>
      <c r="FO20" s="35"/>
      <c r="FP20" s="35"/>
      <c r="FQ20" s="35"/>
      <c r="FR20" s="35"/>
      <c r="FS20" s="756"/>
      <c r="FT20" s="758"/>
      <c r="FU20" s="758"/>
      <c r="FV20" s="1011"/>
      <c r="FW20" s="728"/>
      <c r="FX20" s="757"/>
      <c r="FY20" s="728"/>
      <c r="FZ20" s="35"/>
      <c r="GA20" s="35"/>
      <c r="GB20" s="35"/>
      <c r="GC20" s="35"/>
      <c r="GD20" s="756"/>
      <c r="GE20" s="758"/>
      <c r="GF20" s="758"/>
    </row>
    <row r="21" spans="1:188" ht="18">
      <c r="A21" s="773"/>
      <c r="B21" s="774"/>
      <c r="C21" s="1512" t="s">
        <v>3036</v>
      </c>
      <c r="D21" s="1513"/>
      <c r="E21" s="1513"/>
      <c r="F21" s="1513"/>
      <c r="G21" s="1513"/>
      <c r="H21" s="1513"/>
      <c r="I21" s="1514"/>
      <c r="J21" s="756"/>
      <c r="K21" s="758"/>
      <c r="L21" s="758"/>
      <c r="M21" s="772"/>
      <c r="N21" s="728"/>
      <c r="O21" s="757"/>
      <c r="P21" s="728"/>
      <c r="Q21" s="35"/>
      <c r="R21" s="35"/>
      <c r="S21" s="35"/>
      <c r="T21" s="35"/>
      <c r="U21" s="756"/>
      <c r="V21" s="758"/>
      <c r="W21" s="758"/>
      <c r="X21" s="772"/>
      <c r="Y21" s="728"/>
      <c r="Z21" s="757"/>
      <c r="AA21" s="728"/>
      <c r="AB21" s="35"/>
      <c r="AC21" s="35"/>
      <c r="AD21" s="35"/>
      <c r="AE21" s="35"/>
      <c r="AF21" s="756"/>
      <c r="AG21" s="758"/>
      <c r="AH21" s="758"/>
      <c r="AI21" s="772"/>
      <c r="AJ21" s="728"/>
      <c r="AK21" s="757"/>
      <c r="AL21" s="728"/>
      <c r="AM21" s="35"/>
      <c r="AN21" s="35"/>
      <c r="AO21" s="35"/>
      <c r="AP21" s="35"/>
      <c r="AQ21" s="756"/>
      <c r="AR21" s="758"/>
      <c r="AS21" s="758"/>
      <c r="AT21" s="772"/>
      <c r="AU21" s="728"/>
      <c r="AV21" s="757"/>
      <c r="AW21" s="728"/>
      <c r="AX21" s="35"/>
      <c r="AY21" s="35"/>
      <c r="AZ21" s="35"/>
      <c r="BA21" s="35"/>
      <c r="BB21" s="756"/>
      <c r="BC21" s="758"/>
      <c r="BD21" s="758"/>
      <c r="BE21" s="772"/>
      <c r="BF21" s="728"/>
      <c r="BG21" s="757"/>
      <c r="BH21" s="728"/>
      <c r="BI21" s="35"/>
      <c r="BJ21" s="35"/>
      <c r="BK21" s="35"/>
      <c r="BL21" s="35"/>
      <c r="BM21" s="756"/>
      <c r="BN21" s="758"/>
      <c r="BO21" s="758"/>
      <c r="BP21" s="772"/>
      <c r="BQ21" s="728"/>
      <c r="BR21" s="757"/>
      <c r="BS21" s="728"/>
      <c r="BT21" s="35"/>
      <c r="BU21" s="35"/>
      <c r="BV21" s="35"/>
      <c r="BW21" s="35"/>
      <c r="BX21" s="756"/>
      <c r="BY21" s="758"/>
      <c r="BZ21" s="758"/>
      <c r="CA21" s="772"/>
      <c r="CB21" s="728"/>
      <c r="CC21" s="757"/>
      <c r="CD21" s="728"/>
      <c r="CE21" s="35"/>
      <c r="CF21" s="35"/>
      <c r="CG21" s="35"/>
      <c r="CH21" s="35"/>
      <c r="CI21" s="756"/>
      <c r="CJ21" s="758"/>
      <c r="CK21" s="758"/>
      <c r="CL21" s="772"/>
      <c r="CM21" s="728"/>
      <c r="CN21" s="757"/>
      <c r="CO21" s="728"/>
      <c r="CP21" s="35"/>
      <c r="CQ21" s="35"/>
      <c r="CR21" s="35"/>
      <c r="CS21" s="35"/>
      <c r="CT21" s="756"/>
      <c r="CU21" s="758"/>
      <c r="CV21" s="758"/>
      <c r="CW21" s="772"/>
      <c r="CX21" s="728"/>
      <c r="CY21" s="757"/>
      <c r="CZ21" s="728"/>
      <c r="DA21" s="35"/>
      <c r="DB21" s="35"/>
      <c r="DC21" s="35"/>
      <c r="DD21" s="35"/>
      <c r="DE21" s="756"/>
      <c r="DF21" s="758"/>
      <c r="DG21" s="758"/>
      <c r="DH21" s="772"/>
      <c r="DI21" s="728"/>
      <c r="DJ21" s="757"/>
      <c r="DK21" s="728"/>
      <c r="DL21" s="35"/>
      <c r="DM21" s="35"/>
      <c r="DN21" s="35"/>
      <c r="DO21" s="35"/>
      <c r="DP21" s="756"/>
      <c r="DQ21" s="758"/>
      <c r="DR21" s="758"/>
      <c r="DS21" s="772"/>
      <c r="DT21" s="728"/>
      <c r="DU21" s="757"/>
      <c r="DV21" s="728"/>
      <c r="DW21" s="35"/>
      <c r="DX21" s="35"/>
      <c r="DY21" s="35"/>
      <c r="DZ21" s="35"/>
      <c r="EA21" s="756"/>
      <c r="EB21" s="758"/>
      <c r="EC21" s="758"/>
      <c r="ED21" s="772"/>
      <c r="EE21" s="728"/>
      <c r="EF21" s="757"/>
      <c r="EG21" s="728"/>
      <c r="EH21" s="35"/>
      <c r="EI21" s="35"/>
      <c r="EJ21" s="35"/>
      <c r="EK21" s="35"/>
      <c r="EL21" s="756"/>
      <c r="EM21" s="758"/>
      <c r="EN21" s="758"/>
      <c r="EO21" s="772"/>
      <c r="EP21" s="728"/>
      <c r="EQ21" s="757"/>
      <c r="ER21" s="728"/>
      <c r="ES21" s="35"/>
      <c r="ET21" s="35"/>
      <c r="EU21" s="35"/>
      <c r="EV21" s="35"/>
      <c r="EW21" s="756"/>
      <c r="EX21" s="758"/>
      <c r="EY21" s="758"/>
      <c r="EZ21" s="772"/>
      <c r="FA21" s="728"/>
      <c r="FB21" s="757"/>
      <c r="FC21" s="728"/>
      <c r="FD21" s="35"/>
      <c r="FE21" s="35"/>
      <c r="FF21" s="35"/>
      <c r="FG21" s="35"/>
      <c r="FH21" s="756"/>
      <c r="FI21" s="758"/>
      <c r="FJ21" s="758"/>
      <c r="FK21" s="772"/>
      <c r="FL21" s="728"/>
      <c r="FM21" s="757"/>
      <c r="FN21" s="728"/>
      <c r="FO21" s="35"/>
      <c r="FP21" s="35"/>
      <c r="FQ21" s="35"/>
      <c r="FR21" s="35"/>
      <c r="FS21" s="756"/>
      <c r="FT21" s="758"/>
      <c r="FU21" s="758"/>
      <c r="FV21" s="772"/>
      <c r="FW21" s="728"/>
      <c r="FX21" s="757"/>
      <c r="FY21" s="728"/>
      <c r="FZ21" s="35"/>
      <c r="GA21" s="35"/>
      <c r="GB21" s="35"/>
      <c r="GC21" s="35"/>
      <c r="GD21" s="756"/>
      <c r="GE21" s="758"/>
      <c r="GF21" s="758"/>
    </row>
    <row r="22" spans="1:188" ht="14.1" customHeight="1">
      <c r="A22" s="773"/>
      <c r="B22" s="1012"/>
      <c r="C22" s="1515" t="s">
        <v>3045</v>
      </c>
      <c r="D22" s="1516"/>
      <c r="E22" s="1516"/>
      <c r="F22" s="1516"/>
      <c r="G22" s="1516"/>
      <c r="H22" s="1516"/>
      <c r="I22" s="1517"/>
    </row>
    <row r="23" spans="1:188" ht="14.1" customHeight="1">
      <c r="A23" s="773"/>
      <c r="B23" s="774"/>
      <c r="C23" s="1518" t="s">
        <v>3046</v>
      </c>
      <c r="D23" s="1516"/>
      <c r="E23" s="1516"/>
      <c r="F23" s="1516"/>
      <c r="G23" s="1516"/>
      <c r="H23" s="1516"/>
      <c r="I23" s="1517"/>
      <c r="J23" s="756"/>
      <c r="K23" s="758"/>
      <c r="L23" s="758"/>
      <c r="M23" s="772"/>
      <c r="N23" s="728"/>
      <c r="O23" s="757"/>
      <c r="P23" s="728"/>
      <c r="Q23" s="35"/>
      <c r="R23" s="35"/>
      <c r="S23" s="35"/>
      <c r="T23" s="35"/>
      <c r="U23" s="756"/>
      <c r="V23" s="758"/>
      <c r="W23" s="758"/>
      <c r="X23" s="772"/>
      <c r="Y23" s="728"/>
      <c r="Z23" s="757"/>
      <c r="AA23" s="728"/>
      <c r="AB23" s="35"/>
      <c r="AC23" s="35"/>
      <c r="AD23" s="35"/>
      <c r="AE23" s="35"/>
      <c r="AF23" s="756"/>
      <c r="AG23" s="758"/>
      <c r="AH23" s="758"/>
      <c r="AI23" s="772"/>
      <c r="AJ23" s="728"/>
      <c r="AK23" s="757"/>
      <c r="AL23" s="728"/>
      <c r="AM23" s="35"/>
      <c r="AN23" s="35"/>
      <c r="AO23" s="35"/>
      <c r="AP23" s="35"/>
      <c r="AQ23" s="756"/>
      <c r="AR23" s="758"/>
      <c r="AS23" s="758"/>
      <c r="AT23" s="772"/>
      <c r="AU23" s="728"/>
      <c r="AV23" s="757"/>
      <c r="AW23" s="728"/>
      <c r="AX23" s="35"/>
      <c r="AY23" s="35"/>
      <c r="AZ23" s="35"/>
      <c r="BA23" s="35"/>
      <c r="BB23" s="756"/>
      <c r="BC23" s="758"/>
      <c r="BD23" s="758"/>
      <c r="BE23" s="772"/>
      <c r="BF23" s="728"/>
      <c r="BG23" s="757"/>
      <c r="BH23" s="728"/>
      <c r="BI23" s="35"/>
      <c r="BJ23" s="35"/>
      <c r="BK23" s="35"/>
      <c r="BL23" s="35"/>
      <c r="BM23" s="756"/>
      <c r="BN23" s="758"/>
      <c r="BO23" s="758"/>
      <c r="BP23" s="772"/>
      <c r="BQ23" s="728"/>
      <c r="BR23" s="757"/>
      <c r="BS23" s="728"/>
      <c r="BT23" s="35"/>
      <c r="BU23" s="35"/>
      <c r="BV23" s="35"/>
      <c r="BW23" s="35"/>
      <c r="BX23" s="756"/>
      <c r="BY23" s="758"/>
      <c r="BZ23" s="758"/>
      <c r="CA23" s="772"/>
      <c r="CB23" s="728"/>
      <c r="CC23" s="757"/>
      <c r="CD23" s="728"/>
      <c r="CE23" s="35"/>
      <c r="CF23" s="35"/>
      <c r="CG23" s="35"/>
      <c r="CH23" s="35"/>
      <c r="CI23" s="756"/>
      <c r="CJ23" s="758"/>
      <c r="CK23" s="758"/>
      <c r="CL23" s="772"/>
      <c r="CM23" s="728"/>
      <c r="CN23" s="757"/>
      <c r="CO23" s="728"/>
      <c r="CP23" s="35"/>
      <c r="CQ23" s="35"/>
      <c r="CR23" s="35"/>
      <c r="CS23" s="35"/>
      <c r="CT23" s="756"/>
      <c r="CU23" s="758"/>
      <c r="CV23" s="758"/>
      <c r="CW23" s="772"/>
      <c r="CX23" s="728"/>
      <c r="CY23" s="757"/>
      <c r="CZ23" s="728"/>
      <c r="DA23" s="35"/>
      <c r="DB23" s="35"/>
      <c r="DC23" s="35"/>
      <c r="DD23" s="35"/>
      <c r="DE23" s="756"/>
      <c r="DF23" s="758"/>
      <c r="DG23" s="758"/>
      <c r="DH23" s="772"/>
      <c r="DI23" s="728"/>
      <c r="DJ23" s="757"/>
      <c r="DK23" s="728"/>
      <c r="DL23" s="35"/>
      <c r="DM23" s="35"/>
      <c r="DN23" s="35"/>
      <c r="DO23" s="35"/>
      <c r="DP23" s="756"/>
      <c r="DQ23" s="758"/>
      <c r="DR23" s="758"/>
      <c r="DS23" s="772"/>
      <c r="DT23" s="728"/>
      <c r="DU23" s="757"/>
      <c r="DV23" s="728"/>
      <c r="DW23" s="35"/>
      <c r="DX23" s="35"/>
      <c r="DY23" s="35"/>
      <c r="DZ23" s="35"/>
      <c r="EA23" s="756"/>
      <c r="EB23" s="758"/>
      <c r="EC23" s="758"/>
      <c r="ED23" s="772"/>
      <c r="EE23" s="728"/>
      <c r="EF23" s="757"/>
      <c r="EG23" s="728"/>
      <c r="EH23" s="35"/>
      <c r="EI23" s="35"/>
      <c r="EJ23" s="35"/>
      <c r="EK23" s="35"/>
      <c r="EL23" s="756"/>
      <c r="EM23" s="758"/>
      <c r="EN23" s="758"/>
      <c r="EO23" s="772"/>
      <c r="EP23" s="728"/>
      <c r="EQ23" s="757"/>
      <c r="ER23" s="728"/>
      <c r="ES23" s="35"/>
      <c r="ET23" s="35"/>
      <c r="EU23" s="35"/>
      <c r="EV23" s="35"/>
      <c r="EW23" s="756"/>
      <c r="EX23" s="758"/>
      <c r="EY23" s="758"/>
      <c r="EZ23" s="772"/>
      <c r="FA23" s="728"/>
      <c r="FB23" s="757"/>
      <c r="FC23" s="728"/>
      <c r="FD23" s="35"/>
      <c r="FE23" s="35"/>
      <c r="FF23" s="35"/>
      <c r="FG23" s="35"/>
      <c r="FH23" s="756"/>
      <c r="FI23" s="758"/>
      <c r="FJ23" s="758"/>
      <c r="FK23" s="772"/>
      <c r="FL23" s="728"/>
      <c r="FM23" s="757"/>
      <c r="FN23" s="728"/>
      <c r="FO23" s="35"/>
      <c r="FP23" s="35"/>
      <c r="FQ23" s="35"/>
      <c r="FR23" s="35"/>
      <c r="FS23" s="756"/>
      <c r="FT23" s="758"/>
      <c r="FU23" s="758"/>
      <c r="FV23" s="772"/>
      <c r="FW23" s="728"/>
      <c r="FX23" s="757"/>
      <c r="FY23" s="728"/>
      <c r="FZ23" s="35"/>
      <c r="GA23" s="35"/>
      <c r="GB23" s="35"/>
      <c r="GC23" s="35"/>
      <c r="GD23" s="756"/>
      <c r="GE23" s="758"/>
      <c r="GF23" s="758"/>
    </row>
    <row r="24" spans="1:188" ht="14.1" customHeight="1">
      <c r="A24" s="773"/>
      <c r="B24" s="774"/>
      <c r="C24" s="1518" t="s">
        <v>3047</v>
      </c>
      <c r="D24" s="1516"/>
      <c r="E24" s="1516"/>
      <c r="F24" s="1516"/>
      <c r="G24" s="1516"/>
      <c r="H24" s="1516"/>
      <c r="I24" s="1517"/>
      <c r="J24" s="756"/>
      <c r="K24" s="758"/>
      <c r="L24" s="758"/>
      <c r="M24" s="772"/>
      <c r="N24" s="728"/>
      <c r="O24" s="757"/>
      <c r="P24" s="728"/>
      <c r="Q24" s="35"/>
      <c r="R24" s="35"/>
      <c r="S24" s="35"/>
      <c r="T24" s="35"/>
      <c r="U24" s="756"/>
      <c r="V24" s="758"/>
      <c r="W24" s="758"/>
      <c r="X24" s="772"/>
      <c r="Y24" s="728"/>
      <c r="Z24" s="757"/>
      <c r="AA24" s="728"/>
      <c r="AB24" s="35"/>
      <c r="AC24" s="35"/>
      <c r="AD24" s="35"/>
      <c r="AE24" s="35"/>
      <c r="AF24" s="756"/>
      <c r="AG24" s="758"/>
      <c r="AH24" s="758"/>
      <c r="AI24" s="772"/>
      <c r="AJ24" s="728"/>
      <c r="AK24" s="757"/>
      <c r="AL24" s="728"/>
      <c r="AM24" s="35"/>
      <c r="AN24" s="35"/>
      <c r="AO24" s="35"/>
      <c r="AP24" s="35"/>
      <c r="AQ24" s="756"/>
      <c r="AR24" s="758"/>
      <c r="AS24" s="758"/>
      <c r="AT24" s="772"/>
      <c r="AU24" s="728"/>
      <c r="AV24" s="757"/>
      <c r="AW24" s="728"/>
      <c r="AX24" s="35"/>
      <c r="AY24" s="35"/>
      <c r="AZ24" s="35"/>
      <c r="BA24" s="35"/>
      <c r="BB24" s="756"/>
      <c r="BC24" s="758"/>
      <c r="BD24" s="758"/>
      <c r="BE24" s="772"/>
      <c r="BF24" s="728"/>
      <c r="BG24" s="757"/>
      <c r="BH24" s="728"/>
      <c r="BI24" s="35"/>
      <c r="BJ24" s="35"/>
      <c r="BK24" s="35"/>
      <c r="BL24" s="35"/>
      <c r="BM24" s="756"/>
      <c r="BN24" s="758"/>
      <c r="BO24" s="758"/>
      <c r="BP24" s="772"/>
      <c r="BQ24" s="728"/>
      <c r="BR24" s="757"/>
      <c r="BS24" s="728"/>
      <c r="BT24" s="35"/>
      <c r="BU24" s="35"/>
      <c r="BV24" s="35"/>
      <c r="BW24" s="35"/>
      <c r="BX24" s="756"/>
      <c r="BY24" s="758"/>
      <c r="BZ24" s="758"/>
      <c r="CA24" s="772"/>
      <c r="CB24" s="728"/>
      <c r="CC24" s="757"/>
      <c r="CD24" s="728"/>
      <c r="CE24" s="35"/>
      <c r="CF24" s="35"/>
      <c r="CG24" s="35"/>
      <c r="CH24" s="35"/>
      <c r="CI24" s="756"/>
      <c r="CJ24" s="758"/>
      <c r="CK24" s="758"/>
      <c r="CL24" s="772"/>
      <c r="CM24" s="728"/>
      <c r="CN24" s="757"/>
      <c r="CO24" s="728"/>
      <c r="CP24" s="35"/>
      <c r="CQ24" s="35"/>
      <c r="CR24" s="35"/>
      <c r="CS24" s="35"/>
      <c r="CT24" s="756"/>
      <c r="CU24" s="758"/>
      <c r="CV24" s="758"/>
      <c r="CW24" s="772"/>
      <c r="CX24" s="728"/>
      <c r="CY24" s="757"/>
      <c r="CZ24" s="728"/>
      <c r="DA24" s="35"/>
      <c r="DB24" s="35"/>
      <c r="DC24" s="35"/>
      <c r="DD24" s="35"/>
      <c r="DE24" s="756"/>
      <c r="DF24" s="758"/>
      <c r="DG24" s="758"/>
      <c r="DH24" s="772"/>
      <c r="DI24" s="728"/>
      <c r="DJ24" s="757"/>
      <c r="DK24" s="728"/>
      <c r="DL24" s="35"/>
      <c r="DM24" s="35"/>
      <c r="DN24" s="35"/>
      <c r="DO24" s="35"/>
      <c r="DP24" s="756"/>
      <c r="DQ24" s="758"/>
      <c r="DR24" s="758"/>
      <c r="DS24" s="772"/>
      <c r="DT24" s="728"/>
      <c r="DU24" s="757"/>
      <c r="DV24" s="728"/>
      <c r="DW24" s="35"/>
      <c r="DX24" s="35"/>
      <c r="DY24" s="35"/>
      <c r="DZ24" s="35"/>
      <c r="EA24" s="756"/>
      <c r="EB24" s="758"/>
      <c r="EC24" s="758"/>
      <c r="ED24" s="772"/>
      <c r="EE24" s="728"/>
      <c r="EF24" s="757"/>
      <c r="EG24" s="728"/>
      <c r="EH24" s="35"/>
      <c r="EI24" s="35"/>
      <c r="EJ24" s="35"/>
      <c r="EK24" s="35"/>
      <c r="EL24" s="756"/>
      <c r="EM24" s="758"/>
      <c r="EN24" s="758"/>
      <c r="EO24" s="772"/>
      <c r="EP24" s="728"/>
      <c r="EQ24" s="757"/>
      <c r="ER24" s="728"/>
      <c r="ES24" s="35"/>
      <c r="ET24" s="35"/>
      <c r="EU24" s="35"/>
      <c r="EV24" s="35"/>
      <c r="EW24" s="756"/>
      <c r="EX24" s="758"/>
      <c r="EY24" s="758"/>
      <c r="EZ24" s="772"/>
      <c r="FA24" s="728"/>
      <c r="FB24" s="757"/>
      <c r="FC24" s="728"/>
      <c r="FD24" s="35"/>
      <c r="FE24" s="35"/>
      <c r="FF24" s="35"/>
      <c r="FG24" s="35"/>
      <c r="FH24" s="756"/>
      <c r="FI24" s="758"/>
      <c r="FJ24" s="758"/>
      <c r="FK24" s="772"/>
      <c r="FL24" s="728"/>
      <c r="FM24" s="757"/>
      <c r="FN24" s="728"/>
      <c r="FO24" s="35"/>
      <c r="FP24" s="35"/>
      <c r="FQ24" s="35"/>
      <c r="FR24" s="35"/>
      <c r="FS24" s="756"/>
      <c r="FT24" s="758"/>
      <c r="FU24" s="758"/>
      <c r="FV24" s="772"/>
      <c r="FW24" s="728"/>
      <c r="FX24" s="757"/>
      <c r="FY24" s="728"/>
      <c r="FZ24" s="35"/>
      <c r="GA24" s="35"/>
      <c r="GB24" s="35"/>
      <c r="GC24" s="35"/>
      <c r="GD24" s="756"/>
      <c r="GE24" s="758"/>
      <c r="GF24" s="758"/>
    </row>
    <row r="25" spans="1:188" ht="14.25">
      <c r="A25" s="773"/>
      <c r="B25" s="774"/>
      <c r="C25" s="1519" t="s">
        <v>4910</v>
      </c>
      <c r="D25" s="1520"/>
      <c r="E25" s="1520"/>
      <c r="F25" s="1520"/>
      <c r="G25" s="1520"/>
      <c r="H25" s="1520"/>
      <c r="I25" s="1521"/>
      <c r="J25" s="756"/>
      <c r="K25" s="758"/>
      <c r="L25" s="758"/>
      <c r="M25" s="772"/>
      <c r="N25" s="728"/>
      <c r="O25" s="757"/>
      <c r="P25" s="728"/>
      <c r="Q25" s="35"/>
      <c r="R25" s="35"/>
      <c r="S25" s="35"/>
      <c r="T25" s="35"/>
      <c r="U25" s="756"/>
      <c r="V25" s="758"/>
      <c r="W25" s="758"/>
      <c r="X25" s="772"/>
      <c r="Y25" s="728"/>
      <c r="Z25" s="757"/>
      <c r="AA25" s="728"/>
      <c r="AB25" s="35"/>
      <c r="AC25" s="35"/>
      <c r="AD25" s="35"/>
      <c r="AE25" s="35"/>
      <c r="AF25" s="756"/>
      <c r="AG25" s="758"/>
      <c r="AH25" s="758"/>
      <c r="AI25" s="772"/>
      <c r="AJ25" s="728"/>
      <c r="AK25" s="757"/>
      <c r="AL25" s="728"/>
      <c r="AM25" s="35"/>
      <c r="AN25" s="35"/>
      <c r="AO25" s="35"/>
      <c r="AP25" s="35"/>
      <c r="AQ25" s="756"/>
      <c r="AR25" s="758"/>
      <c r="AS25" s="758"/>
      <c r="AT25" s="772"/>
      <c r="AU25" s="728"/>
      <c r="AV25" s="757"/>
      <c r="AW25" s="728"/>
      <c r="AX25" s="35"/>
      <c r="AY25" s="35"/>
      <c r="AZ25" s="35"/>
      <c r="BA25" s="35"/>
      <c r="BB25" s="756"/>
      <c r="BC25" s="758"/>
      <c r="BD25" s="758"/>
      <c r="BE25" s="772"/>
      <c r="BF25" s="728"/>
      <c r="BG25" s="757"/>
      <c r="BH25" s="728"/>
      <c r="BI25" s="35"/>
      <c r="BJ25" s="35"/>
      <c r="BK25" s="35"/>
      <c r="BL25" s="35"/>
      <c r="BM25" s="756"/>
      <c r="BN25" s="758"/>
      <c r="BO25" s="758"/>
      <c r="BP25" s="772"/>
      <c r="BQ25" s="728"/>
      <c r="BR25" s="757"/>
      <c r="BS25" s="728"/>
      <c r="BT25" s="35"/>
      <c r="BU25" s="35"/>
      <c r="BV25" s="35"/>
      <c r="BW25" s="35"/>
      <c r="BX25" s="756"/>
      <c r="BY25" s="758"/>
      <c r="BZ25" s="758"/>
      <c r="CA25" s="772"/>
      <c r="CB25" s="728"/>
      <c r="CC25" s="757"/>
      <c r="CD25" s="728"/>
      <c r="CE25" s="35"/>
      <c r="CF25" s="35"/>
      <c r="CG25" s="35"/>
      <c r="CH25" s="35"/>
      <c r="CI25" s="756"/>
      <c r="CJ25" s="758"/>
      <c r="CK25" s="758"/>
      <c r="CL25" s="772"/>
      <c r="CM25" s="728"/>
      <c r="CN25" s="757"/>
      <c r="CO25" s="728"/>
      <c r="CP25" s="35"/>
      <c r="CQ25" s="35"/>
      <c r="CR25" s="35"/>
      <c r="CS25" s="35"/>
      <c r="CT25" s="756"/>
      <c r="CU25" s="758"/>
      <c r="CV25" s="758"/>
      <c r="CW25" s="772"/>
      <c r="CX25" s="728"/>
      <c r="CY25" s="757"/>
      <c r="CZ25" s="728"/>
      <c r="DA25" s="35"/>
      <c r="DB25" s="35"/>
      <c r="DC25" s="35"/>
      <c r="DD25" s="35"/>
      <c r="DE25" s="756"/>
      <c r="DF25" s="758"/>
      <c r="DG25" s="758"/>
      <c r="DH25" s="772"/>
      <c r="DI25" s="728"/>
      <c r="DJ25" s="757"/>
      <c r="DK25" s="728"/>
      <c r="DL25" s="35"/>
      <c r="DM25" s="35"/>
      <c r="DN25" s="35"/>
      <c r="DO25" s="35"/>
      <c r="DP25" s="756"/>
      <c r="DQ25" s="758"/>
      <c r="DR25" s="758"/>
      <c r="DS25" s="772"/>
      <c r="DT25" s="728"/>
      <c r="DU25" s="757"/>
      <c r="DV25" s="728"/>
      <c r="DW25" s="35"/>
      <c r="DX25" s="35"/>
      <c r="DY25" s="35"/>
      <c r="DZ25" s="35"/>
      <c r="EA25" s="756"/>
      <c r="EB25" s="758"/>
      <c r="EC25" s="758"/>
      <c r="ED25" s="772"/>
      <c r="EE25" s="728"/>
      <c r="EF25" s="757"/>
      <c r="EG25" s="728"/>
      <c r="EH25" s="35"/>
      <c r="EI25" s="35"/>
      <c r="EJ25" s="35"/>
      <c r="EK25" s="35"/>
      <c r="EL25" s="756"/>
      <c r="EM25" s="758"/>
      <c r="EN25" s="758"/>
      <c r="EO25" s="772"/>
      <c r="EP25" s="728"/>
      <c r="EQ25" s="757"/>
      <c r="ER25" s="728"/>
      <c r="ES25" s="35"/>
      <c r="ET25" s="35"/>
      <c r="EU25" s="35"/>
      <c r="EV25" s="35"/>
      <c r="EW25" s="756"/>
      <c r="EX25" s="758"/>
      <c r="EY25" s="758"/>
      <c r="EZ25" s="772"/>
      <c r="FA25" s="728"/>
      <c r="FB25" s="757"/>
      <c r="FC25" s="728"/>
      <c r="FD25" s="35"/>
      <c r="FE25" s="35"/>
      <c r="FF25" s="35"/>
      <c r="FG25" s="35"/>
      <c r="FH25" s="756"/>
      <c r="FI25" s="758"/>
      <c r="FJ25" s="758"/>
      <c r="FK25" s="772"/>
      <c r="FL25" s="728"/>
      <c r="FM25" s="757"/>
      <c r="FN25" s="728"/>
      <c r="FO25" s="35"/>
      <c r="FP25" s="35"/>
      <c r="FQ25" s="35"/>
      <c r="FR25" s="35"/>
      <c r="FS25" s="756"/>
      <c r="FT25" s="758"/>
      <c r="FU25" s="758"/>
      <c r="FV25" s="772"/>
      <c r="FW25" s="728"/>
      <c r="FX25" s="757"/>
      <c r="FY25" s="728"/>
      <c r="FZ25" s="35"/>
      <c r="GA25" s="35"/>
      <c r="GB25" s="35"/>
      <c r="GC25" s="35"/>
      <c r="GD25" s="756"/>
      <c r="GE25" s="758"/>
      <c r="GF25" s="758"/>
    </row>
    <row r="26" spans="1:188" s="32" customFormat="1" ht="29.25" customHeight="1">
      <c r="A26" s="760"/>
      <c r="B26" s="761"/>
      <c r="C26" s="1460" t="s">
        <v>3048</v>
      </c>
      <c r="D26" s="1461"/>
      <c r="E26" s="1461"/>
      <c r="F26" s="1461"/>
      <c r="G26" s="1461"/>
      <c r="H26" s="1461"/>
      <c r="I26" s="1462"/>
      <c r="J26" s="762"/>
      <c r="K26" s="766"/>
      <c r="L26" s="766"/>
      <c r="M26" s="767"/>
      <c r="N26" s="764"/>
      <c r="O26" s="763"/>
      <c r="P26" s="764"/>
      <c r="Q26" s="765"/>
      <c r="R26" s="765"/>
      <c r="S26" s="765"/>
      <c r="T26" s="765"/>
      <c r="U26" s="762"/>
      <c r="V26" s="766"/>
      <c r="W26" s="766"/>
      <c r="X26" s="767"/>
      <c r="Y26" s="764"/>
      <c r="Z26" s="763"/>
      <c r="AA26" s="764"/>
      <c r="AB26" s="765"/>
      <c r="AC26" s="765"/>
      <c r="AD26" s="765"/>
      <c r="AE26" s="765"/>
      <c r="AF26" s="762"/>
      <c r="AG26" s="766"/>
      <c r="AH26" s="766"/>
      <c r="AI26" s="767"/>
      <c r="AJ26" s="764"/>
      <c r="AK26" s="763"/>
      <c r="AL26" s="764"/>
      <c r="AM26" s="765"/>
      <c r="AN26" s="765"/>
      <c r="AO26" s="765"/>
      <c r="AP26" s="765"/>
      <c r="AQ26" s="762"/>
      <c r="AR26" s="766"/>
      <c r="AS26" s="766"/>
      <c r="AT26" s="767"/>
      <c r="AU26" s="764"/>
      <c r="AV26" s="763"/>
      <c r="AW26" s="764"/>
      <c r="AX26" s="765"/>
      <c r="AY26" s="765"/>
      <c r="AZ26" s="765"/>
      <c r="BA26" s="765"/>
      <c r="BB26" s="762"/>
      <c r="BC26" s="766"/>
      <c r="BD26" s="766"/>
      <c r="BE26" s="767"/>
      <c r="BF26" s="764"/>
      <c r="BG26" s="763"/>
      <c r="BH26" s="764"/>
      <c r="BI26" s="765"/>
      <c r="BJ26" s="765"/>
      <c r="BK26" s="765"/>
      <c r="BL26" s="765"/>
      <c r="BM26" s="762"/>
      <c r="BN26" s="766"/>
      <c r="BO26" s="766"/>
      <c r="BP26" s="767"/>
      <c r="BQ26" s="764"/>
      <c r="BR26" s="763"/>
      <c r="BS26" s="764"/>
      <c r="BT26" s="765"/>
      <c r="BU26" s="765"/>
      <c r="BV26" s="765"/>
      <c r="BW26" s="765"/>
      <c r="BX26" s="762"/>
      <c r="BY26" s="766"/>
      <c r="BZ26" s="766"/>
      <c r="CA26" s="767"/>
      <c r="CB26" s="764"/>
      <c r="CC26" s="763"/>
      <c r="CD26" s="764"/>
      <c r="CE26" s="765"/>
      <c r="CF26" s="765"/>
      <c r="CG26" s="765"/>
      <c r="CH26" s="765"/>
      <c r="CI26" s="762"/>
      <c r="CJ26" s="766"/>
      <c r="CK26" s="766"/>
      <c r="CL26" s="767"/>
      <c r="CM26" s="764"/>
      <c r="CN26" s="763"/>
      <c r="CO26" s="764"/>
      <c r="CP26" s="765"/>
      <c r="CQ26" s="765"/>
      <c r="CR26" s="765"/>
      <c r="CS26" s="765"/>
      <c r="CT26" s="762"/>
      <c r="CU26" s="766"/>
      <c r="CV26" s="766"/>
      <c r="CW26" s="767"/>
      <c r="CX26" s="764"/>
      <c r="CY26" s="763"/>
      <c r="CZ26" s="764"/>
      <c r="DA26" s="765"/>
      <c r="DB26" s="765"/>
      <c r="DC26" s="765"/>
      <c r="DD26" s="765"/>
      <c r="DE26" s="762"/>
      <c r="DF26" s="766"/>
      <c r="DG26" s="766"/>
      <c r="DH26" s="767"/>
      <c r="DI26" s="764"/>
      <c r="DJ26" s="763"/>
      <c r="DK26" s="764"/>
      <c r="DL26" s="765"/>
      <c r="DM26" s="765"/>
      <c r="DN26" s="765"/>
      <c r="DO26" s="765"/>
      <c r="DP26" s="762"/>
      <c r="DQ26" s="766"/>
      <c r="DR26" s="766"/>
      <c r="DS26" s="767"/>
      <c r="DT26" s="764"/>
      <c r="DU26" s="763"/>
      <c r="DV26" s="764"/>
      <c r="DW26" s="765"/>
      <c r="DX26" s="765"/>
      <c r="DY26" s="765"/>
      <c r="DZ26" s="765"/>
      <c r="EA26" s="762"/>
      <c r="EB26" s="766"/>
      <c r="EC26" s="766"/>
      <c r="ED26" s="767"/>
      <c r="EE26" s="764"/>
      <c r="EF26" s="763"/>
      <c r="EG26" s="764"/>
      <c r="EH26" s="765"/>
      <c r="EI26" s="765"/>
      <c r="EJ26" s="765"/>
      <c r="EK26" s="765"/>
      <c r="EL26" s="762"/>
      <c r="EM26" s="766"/>
      <c r="EN26" s="766"/>
      <c r="EO26" s="767"/>
      <c r="EP26" s="764"/>
      <c r="EQ26" s="763"/>
      <c r="ER26" s="764"/>
      <c r="ES26" s="765"/>
      <c r="ET26" s="765"/>
      <c r="EU26" s="765"/>
      <c r="EV26" s="765"/>
      <c r="EW26" s="762"/>
      <c r="EX26" s="766"/>
      <c r="EY26" s="766"/>
      <c r="EZ26" s="767"/>
      <c r="FA26" s="764"/>
      <c r="FB26" s="763"/>
      <c r="FC26" s="764"/>
      <c r="FD26" s="765"/>
      <c r="FE26" s="765"/>
      <c r="FF26" s="765"/>
      <c r="FG26" s="765"/>
      <c r="FH26" s="762"/>
      <c r="FI26" s="766"/>
      <c r="FJ26" s="766"/>
      <c r="FK26" s="767"/>
      <c r="FL26" s="764"/>
      <c r="FM26" s="763"/>
      <c r="FN26" s="764"/>
      <c r="FO26" s="765"/>
      <c r="FP26" s="765"/>
      <c r="FQ26" s="765"/>
      <c r="FR26" s="765"/>
      <c r="FS26" s="762"/>
      <c r="FT26" s="766"/>
      <c r="FU26" s="766"/>
      <c r="FV26" s="767"/>
      <c r="FW26" s="764"/>
      <c r="FX26" s="763"/>
      <c r="FY26" s="764"/>
      <c r="FZ26" s="765"/>
      <c r="GA26" s="765"/>
      <c r="GB26" s="765"/>
      <c r="GC26" s="765"/>
      <c r="GD26" s="762"/>
      <c r="GE26" s="766"/>
      <c r="GF26" s="766"/>
    </row>
    <row r="27" spans="1:188" ht="14.1" customHeight="1">
      <c r="A27" s="743"/>
      <c r="B27" s="768"/>
      <c r="C27" s="769"/>
      <c r="D27" s="770"/>
      <c r="E27" s="770"/>
      <c r="F27" s="770"/>
      <c r="G27" s="770"/>
      <c r="H27" s="770"/>
      <c r="I27" s="771"/>
      <c r="J27" s="756"/>
      <c r="K27" s="758"/>
      <c r="L27" s="758"/>
      <c r="M27" s="772"/>
      <c r="N27" s="728"/>
      <c r="O27" s="757"/>
      <c r="P27" s="728"/>
      <c r="Q27" s="35"/>
      <c r="R27" s="35"/>
      <c r="S27" s="35"/>
      <c r="T27" s="35"/>
      <c r="U27" s="756"/>
      <c r="V27" s="758"/>
      <c r="W27" s="758"/>
      <c r="X27" s="772"/>
      <c r="Y27" s="728"/>
      <c r="Z27" s="757"/>
      <c r="AA27" s="728"/>
      <c r="AB27" s="35"/>
      <c r="AC27" s="35"/>
      <c r="AD27" s="35"/>
      <c r="AE27" s="35"/>
      <c r="AF27" s="756"/>
      <c r="AG27" s="758"/>
      <c r="AH27" s="758"/>
      <c r="AI27" s="772"/>
      <c r="AJ27" s="728"/>
      <c r="AK27" s="757"/>
      <c r="AL27" s="728"/>
      <c r="AM27" s="35"/>
      <c r="AN27" s="35"/>
      <c r="AO27" s="35"/>
      <c r="AP27" s="35"/>
      <c r="AQ27" s="756"/>
      <c r="AR27" s="758"/>
      <c r="AS27" s="758"/>
      <c r="AT27" s="772"/>
      <c r="AU27" s="728"/>
      <c r="AV27" s="757"/>
      <c r="AW27" s="728"/>
      <c r="AX27" s="35"/>
      <c r="AY27" s="35"/>
      <c r="AZ27" s="35"/>
      <c r="BA27" s="35"/>
      <c r="BB27" s="756"/>
      <c r="BC27" s="758"/>
      <c r="BD27" s="758"/>
      <c r="BE27" s="772"/>
      <c r="BF27" s="728"/>
      <c r="BG27" s="757"/>
      <c r="BH27" s="728"/>
      <c r="BI27" s="35"/>
      <c r="BJ27" s="35"/>
      <c r="BK27" s="35"/>
      <c r="BL27" s="35"/>
      <c r="BM27" s="756"/>
      <c r="BN27" s="758"/>
      <c r="BO27" s="758"/>
      <c r="BP27" s="772"/>
      <c r="BQ27" s="728"/>
      <c r="BR27" s="757"/>
      <c r="BS27" s="728"/>
      <c r="BT27" s="35"/>
      <c r="BU27" s="35"/>
      <c r="BV27" s="35"/>
      <c r="BW27" s="35"/>
      <c r="BX27" s="756"/>
      <c r="BY27" s="758"/>
      <c r="BZ27" s="758"/>
      <c r="CA27" s="772"/>
      <c r="CB27" s="728"/>
      <c r="CC27" s="757"/>
      <c r="CD27" s="728"/>
      <c r="CE27" s="35"/>
      <c r="CF27" s="35"/>
      <c r="CG27" s="35"/>
      <c r="CH27" s="35"/>
      <c r="CI27" s="756"/>
      <c r="CJ27" s="758"/>
      <c r="CK27" s="758"/>
      <c r="CL27" s="772"/>
      <c r="CM27" s="728"/>
      <c r="CN27" s="757"/>
      <c r="CO27" s="728"/>
      <c r="CP27" s="35"/>
      <c r="CQ27" s="35"/>
      <c r="CR27" s="35"/>
      <c r="CS27" s="35"/>
      <c r="CT27" s="756"/>
      <c r="CU27" s="758"/>
      <c r="CV27" s="758"/>
      <c r="CW27" s="772"/>
      <c r="CX27" s="728"/>
      <c r="CY27" s="757"/>
      <c r="CZ27" s="728"/>
      <c r="DA27" s="35"/>
      <c r="DB27" s="35"/>
      <c r="DC27" s="35"/>
      <c r="DD27" s="35"/>
      <c r="DE27" s="756"/>
      <c r="DF27" s="758"/>
      <c r="DG27" s="758"/>
      <c r="DH27" s="772"/>
      <c r="DI27" s="728"/>
      <c r="DJ27" s="757"/>
      <c r="DK27" s="728"/>
      <c r="DL27" s="35"/>
      <c r="DM27" s="35"/>
      <c r="DN27" s="35"/>
      <c r="DO27" s="35"/>
      <c r="DP27" s="756"/>
      <c r="DQ27" s="758"/>
      <c r="DR27" s="758"/>
      <c r="DS27" s="772"/>
      <c r="DT27" s="728"/>
      <c r="DU27" s="757"/>
      <c r="DV27" s="728"/>
      <c r="DW27" s="35"/>
      <c r="DX27" s="35"/>
      <c r="DY27" s="35"/>
      <c r="DZ27" s="35"/>
      <c r="EA27" s="756"/>
      <c r="EB27" s="758"/>
      <c r="EC27" s="758"/>
      <c r="ED27" s="772"/>
      <c r="EE27" s="728"/>
      <c r="EF27" s="757"/>
      <c r="EG27" s="728"/>
      <c r="EH27" s="35"/>
      <c r="EI27" s="35"/>
      <c r="EJ27" s="35"/>
      <c r="EK27" s="35"/>
      <c r="EL27" s="756"/>
      <c r="EM27" s="758"/>
      <c r="EN27" s="758"/>
      <c r="EO27" s="772"/>
      <c r="EP27" s="728"/>
      <c r="EQ27" s="757"/>
      <c r="ER27" s="728"/>
      <c r="ES27" s="35"/>
      <c r="ET27" s="35"/>
      <c r="EU27" s="35"/>
      <c r="EV27" s="35"/>
      <c r="EW27" s="756"/>
      <c r="EX27" s="758"/>
      <c r="EY27" s="758"/>
      <c r="EZ27" s="772"/>
      <c r="FA27" s="728"/>
      <c r="FB27" s="757"/>
      <c r="FC27" s="728"/>
      <c r="FD27" s="35"/>
      <c r="FE27" s="35"/>
      <c r="FF27" s="35"/>
      <c r="FG27" s="35"/>
      <c r="FH27" s="756"/>
      <c r="FI27" s="758"/>
      <c r="FJ27" s="758"/>
      <c r="FK27" s="772"/>
      <c r="FL27" s="728"/>
      <c r="FM27" s="757"/>
      <c r="FN27" s="728"/>
      <c r="FO27" s="35"/>
      <c r="FP27" s="35"/>
      <c r="FQ27" s="35"/>
      <c r="FR27" s="35"/>
      <c r="FS27" s="756"/>
      <c r="FT27" s="758"/>
      <c r="FU27" s="758"/>
      <c r="FV27" s="772"/>
      <c r="FW27" s="728"/>
      <c r="FX27" s="757"/>
      <c r="FY27" s="728"/>
      <c r="FZ27" s="35"/>
      <c r="GA27" s="35"/>
      <c r="GB27" s="35"/>
      <c r="GC27" s="35"/>
      <c r="GD27" s="756"/>
      <c r="GE27" s="758"/>
      <c r="GF27" s="758"/>
    </row>
    <row r="28" spans="1:188" ht="14.1" customHeight="1">
      <c r="A28" s="773"/>
      <c r="B28" s="1012"/>
      <c r="C28" s="775" t="s">
        <v>3074</v>
      </c>
      <c r="D28" s="776"/>
      <c r="E28" s="776"/>
      <c r="F28" s="1013"/>
      <c r="G28" s="1013"/>
      <c r="H28" s="1013"/>
      <c r="I28" s="1014"/>
      <c r="J28" s="756"/>
      <c r="K28" s="758"/>
      <c r="L28" s="758"/>
      <c r="M28" s="1011"/>
      <c r="N28" s="728"/>
      <c r="O28" s="757"/>
      <c r="P28" s="728"/>
      <c r="Q28" s="35"/>
      <c r="R28" s="35"/>
      <c r="S28" s="35"/>
      <c r="T28" s="35"/>
      <c r="U28" s="756"/>
      <c r="V28" s="758"/>
      <c r="W28" s="758"/>
      <c r="X28" s="1011"/>
      <c r="Y28" s="728"/>
      <c r="Z28" s="757"/>
      <c r="AA28" s="728"/>
      <c r="AB28" s="35"/>
      <c r="AC28" s="35"/>
      <c r="AD28" s="35"/>
      <c r="AE28" s="35"/>
      <c r="AF28" s="756"/>
      <c r="AG28" s="758"/>
      <c r="AH28" s="758"/>
      <c r="AI28" s="1011"/>
      <c r="AJ28" s="728"/>
      <c r="AK28" s="757"/>
      <c r="AL28" s="728"/>
      <c r="AM28" s="35"/>
      <c r="AN28" s="35"/>
      <c r="AO28" s="35"/>
      <c r="AP28" s="35"/>
      <c r="AQ28" s="756"/>
      <c r="AR28" s="758"/>
      <c r="AS28" s="758"/>
      <c r="AT28" s="1011"/>
      <c r="AU28" s="728"/>
      <c r="AV28" s="757"/>
      <c r="AW28" s="728"/>
      <c r="AX28" s="35"/>
      <c r="AY28" s="35"/>
      <c r="AZ28" s="35"/>
      <c r="BA28" s="35"/>
      <c r="BB28" s="756"/>
      <c r="BC28" s="758"/>
      <c r="BD28" s="758"/>
      <c r="BE28" s="1011"/>
      <c r="BF28" s="728"/>
      <c r="BG28" s="757"/>
      <c r="BH28" s="728"/>
      <c r="BI28" s="35"/>
      <c r="BJ28" s="35"/>
      <c r="BK28" s="35"/>
      <c r="BL28" s="35"/>
      <c r="BM28" s="756"/>
      <c r="BN28" s="758"/>
      <c r="BO28" s="758"/>
      <c r="BP28" s="1011"/>
      <c r="BQ28" s="728"/>
      <c r="BR28" s="757"/>
      <c r="BS28" s="728"/>
      <c r="BT28" s="35"/>
      <c r="BU28" s="35"/>
      <c r="BV28" s="35"/>
      <c r="BW28" s="35"/>
      <c r="BX28" s="756"/>
      <c r="BY28" s="758"/>
      <c r="BZ28" s="758"/>
      <c r="CA28" s="1011"/>
      <c r="CB28" s="728"/>
      <c r="CC28" s="757"/>
      <c r="CD28" s="728"/>
      <c r="CE28" s="35"/>
      <c r="CF28" s="35"/>
      <c r="CG28" s="35"/>
      <c r="CH28" s="35"/>
      <c r="CI28" s="756"/>
      <c r="CJ28" s="758"/>
      <c r="CK28" s="758"/>
      <c r="CL28" s="1011"/>
      <c r="CM28" s="728"/>
      <c r="CN28" s="757"/>
      <c r="CO28" s="728"/>
      <c r="CP28" s="35"/>
      <c r="CQ28" s="35"/>
      <c r="CR28" s="35"/>
      <c r="CS28" s="35"/>
      <c r="CT28" s="756"/>
      <c r="CU28" s="758"/>
      <c r="CV28" s="758"/>
      <c r="CW28" s="1011"/>
      <c r="CX28" s="728"/>
      <c r="CY28" s="757"/>
      <c r="CZ28" s="728"/>
      <c r="DA28" s="35"/>
      <c r="DB28" s="35"/>
      <c r="DC28" s="35"/>
      <c r="DD28" s="35"/>
      <c r="DE28" s="756"/>
      <c r="DF28" s="758"/>
      <c r="DG28" s="758"/>
      <c r="DH28" s="1011"/>
      <c r="DI28" s="728"/>
      <c r="DJ28" s="757"/>
      <c r="DK28" s="728"/>
      <c r="DL28" s="35"/>
      <c r="DM28" s="35"/>
      <c r="DN28" s="35"/>
      <c r="DO28" s="35"/>
      <c r="DP28" s="756"/>
      <c r="DQ28" s="758"/>
      <c r="DR28" s="758"/>
      <c r="DS28" s="1011"/>
      <c r="DT28" s="728"/>
      <c r="DU28" s="757"/>
      <c r="DV28" s="728"/>
      <c r="DW28" s="35"/>
      <c r="DX28" s="35"/>
      <c r="DY28" s="35"/>
      <c r="DZ28" s="35"/>
      <c r="EA28" s="756"/>
      <c r="EB28" s="758"/>
      <c r="EC28" s="758"/>
      <c r="ED28" s="1011"/>
      <c r="EE28" s="728"/>
      <c r="EF28" s="757"/>
      <c r="EG28" s="728"/>
      <c r="EH28" s="35"/>
      <c r="EI28" s="35"/>
      <c r="EJ28" s="35"/>
      <c r="EK28" s="35"/>
      <c r="EL28" s="756"/>
      <c r="EM28" s="758"/>
      <c r="EN28" s="758"/>
      <c r="EO28" s="1011"/>
      <c r="EP28" s="728"/>
      <c r="EQ28" s="757"/>
      <c r="ER28" s="728"/>
      <c r="ES28" s="35"/>
      <c r="ET28" s="35"/>
      <c r="EU28" s="35"/>
      <c r="EV28" s="35"/>
      <c r="EW28" s="756"/>
      <c r="EX28" s="758"/>
      <c r="EY28" s="758"/>
      <c r="EZ28" s="1011"/>
      <c r="FA28" s="728"/>
      <c r="FB28" s="757"/>
      <c r="FC28" s="728"/>
      <c r="FD28" s="35"/>
      <c r="FE28" s="35"/>
      <c r="FF28" s="35"/>
      <c r="FG28" s="35"/>
      <c r="FH28" s="756"/>
      <c r="FI28" s="758"/>
      <c r="FJ28" s="758"/>
      <c r="FK28" s="1011"/>
      <c r="FL28" s="728"/>
      <c r="FM28" s="757"/>
      <c r="FN28" s="728"/>
      <c r="FO28" s="35"/>
      <c r="FP28" s="35"/>
      <c r="FQ28" s="35"/>
      <c r="FR28" s="35"/>
      <c r="FS28" s="756"/>
      <c r="FT28" s="758"/>
      <c r="FU28" s="758"/>
      <c r="FV28" s="1011"/>
      <c r="FW28" s="728"/>
      <c r="FX28" s="757"/>
      <c r="FY28" s="728"/>
      <c r="FZ28" s="35"/>
      <c r="GA28" s="35"/>
      <c r="GB28" s="35"/>
      <c r="GC28" s="35"/>
      <c r="GD28" s="756"/>
      <c r="GE28" s="758"/>
      <c r="GF28" s="758"/>
    </row>
    <row r="29" spans="1:188" ht="14.1" customHeight="1">
      <c r="A29" s="773"/>
      <c r="B29" s="1012"/>
      <c r="C29" s="1460" t="s">
        <v>3075</v>
      </c>
      <c r="D29" s="1496"/>
      <c r="E29" s="1496"/>
      <c r="F29" s="1496"/>
      <c r="G29" s="1496"/>
      <c r="H29" s="1496"/>
      <c r="I29" s="1497"/>
      <c r="J29" s="756"/>
      <c r="K29" s="758"/>
      <c r="L29" s="758"/>
      <c r="M29" s="1011"/>
      <c r="N29" s="728"/>
      <c r="O29" s="757"/>
      <c r="P29" s="728"/>
      <c r="Q29" s="35"/>
      <c r="R29" s="35"/>
      <c r="S29" s="35"/>
      <c r="T29" s="35"/>
      <c r="U29" s="756"/>
      <c r="V29" s="758"/>
      <c r="W29" s="758"/>
      <c r="X29" s="1011"/>
      <c r="Y29" s="728"/>
      <c r="Z29" s="757"/>
      <c r="AA29" s="728"/>
      <c r="AB29" s="35"/>
      <c r="AC29" s="35"/>
      <c r="AD29" s="35"/>
      <c r="AE29" s="35"/>
      <c r="AF29" s="756"/>
      <c r="AG29" s="758"/>
      <c r="AH29" s="758"/>
      <c r="AI29" s="1011"/>
      <c r="AJ29" s="728"/>
      <c r="AK29" s="757"/>
      <c r="AL29" s="728"/>
      <c r="AM29" s="35"/>
      <c r="AN29" s="35"/>
      <c r="AO29" s="35"/>
      <c r="AP29" s="35"/>
      <c r="AQ29" s="756"/>
      <c r="AR29" s="758"/>
      <c r="AS29" s="758"/>
      <c r="AT29" s="1011"/>
      <c r="AU29" s="728"/>
      <c r="AV29" s="757"/>
      <c r="AW29" s="728"/>
      <c r="AX29" s="35"/>
      <c r="AY29" s="35"/>
      <c r="AZ29" s="35"/>
      <c r="BA29" s="35"/>
      <c r="BB29" s="756"/>
      <c r="BC29" s="758"/>
      <c r="BD29" s="758"/>
      <c r="BE29" s="1011"/>
      <c r="BF29" s="728"/>
      <c r="BG29" s="757"/>
      <c r="BH29" s="728"/>
      <c r="BI29" s="35"/>
      <c r="BJ29" s="35"/>
      <c r="BK29" s="35"/>
      <c r="BL29" s="35"/>
      <c r="BM29" s="756"/>
      <c r="BN29" s="758"/>
      <c r="BO29" s="758"/>
      <c r="BP29" s="1011"/>
      <c r="BQ29" s="728"/>
      <c r="BR29" s="757"/>
      <c r="BS29" s="728"/>
      <c r="BT29" s="35"/>
      <c r="BU29" s="35"/>
      <c r="BV29" s="35"/>
      <c r="BW29" s="35"/>
      <c r="BX29" s="756"/>
      <c r="BY29" s="758"/>
      <c r="BZ29" s="758"/>
      <c r="CA29" s="1011"/>
      <c r="CB29" s="728"/>
      <c r="CC29" s="757"/>
      <c r="CD29" s="728"/>
      <c r="CE29" s="35"/>
      <c r="CF29" s="35"/>
      <c r="CG29" s="35"/>
      <c r="CH29" s="35"/>
      <c r="CI29" s="756"/>
      <c r="CJ29" s="758"/>
      <c r="CK29" s="758"/>
      <c r="CL29" s="1011"/>
      <c r="CM29" s="728"/>
      <c r="CN29" s="757"/>
      <c r="CO29" s="728"/>
      <c r="CP29" s="35"/>
      <c r="CQ29" s="35"/>
      <c r="CR29" s="35"/>
      <c r="CS29" s="35"/>
      <c r="CT29" s="756"/>
      <c r="CU29" s="758"/>
      <c r="CV29" s="758"/>
      <c r="CW29" s="1011"/>
      <c r="CX29" s="728"/>
      <c r="CY29" s="757"/>
      <c r="CZ29" s="728"/>
      <c r="DA29" s="35"/>
      <c r="DB29" s="35"/>
      <c r="DC29" s="35"/>
      <c r="DD29" s="35"/>
      <c r="DE29" s="756"/>
      <c r="DF29" s="758"/>
      <c r="DG29" s="758"/>
      <c r="DH29" s="1011"/>
      <c r="DI29" s="728"/>
      <c r="DJ29" s="757"/>
      <c r="DK29" s="728"/>
      <c r="DL29" s="35"/>
      <c r="DM29" s="35"/>
      <c r="DN29" s="35"/>
      <c r="DO29" s="35"/>
      <c r="DP29" s="756"/>
      <c r="DQ29" s="758"/>
      <c r="DR29" s="758"/>
      <c r="DS29" s="1011"/>
      <c r="DT29" s="728"/>
      <c r="DU29" s="757"/>
      <c r="DV29" s="728"/>
      <c r="DW29" s="35"/>
      <c r="DX29" s="35"/>
      <c r="DY29" s="35"/>
      <c r="DZ29" s="35"/>
      <c r="EA29" s="756"/>
      <c r="EB29" s="758"/>
      <c r="EC29" s="758"/>
      <c r="ED29" s="1011"/>
      <c r="EE29" s="728"/>
      <c r="EF29" s="757"/>
      <c r="EG29" s="728"/>
      <c r="EH29" s="35"/>
      <c r="EI29" s="35"/>
      <c r="EJ29" s="35"/>
      <c r="EK29" s="35"/>
      <c r="EL29" s="756"/>
      <c r="EM29" s="758"/>
      <c r="EN29" s="758"/>
      <c r="EO29" s="1011"/>
      <c r="EP29" s="728"/>
      <c r="EQ29" s="757"/>
      <c r="ER29" s="728"/>
      <c r="ES29" s="35"/>
      <c r="ET29" s="35"/>
      <c r="EU29" s="35"/>
      <c r="EV29" s="35"/>
      <c r="EW29" s="756"/>
      <c r="EX29" s="758"/>
      <c r="EY29" s="758"/>
      <c r="EZ29" s="1011"/>
      <c r="FA29" s="728"/>
      <c r="FB29" s="757"/>
      <c r="FC29" s="728"/>
      <c r="FD29" s="35"/>
      <c r="FE29" s="35"/>
      <c r="FF29" s="35"/>
      <c r="FG29" s="35"/>
      <c r="FH29" s="756"/>
      <c r="FI29" s="758"/>
      <c r="FJ29" s="758"/>
      <c r="FK29" s="1011"/>
      <c r="FL29" s="728"/>
      <c r="FM29" s="757"/>
      <c r="FN29" s="728"/>
      <c r="FO29" s="35"/>
      <c r="FP29" s="35"/>
      <c r="FQ29" s="35"/>
      <c r="FR29" s="35"/>
      <c r="FS29" s="756"/>
      <c r="FT29" s="758"/>
      <c r="FU29" s="758"/>
      <c r="FV29" s="1011"/>
      <c r="FW29" s="728"/>
      <c r="FX29" s="757"/>
      <c r="FY29" s="728"/>
      <c r="FZ29" s="35"/>
      <c r="GA29" s="35"/>
      <c r="GB29" s="35"/>
      <c r="GC29" s="35"/>
      <c r="GD29" s="756"/>
      <c r="GE29" s="758"/>
      <c r="GF29" s="758"/>
    </row>
    <row r="30" spans="1:188" s="42" customFormat="1" ht="14.1" customHeight="1">
      <c r="A30" s="779">
        <v>1</v>
      </c>
      <c r="B30" s="1015"/>
      <c r="C30" s="1016"/>
      <c r="D30" s="745"/>
      <c r="E30" s="1017"/>
      <c r="F30" s="806"/>
      <c r="G30" s="806"/>
      <c r="H30" s="1018"/>
      <c r="I30" s="1019"/>
      <c r="J30" s="1020"/>
      <c r="K30" s="1021"/>
      <c r="L30" s="1021"/>
      <c r="M30" s="1022"/>
      <c r="N30" s="1023"/>
      <c r="O30" s="1024"/>
      <c r="P30" s="1023"/>
      <c r="Q30" s="1025"/>
      <c r="R30" s="1025"/>
      <c r="S30" s="1025"/>
      <c r="T30" s="1025"/>
      <c r="U30" s="1020"/>
      <c r="V30" s="1021"/>
      <c r="W30" s="1021"/>
      <c r="X30" s="1022"/>
      <c r="Y30" s="1023"/>
      <c r="Z30" s="1024"/>
      <c r="AA30" s="1023"/>
      <c r="AB30" s="1025"/>
      <c r="AC30" s="1025"/>
      <c r="AD30" s="1025"/>
      <c r="AE30" s="1025"/>
      <c r="AF30" s="1020"/>
      <c r="AG30" s="1021"/>
      <c r="AH30" s="1021"/>
      <c r="AI30" s="1022"/>
      <c r="AJ30" s="1023"/>
      <c r="AK30" s="1024"/>
      <c r="AL30" s="1023"/>
      <c r="AM30" s="1025"/>
      <c r="AN30" s="1025"/>
      <c r="AO30" s="1025"/>
      <c r="AP30" s="1025"/>
      <c r="AQ30" s="1020"/>
      <c r="AR30" s="1021"/>
      <c r="AS30" s="1021"/>
      <c r="AT30" s="1022"/>
      <c r="AU30" s="1023"/>
      <c r="AV30" s="1024"/>
      <c r="AW30" s="1023"/>
      <c r="AX30" s="1025"/>
      <c r="AY30" s="1025"/>
      <c r="AZ30" s="1025"/>
      <c r="BA30" s="1025"/>
      <c r="BB30" s="1020"/>
      <c r="BC30" s="1021"/>
      <c r="BD30" s="1021"/>
      <c r="BE30" s="1022"/>
      <c r="BF30" s="1023"/>
      <c r="BG30" s="1024"/>
      <c r="BH30" s="1023"/>
      <c r="BI30" s="1025"/>
      <c r="BJ30" s="1025"/>
      <c r="BK30" s="1025"/>
      <c r="BL30" s="1025"/>
      <c r="BM30" s="1020"/>
      <c r="BN30" s="1021"/>
      <c r="BO30" s="1021"/>
      <c r="BP30" s="1022"/>
      <c r="BQ30" s="1023"/>
      <c r="BR30" s="1024"/>
      <c r="BS30" s="1023"/>
      <c r="BT30" s="1025"/>
      <c r="BU30" s="1025"/>
      <c r="BV30" s="1025"/>
      <c r="BW30" s="1025"/>
      <c r="BX30" s="1020"/>
      <c r="BY30" s="1021"/>
      <c r="BZ30" s="1021"/>
      <c r="CA30" s="1022"/>
      <c r="CB30" s="1023"/>
      <c r="CC30" s="1024"/>
      <c r="CD30" s="1023"/>
      <c r="CE30" s="1025"/>
      <c r="CF30" s="1025"/>
      <c r="CG30" s="1025"/>
      <c r="CH30" s="1025"/>
      <c r="CI30" s="1020"/>
      <c r="CJ30" s="1021"/>
      <c r="CK30" s="1021"/>
      <c r="CL30" s="1022"/>
      <c r="CM30" s="1023"/>
      <c r="CN30" s="1024"/>
      <c r="CO30" s="1023"/>
      <c r="CP30" s="1025"/>
      <c r="CQ30" s="1025"/>
      <c r="CR30" s="1025"/>
      <c r="CS30" s="1025"/>
      <c r="CT30" s="1020"/>
      <c r="CU30" s="1021"/>
      <c r="CV30" s="1021"/>
      <c r="CW30" s="1022"/>
      <c r="CX30" s="1023"/>
      <c r="CY30" s="1024"/>
      <c r="CZ30" s="1023"/>
      <c r="DA30" s="1025"/>
      <c r="DB30" s="1025"/>
      <c r="DC30" s="1025"/>
      <c r="DD30" s="1025"/>
      <c r="DE30" s="1020"/>
      <c r="DF30" s="1021"/>
      <c r="DG30" s="1021"/>
      <c r="DH30" s="1022"/>
      <c r="DI30" s="1023"/>
      <c r="DJ30" s="1024"/>
      <c r="DK30" s="1023"/>
      <c r="DL30" s="1025"/>
      <c r="DM30" s="1025"/>
      <c r="DN30" s="1025"/>
      <c r="DO30" s="1025"/>
      <c r="DP30" s="1020"/>
      <c r="DQ30" s="1021"/>
      <c r="DR30" s="1021"/>
      <c r="DS30" s="1022"/>
      <c r="DT30" s="1023"/>
      <c r="DU30" s="1024"/>
      <c r="DV30" s="1023"/>
      <c r="DW30" s="1025"/>
      <c r="DX30" s="1025"/>
      <c r="DY30" s="1025"/>
      <c r="DZ30" s="1025"/>
      <c r="EA30" s="1020"/>
      <c r="EB30" s="1021"/>
      <c r="EC30" s="1021"/>
      <c r="ED30" s="1022"/>
      <c r="EE30" s="1023"/>
      <c r="EF30" s="1024"/>
      <c r="EG30" s="1023"/>
      <c r="EH30" s="1025"/>
      <c r="EI30" s="1025"/>
      <c r="EJ30" s="1025"/>
      <c r="EK30" s="1025"/>
      <c r="EL30" s="1020"/>
      <c r="EM30" s="1021"/>
      <c r="EN30" s="1021"/>
      <c r="EO30" s="1022"/>
      <c r="EP30" s="1023"/>
      <c r="EQ30" s="1024"/>
      <c r="ER30" s="1023"/>
      <c r="ES30" s="1025"/>
      <c r="ET30" s="1025"/>
      <c r="EU30" s="1025"/>
      <c r="EV30" s="1025"/>
      <c r="EW30" s="1020"/>
      <c r="EX30" s="1021"/>
      <c r="EY30" s="1021"/>
      <c r="EZ30" s="1022"/>
      <c r="FA30" s="1023"/>
      <c r="FB30" s="1024"/>
      <c r="FC30" s="1023"/>
      <c r="FD30" s="1025"/>
      <c r="FE30" s="1025"/>
      <c r="FF30" s="1025"/>
      <c r="FG30" s="1025"/>
      <c r="FH30" s="1020"/>
      <c r="FI30" s="1021"/>
      <c r="FJ30" s="1021"/>
      <c r="FK30" s="1022"/>
      <c r="FL30" s="1023"/>
      <c r="FM30" s="1024"/>
      <c r="FN30" s="1023"/>
      <c r="FO30" s="1025"/>
      <c r="FP30" s="1025"/>
      <c r="FQ30" s="1025"/>
      <c r="FR30" s="1025"/>
      <c r="FS30" s="1020"/>
      <c r="FT30" s="1021"/>
      <c r="FU30" s="1021"/>
      <c r="FV30" s="1022"/>
      <c r="FW30" s="1023"/>
      <c r="FX30" s="1024"/>
      <c r="FY30" s="1023"/>
      <c r="FZ30" s="1025"/>
      <c r="GA30" s="1025"/>
      <c r="GB30" s="1025"/>
      <c r="GC30" s="1025"/>
      <c r="GD30" s="1020"/>
      <c r="GE30" s="1021"/>
      <c r="GF30" s="1021"/>
    </row>
    <row r="31" spans="1:188" s="42" customFormat="1" ht="14.1" customHeight="1">
      <c r="A31" s="779">
        <f>1+A30</f>
        <v>2</v>
      </c>
      <c r="B31" s="1015"/>
      <c r="C31" s="1016" t="s">
        <v>4911</v>
      </c>
      <c r="D31" s="745" t="s">
        <v>389</v>
      </c>
      <c r="E31" s="1017">
        <v>150</v>
      </c>
      <c r="F31" s="1018"/>
      <c r="G31" s="1018"/>
      <c r="H31" s="1018">
        <f>E31*F31</f>
        <v>0</v>
      </c>
      <c r="I31" s="1019">
        <f>E31*G31</f>
        <v>0</v>
      </c>
      <c r="J31" s="1020"/>
      <c r="K31" s="1021"/>
      <c r="L31" s="1021"/>
      <c r="M31" s="1022"/>
      <c r="N31" s="1023"/>
      <c r="O31" s="1024"/>
      <c r="P31" s="1023"/>
      <c r="Q31" s="1025"/>
      <c r="R31" s="1025"/>
      <c r="S31" s="1025"/>
      <c r="T31" s="1025"/>
      <c r="U31" s="1020"/>
      <c r="V31" s="1021"/>
      <c r="W31" s="1021"/>
      <c r="X31" s="1022"/>
      <c r="Y31" s="1023"/>
      <c r="Z31" s="1024"/>
      <c r="AA31" s="1023"/>
      <c r="AB31" s="1025"/>
      <c r="AC31" s="1025"/>
      <c r="AD31" s="1025"/>
      <c r="AE31" s="1025"/>
      <c r="AF31" s="1020"/>
      <c r="AG31" s="1021"/>
      <c r="AH31" s="1021"/>
      <c r="AI31" s="1022"/>
      <c r="AJ31" s="1023"/>
      <c r="AK31" s="1024"/>
      <c r="AL31" s="1023"/>
      <c r="AM31" s="1025"/>
      <c r="AN31" s="1025"/>
      <c r="AO31" s="1025"/>
      <c r="AP31" s="1025"/>
      <c r="AQ31" s="1020"/>
      <c r="AR31" s="1021"/>
      <c r="AS31" s="1021"/>
      <c r="AT31" s="1022"/>
      <c r="AU31" s="1023"/>
      <c r="AV31" s="1024"/>
      <c r="AW31" s="1023"/>
      <c r="AX31" s="1025"/>
      <c r="AY31" s="1025"/>
      <c r="AZ31" s="1025"/>
      <c r="BA31" s="1025"/>
      <c r="BB31" s="1020"/>
      <c r="BC31" s="1021"/>
      <c r="BD31" s="1021"/>
      <c r="BE31" s="1022"/>
      <c r="BF31" s="1023"/>
      <c r="BG31" s="1024"/>
      <c r="BH31" s="1023"/>
      <c r="BI31" s="1025"/>
      <c r="BJ31" s="1025"/>
      <c r="BK31" s="1025"/>
      <c r="BL31" s="1025"/>
      <c r="BM31" s="1020"/>
      <c r="BN31" s="1021"/>
      <c r="BO31" s="1021"/>
      <c r="BP31" s="1022"/>
      <c r="BQ31" s="1023"/>
      <c r="BR31" s="1024"/>
      <c r="BS31" s="1023"/>
      <c r="BT31" s="1025"/>
      <c r="BU31" s="1025"/>
      <c r="BV31" s="1025"/>
      <c r="BW31" s="1025"/>
      <c r="BX31" s="1020"/>
      <c r="BY31" s="1021"/>
      <c r="BZ31" s="1021"/>
      <c r="CA31" s="1022"/>
      <c r="CB31" s="1023"/>
      <c r="CC31" s="1024"/>
      <c r="CD31" s="1023"/>
      <c r="CE31" s="1025"/>
      <c r="CF31" s="1025"/>
      <c r="CG31" s="1025"/>
      <c r="CH31" s="1025"/>
      <c r="CI31" s="1020"/>
      <c r="CJ31" s="1021"/>
      <c r="CK31" s="1021"/>
      <c r="CL31" s="1022"/>
      <c r="CM31" s="1023"/>
      <c r="CN31" s="1024"/>
      <c r="CO31" s="1023"/>
      <c r="CP31" s="1025"/>
      <c r="CQ31" s="1025"/>
      <c r="CR31" s="1025"/>
      <c r="CS31" s="1025"/>
      <c r="CT31" s="1020"/>
      <c r="CU31" s="1021"/>
      <c r="CV31" s="1021"/>
      <c r="CW31" s="1022"/>
      <c r="CX31" s="1023"/>
      <c r="CY31" s="1024"/>
      <c r="CZ31" s="1023"/>
      <c r="DA31" s="1025"/>
      <c r="DB31" s="1025"/>
      <c r="DC31" s="1025"/>
      <c r="DD31" s="1025"/>
      <c r="DE31" s="1020"/>
      <c r="DF31" s="1021"/>
      <c r="DG31" s="1021"/>
      <c r="DH31" s="1022"/>
      <c r="DI31" s="1023"/>
      <c r="DJ31" s="1024"/>
      <c r="DK31" s="1023"/>
      <c r="DL31" s="1025"/>
      <c r="DM31" s="1025"/>
      <c r="DN31" s="1025"/>
      <c r="DO31" s="1025"/>
      <c r="DP31" s="1020"/>
      <c r="DQ31" s="1021"/>
      <c r="DR31" s="1021"/>
      <c r="DS31" s="1022"/>
      <c r="DT31" s="1023"/>
      <c r="DU31" s="1024"/>
      <c r="DV31" s="1023"/>
      <c r="DW31" s="1025"/>
      <c r="DX31" s="1025"/>
      <c r="DY31" s="1025"/>
      <c r="DZ31" s="1025"/>
      <c r="EA31" s="1020"/>
      <c r="EB31" s="1021"/>
      <c r="EC31" s="1021"/>
      <c r="ED31" s="1022"/>
      <c r="EE31" s="1023"/>
      <c r="EF31" s="1024"/>
      <c r="EG31" s="1023"/>
      <c r="EH31" s="1025"/>
      <c r="EI31" s="1025"/>
      <c r="EJ31" s="1025"/>
      <c r="EK31" s="1025"/>
      <c r="EL31" s="1020"/>
      <c r="EM31" s="1021"/>
      <c r="EN31" s="1021"/>
      <c r="EO31" s="1022"/>
      <c r="EP31" s="1023"/>
      <c r="EQ31" s="1024"/>
      <c r="ER31" s="1023"/>
      <c r="ES31" s="1025"/>
      <c r="ET31" s="1025"/>
      <c r="EU31" s="1025"/>
      <c r="EV31" s="1025"/>
      <c r="EW31" s="1020"/>
      <c r="EX31" s="1021"/>
      <c r="EY31" s="1021"/>
      <c r="EZ31" s="1022"/>
      <c r="FA31" s="1023"/>
      <c r="FB31" s="1024"/>
      <c r="FC31" s="1023"/>
      <c r="FD31" s="1025"/>
      <c r="FE31" s="1025"/>
      <c r="FF31" s="1025"/>
      <c r="FG31" s="1025"/>
      <c r="FH31" s="1020"/>
      <c r="FI31" s="1021"/>
      <c r="FJ31" s="1021"/>
      <c r="FK31" s="1022"/>
      <c r="FL31" s="1023"/>
      <c r="FM31" s="1024"/>
      <c r="FN31" s="1023"/>
      <c r="FO31" s="1025"/>
      <c r="FP31" s="1025"/>
      <c r="FQ31" s="1025"/>
      <c r="FR31" s="1025"/>
      <c r="FS31" s="1020"/>
      <c r="FT31" s="1021"/>
      <c r="FU31" s="1021"/>
      <c r="FV31" s="1022"/>
      <c r="FW31" s="1023"/>
      <c r="FX31" s="1024"/>
      <c r="FY31" s="1023"/>
      <c r="FZ31" s="1025"/>
      <c r="GA31" s="1025"/>
      <c r="GB31" s="1025"/>
      <c r="GC31" s="1025"/>
      <c r="GD31" s="1020"/>
      <c r="GE31" s="1021"/>
      <c r="GF31" s="1021"/>
    </row>
    <row r="32" spans="1:188" s="42" customFormat="1" ht="14.1" customHeight="1">
      <c r="A32" s="779">
        <f t="shared" ref="A32:A44" si="0">1+A31</f>
        <v>3</v>
      </c>
      <c r="B32" s="1015"/>
      <c r="C32" s="1016"/>
      <c r="D32" s="745"/>
      <c r="E32" s="1017"/>
      <c r="F32" s="1018"/>
      <c r="G32" s="1026"/>
      <c r="H32" s="1018"/>
      <c r="I32" s="1019"/>
      <c r="J32" s="1020"/>
      <c r="K32" s="1021"/>
      <c r="L32" s="1021"/>
      <c r="M32" s="1022"/>
      <c r="N32" s="1023"/>
      <c r="O32" s="1024"/>
      <c r="P32" s="1023"/>
      <c r="Q32" s="1025"/>
      <c r="R32" s="1025"/>
      <c r="S32" s="1025"/>
      <c r="T32" s="1025"/>
      <c r="U32" s="1020"/>
      <c r="V32" s="1021"/>
      <c r="W32" s="1021"/>
      <c r="X32" s="1022"/>
      <c r="Y32" s="1023"/>
      <c r="Z32" s="1024"/>
      <c r="AA32" s="1023"/>
      <c r="AB32" s="1025"/>
      <c r="AC32" s="1025"/>
      <c r="AD32" s="1025"/>
      <c r="AE32" s="1025"/>
      <c r="AF32" s="1020"/>
      <c r="AG32" s="1021"/>
      <c r="AH32" s="1021"/>
      <c r="AI32" s="1022"/>
      <c r="AJ32" s="1023"/>
      <c r="AK32" s="1024"/>
      <c r="AL32" s="1023"/>
      <c r="AM32" s="1025"/>
      <c r="AN32" s="1025"/>
      <c r="AO32" s="1025"/>
      <c r="AP32" s="1025"/>
      <c r="AQ32" s="1020"/>
      <c r="AR32" s="1021"/>
      <c r="AS32" s="1021"/>
      <c r="AT32" s="1022"/>
      <c r="AU32" s="1023"/>
      <c r="AV32" s="1024"/>
      <c r="AW32" s="1023"/>
      <c r="AX32" s="1025"/>
      <c r="AY32" s="1025"/>
      <c r="AZ32" s="1025"/>
      <c r="BA32" s="1025"/>
      <c r="BB32" s="1020"/>
      <c r="BC32" s="1021"/>
      <c r="BD32" s="1021"/>
      <c r="BE32" s="1022"/>
      <c r="BF32" s="1023"/>
      <c r="BG32" s="1024"/>
      <c r="BH32" s="1023"/>
      <c r="BI32" s="1025"/>
      <c r="BJ32" s="1025"/>
      <c r="BK32" s="1025"/>
      <c r="BL32" s="1025"/>
      <c r="BM32" s="1020"/>
      <c r="BN32" s="1021"/>
      <c r="BO32" s="1021"/>
      <c r="BP32" s="1022"/>
      <c r="BQ32" s="1023"/>
      <c r="BR32" s="1024"/>
      <c r="BS32" s="1023"/>
      <c r="BT32" s="1025"/>
      <c r="BU32" s="1025"/>
      <c r="BV32" s="1025"/>
      <c r="BW32" s="1025"/>
      <c r="BX32" s="1020"/>
      <c r="BY32" s="1021"/>
      <c r="BZ32" s="1021"/>
      <c r="CA32" s="1022"/>
      <c r="CB32" s="1023"/>
      <c r="CC32" s="1024"/>
      <c r="CD32" s="1023"/>
      <c r="CE32" s="1025"/>
      <c r="CF32" s="1025"/>
      <c r="CG32" s="1025"/>
      <c r="CH32" s="1025"/>
      <c r="CI32" s="1020"/>
      <c r="CJ32" s="1021"/>
      <c r="CK32" s="1021"/>
      <c r="CL32" s="1022"/>
      <c r="CM32" s="1023"/>
      <c r="CN32" s="1024"/>
      <c r="CO32" s="1023"/>
      <c r="CP32" s="1025"/>
      <c r="CQ32" s="1025"/>
      <c r="CR32" s="1025"/>
      <c r="CS32" s="1025"/>
      <c r="CT32" s="1020"/>
      <c r="CU32" s="1021"/>
      <c r="CV32" s="1021"/>
      <c r="CW32" s="1022"/>
      <c r="CX32" s="1023"/>
      <c r="CY32" s="1024"/>
      <c r="CZ32" s="1023"/>
      <c r="DA32" s="1025"/>
      <c r="DB32" s="1025"/>
      <c r="DC32" s="1025"/>
      <c r="DD32" s="1025"/>
      <c r="DE32" s="1020"/>
      <c r="DF32" s="1021"/>
      <c r="DG32" s="1021"/>
      <c r="DH32" s="1022"/>
      <c r="DI32" s="1023"/>
      <c r="DJ32" s="1024"/>
      <c r="DK32" s="1023"/>
      <c r="DL32" s="1025"/>
      <c r="DM32" s="1025"/>
      <c r="DN32" s="1025"/>
      <c r="DO32" s="1025"/>
      <c r="DP32" s="1020"/>
      <c r="DQ32" s="1021"/>
      <c r="DR32" s="1021"/>
      <c r="DS32" s="1022"/>
      <c r="DT32" s="1023"/>
      <c r="DU32" s="1024"/>
      <c r="DV32" s="1023"/>
      <c r="DW32" s="1025"/>
      <c r="DX32" s="1025"/>
      <c r="DY32" s="1025"/>
      <c r="DZ32" s="1025"/>
      <c r="EA32" s="1020"/>
      <c r="EB32" s="1021"/>
      <c r="EC32" s="1021"/>
      <c r="ED32" s="1022"/>
      <c r="EE32" s="1023"/>
      <c r="EF32" s="1024"/>
      <c r="EG32" s="1023"/>
      <c r="EH32" s="1025"/>
      <c r="EI32" s="1025"/>
      <c r="EJ32" s="1025"/>
      <c r="EK32" s="1025"/>
      <c r="EL32" s="1020"/>
      <c r="EM32" s="1021"/>
      <c r="EN32" s="1021"/>
      <c r="EO32" s="1022"/>
      <c r="EP32" s="1023"/>
      <c r="EQ32" s="1024"/>
      <c r="ER32" s="1023"/>
      <c r="ES32" s="1025"/>
      <c r="ET32" s="1025"/>
      <c r="EU32" s="1025"/>
      <c r="EV32" s="1025"/>
      <c r="EW32" s="1020"/>
      <c r="EX32" s="1021"/>
      <c r="EY32" s="1021"/>
      <c r="EZ32" s="1022"/>
      <c r="FA32" s="1023"/>
      <c r="FB32" s="1024"/>
      <c r="FC32" s="1023"/>
      <c r="FD32" s="1025"/>
      <c r="FE32" s="1025"/>
      <c r="FF32" s="1025"/>
      <c r="FG32" s="1025"/>
      <c r="FH32" s="1020"/>
      <c r="FI32" s="1021"/>
      <c r="FJ32" s="1021"/>
      <c r="FK32" s="1022"/>
      <c r="FL32" s="1023"/>
      <c r="FM32" s="1024"/>
      <c r="FN32" s="1023"/>
      <c r="FO32" s="1025"/>
      <c r="FP32" s="1025"/>
      <c r="FQ32" s="1025"/>
      <c r="FR32" s="1025"/>
      <c r="FS32" s="1020"/>
      <c r="FT32" s="1021"/>
      <c r="FU32" s="1021"/>
      <c r="FV32" s="1022"/>
      <c r="FW32" s="1023"/>
      <c r="FX32" s="1024"/>
      <c r="FY32" s="1023"/>
      <c r="FZ32" s="1025"/>
      <c r="GA32" s="1025"/>
      <c r="GB32" s="1025"/>
      <c r="GC32" s="1025"/>
      <c r="GD32" s="1020"/>
      <c r="GE32" s="1021"/>
      <c r="GF32" s="1021"/>
    </row>
    <row r="33" spans="1:241" s="43" customFormat="1" ht="14.1" customHeight="1">
      <c r="A33" s="779">
        <f t="shared" si="0"/>
        <v>4</v>
      </c>
      <c r="B33" s="1015"/>
      <c r="C33" s="1016" t="s">
        <v>3081</v>
      </c>
      <c r="D33" s="745" t="s">
        <v>389</v>
      </c>
      <c r="E33" s="1017">
        <v>70</v>
      </c>
      <c r="F33" s="806"/>
      <c r="G33" s="806"/>
      <c r="H33" s="1018">
        <f t="shared" ref="H33:H38" si="1">E33*F33</f>
        <v>0</v>
      </c>
      <c r="I33" s="1019">
        <f t="shared" ref="I33:I38" si="2">E33*G33</f>
        <v>0</v>
      </c>
      <c r="J33" s="1027"/>
      <c r="K33" s="1028"/>
      <c r="L33" s="1028"/>
      <c r="M33" s="1029"/>
      <c r="N33" s="1030"/>
      <c r="O33" s="1031"/>
      <c r="P33" s="1030"/>
      <c r="Q33" s="1032"/>
      <c r="R33" s="1032"/>
      <c r="S33" s="1032"/>
      <c r="T33" s="1032"/>
      <c r="U33" s="1027"/>
      <c r="V33" s="1028"/>
      <c r="W33" s="1028"/>
      <c r="X33" s="1029"/>
      <c r="Y33" s="1030"/>
      <c r="Z33" s="1031"/>
      <c r="AA33" s="1030"/>
      <c r="AB33" s="1032"/>
      <c r="AC33" s="1032"/>
      <c r="AD33" s="1032"/>
      <c r="AE33" s="1032"/>
      <c r="AF33" s="1027"/>
      <c r="AG33" s="1028"/>
      <c r="AH33" s="1028"/>
      <c r="AI33" s="1029"/>
      <c r="AJ33" s="1030"/>
      <c r="AK33" s="1031"/>
      <c r="AL33" s="1030"/>
      <c r="AM33" s="1032"/>
      <c r="AN33" s="1032"/>
      <c r="AO33" s="1032"/>
      <c r="AP33" s="1032"/>
      <c r="AQ33" s="1027"/>
      <c r="AR33" s="1028"/>
      <c r="AS33" s="1028"/>
      <c r="AT33" s="1029"/>
      <c r="AU33" s="1030"/>
      <c r="AV33" s="1031"/>
      <c r="AW33" s="1030"/>
      <c r="AX33" s="1032"/>
      <c r="AY33" s="1032"/>
      <c r="AZ33" s="1032"/>
      <c r="BA33" s="1032"/>
      <c r="BB33" s="1027"/>
      <c r="BC33" s="1028"/>
      <c r="BD33" s="1028"/>
      <c r="BE33" s="1029"/>
      <c r="BF33" s="1030"/>
      <c r="BG33" s="1031"/>
      <c r="BH33" s="1030"/>
      <c r="BI33" s="1032"/>
      <c r="BJ33" s="1032"/>
      <c r="BK33" s="1032"/>
      <c r="BL33" s="1032"/>
      <c r="BM33" s="1027"/>
      <c r="BN33" s="1028"/>
      <c r="BO33" s="1028"/>
      <c r="BP33" s="1029"/>
      <c r="BQ33" s="1030"/>
      <c r="BR33" s="1031"/>
      <c r="BS33" s="1030"/>
      <c r="BT33" s="1032"/>
      <c r="BU33" s="1032"/>
      <c r="BV33" s="1032"/>
      <c r="BW33" s="1032"/>
      <c r="BX33" s="1027"/>
      <c r="BY33" s="1028"/>
      <c r="BZ33" s="1028"/>
      <c r="CA33" s="1029"/>
      <c r="CB33" s="1030"/>
      <c r="CC33" s="1031"/>
      <c r="CD33" s="1030"/>
      <c r="CE33" s="1032"/>
      <c r="CF33" s="1032"/>
      <c r="CG33" s="1032"/>
      <c r="CH33" s="1032"/>
      <c r="CI33" s="1027"/>
      <c r="CJ33" s="1028"/>
      <c r="CK33" s="1028"/>
      <c r="CL33" s="1029"/>
      <c r="CM33" s="1030"/>
      <c r="CN33" s="1031"/>
      <c r="CO33" s="1030"/>
      <c r="CP33" s="1032"/>
      <c r="CQ33" s="1032"/>
      <c r="CR33" s="1032"/>
      <c r="CS33" s="1032"/>
      <c r="CT33" s="1027"/>
      <c r="CU33" s="1028"/>
      <c r="CV33" s="1028"/>
      <c r="CW33" s="1029"/>
      <c r="CX33" s="1030"/>
      <c r="CY33" s="1031"/>
      <c r="CZ33" s="1030"/>
      <c r="DA33" s="1032"/>
      <c r="DB33" s="1032"/>
      <c r="DC33" s="1032"/>
      <c r="DD33" s="1032"/>
      <c r="DE33" s="1027"/>
      <c r="DF33" s="1028"/>
      <c r="DG33" s="1028"/>
      <c r="DH33" s="1029"/>
      <c r="DI33" s="1030"/>
      <c r="DJ33" s="1031"/>
      <c r="DK33" s="1030"/>
      <c r="DL33" s="1032"/>
      <c r="DM33" s="1032"/>
      <c r="DN33" s="1032"/>
      <c r="DO33" s="1032"/>
      <c r="DP33" s="1027"/>
      <c r="DQ33" s="1028"/>
      <c r="DR33" s="1028"/>
      <c r="DS33" s="1029"/>
      <c r="DT33" s="1030"/>
      <c r="DU33" s="1031"/>
      <c r="DV33" s="1030"/>
      <c r="DW33" s="1032"/>
      <c r="DX33" s="1032"/>
      <c r="DY33" s="1032"/>
      <c r="DZ33" s="1032"/>
      <c r="EA33" s="1027"/>
      <c r="EB33" s="1028"/>
      <c r="EC33" s="1028"/>
      <c r="ED33" s="1029"/>
      <c r="EE33" s="1030"/>
      <c r="EF33" s="1031"/>
      <c r="EG33" s="1030"/>
      <c r="EH33" s="1032"/>
      <c r="EI33" s="1032"/>
      <c r="EJ33" s="1032"/>
      <c r="EK33" s="1032"/>
      <c r="EL33" s="1027"/>
      <c r="EM33" s="1028"/>
      <c r="EN33" s="1028"/>
      <c r="EO33" s="1029"/>
      <c r="EP33" s="1030"/>
      <c r="EQ33" s="1031"/>
      <c r="ER33" s="1030"/>
      <c r="ES33" s="1032"/>
      <c r="ET33" s="1032"/>
      <c r="EU33" s="1032"/>
      <c r="EV33" s="1032"/>
      <c r="EW33" s="1027"/>
      <c r="EX33" s="1028"/>
      <c r="EY33" s="1028"/>
      <c r="EZ33" s="1029"/>
      <c r="FA33" s="1030"/>
      <c r="FB33" s="1031"/>
      <c r="FC33" s="1030"/>
      <c r="FD33" s="1032"/>
      <c r="FE33" s="1032"/>
      <c r="FF33" s="1032"/>
      <c r="FG33" s="1032"/>
      <c r="FH33" s="1027"/>
      <c r="FI33" s="1028"/>
      <c r="FJ33" s="1028"/>
      <c r="FK33" s="1029"/>
      <c r="FL33" s="1030"/>
      <c r="FM33" s="1031"/>
      <c r="FN33" s="1030"/>
      <c r="FO33" s="1032"/>
      <c r="FP33" s="1032"/>
      <c r="FQ33" s="1032"/>
      <c r="FR33" s="1032"/>
      <c r="FS33" s="1027"/>
      <c r="FT33" s="1028"/>
      <c r="FU33" s="1028"/>
      <c r="FV33" s="1029"/>
      <c r="FW33" s="1030"/>
      <c r="FX33" s="1031"/>
      <c r="FY33" s="1030"/>
      <c r="FZ33" s="1032"/>
      <c r="GA33" s="1032"/>
      <c r="GB33" s="1032"/>
      <c r="GC33" s="1032"/>
      <c r="GD33" s="1027"/>
      <c r="GE33" s="1028"/>
      <c r="GF33" s="1028"/>
    </row>
    <row r="34" spans="1:241" s="43" customFormat="1" ht="14.1" customHeight="1">
      <c r="A34" s="779">
        <f t="shared" si="0"/>
        <v>5</v>
      </c>
      <c r="B34" s="1015"/>
      <c r="C34" s="1016" t="s">
        <v>3083</v>
      </c>
      <c r="D34" s="745" t="s">
        <v>250</v>
      </c>
      <c r="E34" s="1017">
        <f>2*E33</f>
        <v>140</v>
      </c>
      <c r="F34" s="806"/>
      <c r="G34" s="806"/>
      <c r="H34" s="1018">
        <f t="shared" si="1"/>
        <v>0</v>
      </c>
      <c r="I34" s="1019">
        <f t="shared" si="2"/>
        <v>0</v>
      </c>
      <c r="J34" s="1027"/>
      <c r="K34" s="1028"/>
      <c r="L34" s="1028"/>
      <c r="M34" s="1029"/>
      <c r="N34" s="1030"/>
      <c r="O34" s="1031"/>
      <c r="P34" s="1030"/>
      <c r="Q34" s="1032"/>
      <c r="R34" s="1032"/>
      <c r="S34" s="1032"/>
      <c r="T34" s="1032"/>
      <c r="U34" s="1027"/>
      <c r="V34" s="1028"/>
      <c r="W34" s="1028"/>
      <c r="X34" s="1029"/>
      <c r="Y34" s="1030"/>
      <c r="Z34" s="1031"/>
      <c r="AA34" s="1030"/>
      <c r="AB34" s="1032"/>
      <c r="AC34" s="1032"/>
      <c r="AD34" s="1032"/>
      <c r="AE34" s="1032"/>
      <c r="AF34" s="1027"/>
      <c r="AG34" s="1028"/>
      <c r="AH34" s="1028"/>
      <c r="AI34" s="1029"/>
      <c r="AJ34" s="1030"/>
      <c r="AK34" s="1031"/>
      <c r="AL34" s="1030"/>
      <c r="AM34" s="1032"/>
      <c r="AN34" s="1032"/>
      <c r="AO34" s="1032"/>
      <c r="AP34" s="1032"/>
      <c r="AQ34" s="1027"/>
      <c r="AR34" s="1028"/>
      <c r="AS34" s="1028"/>
      <c r="AT34" s="1029"/>
      <c r="AU34" s="1030"/>
      <c r="AV34" s="1031"/>
      <c r="AW34" s="1030"/>
      <c r="AX34" s="1032"/>
      <c r="AY34" s="1032"/>
      <c r="AZ34" s="1032"/>
      <c r="BA34" s="1032"/>
      <c r="BB34" s="1027"/>
      <c r="BC34" s="1028"/>
      <c r="BD34" s="1028"/>
      <c r="BE34" s="1029"/>
      <c r="BF34" s="1030"/>
      <c r="BG34" s="1031"/>
      <c r="BH34" s="1030"/>
      <c r="BI34" s="1032"/>
      <c r="BJ34" s="1032"/>
      <c r="BK34" s="1032"/>
      <c r="BL34" s="1032"/>
      <c r="BM34" s="1027"/>
      <c r="BN34" s="1028"/>
      <c r="BO34" s="1028"/>
      <c r="BP34" s="1029"/>
      <c r="BQ34" s="1030"/>
      <c r="BR34" s="1031"/>
      <c r="BS34" s="1030"/>
      <c r="BT34" s="1032"/>
      <c r="BU34" s="1032"/>
      <c r="BV34" s="1032"/>
      <c r="BW34" s="1032"/>
      <c r="BX34" s="1027"/>
      <c r="BY34" s="1028"/>
      <c r="BZ34" s="1028"/>
      <c r="CA34" s="1029"/>
      <c r="CB34" s="1030"/>
      <c r="CC34" s="1031"/>
      <c r="CD34" s="1030"/>
      <c r="CE34" s="1032"/>
      <c r="CF34" s="1032"/>
      <c r="CG34" s="1032"/>
      <c r="CH34" s="1032"/>
      <c r="CI34" s="1027"/>
      <c r="CJ34" s="1028"/>
      <c r="CK34" s="1028"/>
      <c r="CL34" s="1029"/>
      <c r="CM34" s="1030"/>
      <c r="CN34" s="1031"/>
      <c r="CO34" s="1030"/>
      <c r="CP34" s="1032"/>
      <c r="CQ34" s="1032"/>
      <c r="CR34" s="1032"/>
      <c r="CS34" s="1032"/>
      <c r="CT34" s="1027"/>
      <c r="CU34" s="1028"/>
      <c r="CV34" s="1028"/>
      <c r="CW34" s="1029"/>
      <c r="CX34" s="1030"/>
      <c r="CY34" s="1031"/>
      <c r="CZ34" s="1030"/>
      <c r="DA34" s="1032"/>
      <c r="DB34" s="1032"/>
      <c r="DC34" s="1032"/>
      <c r="DD34" s="1032"/>
      <c r="DE34" s="1027"/>
      <c r="DF34" s="1028"/>
      <c r="DG34" s="1028"/>
      <c r="DH34" s="1029"/>
      <c r="DI34" s="1030"/>
      <c r="DJ34" s="1031"/>
      <c r="DK34" s="1030"/>
      <c r="DL34" s="1032"/>
      <c r="DM34" s="1032"/>
      <c r="DN34" s="1032"/>
      <c r="DO34" s="1032"/>
      <c r="DP34" s="1027"/>
      <c r="DQ34" s="1028"/>
      <c r="DR34" s="1028"/>
      <c r="DS34" s="1029"/>
      <c r="DT34" s="1030"/>
      <c r="DU34" s="1031"/>
      <c r="DV34" s="1030"/>
      <c r="DW34" s="1032"/>
      <c r="DX34" s="1032"/>
      <c r="DY34" s="1032"/>
      <c r="DZ34" s="1032"/>
      <c r="EA34" s="1027"/>
      <c r="EB34" s="1028"/>
      <c r="EC34" s="1028"/>
      <c r="ED34" s="1029"/>
      <c r="EE34" s="1030"/>
      <c r="EF34" s="1031"/>
      <c r="EG34" s="1030"/>
      <c r="EH34" s="1032"/>
      <c r="EI34" s="1032"/>
      <c r="EJ34" s="1032"/>
      <c r="EK34" s="1032"/>
      <c r="EL34" s="1027"/>
      <c r="EM34" s="1028"/>
      <c r="EN34" s="1028"/>
      <c r="EO34" s="1029"/>
      <c r="EP34" s="1030"/>
      <c r="EQ34" s="1031"/>
      <c r="ER34" s="1030"/>
      <c r="ES34" s="1032"/>
      <c r="ET34" s="1032"/>
      <c r="EU34" s="1032"/>
      <c r="EV34" s="1032"/>
      <c r="EW34" s="1027"/>
      <c r="EX34" s="1028"/>
      <c r="EY34" s="1028"/>
      <c r="EZ34" s="1029"/>
      <c r="FA34" s="1030"/>
      <c r="FB34" s="1031"/>
      <c r="FC34" s="1030"/>
      <c r="FD34" s="1032"/>
      <c r="FE34" s="1032"/>
      <c r="FF34" s="1032"/>
      <c r="FG34" s="1032"/>
      <c r="FH34" s="1027"/>
      <c r="FI34" s="1028"/>
      <c r="FJ34" s="1028"/>
      <c r="FK34" s="1029"/>
      <c r="FL34" s="1030"/>
      <c r="FM34" s="1031"/>
      <c r="FN34" s="1030"/>
      <c r="FO34" s="1032"/>
      <c r="FP34" s="1032"/>
      <c r="FQ34" s="1032"/>
      <c r="FR34" s="1032"/>
      <c r="FS34" s="1027"/>
      <c r="FT34" s="1028"/>
      <c r="FU34" s="1028"/>
      <c r="FV34" s="1029"/>
      <c r="FW34" s="1030"/>
      <c r="FX34" s="1031"/>
      <c r="FY34" s="1030"/>
      <c r="FZ34" s="1032"/>
      <c r="GA34" s="1032"/>
      <c r="GB34" s="1032"/>
      <c r="GC34" s="1032"/>
      <c r="GD34" s="1027"/>
      <c r="GE34" s="1028"/>
      <c r="GF34" s="1028"/>
    </row>
    <row r="35" spans="1:241" s="43" customFormat="1" ht="14.1" customHeight="1">
      <c r="A35" s="779">
        <f t="shared" si="0"/>
        <v>6</v>
      </c>
      <c r="B35" s="1015"/>
      <c r="C35" s="1016"/>
      <c r="D35" s="745"/>
      <c r="E35" s="1017"/>
      <c r="F35" s="1018"/>
      <c r="G35" s="1018"/>
      <c r="H35" s="1018"/>
      <c r="I35" s="1019"/>
      <c r="J35" s="1027"/>
      <c r="K35" s="1028"/>
      <c r="L35" s="1028"/>
      <c r="M35" s="1029"/>
      <c r="N35" s="1030"/>
      <c r="O35" s="1031"/>
      <c r="P35" s="1030"/>
      <c r="Q35" s="1032"/>
      <c r="R35" s="1032"/>
      <c r="S35" s="1032"/>
      <c r="T35" s="1032"/>
      <c r="U35" s="1027"/>
      <c r="V35" s="1028"/>
      <c r="W35" s="1028"/>
      <c r="X35" s="1029"/>
      <c r="Y35" s="1030"/>
      <c r="Z35" s="1031"/>
      <c r="AA35" s="1030"/>
      <c r="AB35" s="1032"/>
      <c r="AC35" s="1032"/>
      <c r="AD35" s="1032"/>
      <c r="AE35" s="1032"/>
      <c r="AF35" s="1027"/>
      <c r="AG35" s="1028"/>
      <c r="AH35" s="1028"/>
      <c r="AI35" s="1029"/>
      <c r="AJ35" s="1030"/>
      <c r="AK35" s="1031"/>
      <c r="AL35" s="1030"/>
      <c r="AM35" s="1032"/>
      <c r="AN35" s="1032"/>
      <c r="AO35" s="1032"/>
      <c r="AP35" s="1032"/>
      <c r="AQ35" s="1027"/>
      <c r="AR35" s="1028"/>
      <c r="AS35" s="1028"/>
      <c r="AT35" s="1029"/>
      <c r="AU35" s="1030"/>
      <c r="AV35" s="1031"/>
      <c r="AW35" s="1030"/>
      <c r="AX35" s="1032"/>
      <c r="AY35" s="1032"/>
      <c r="AZ35" s="1032"/>
      <c r="BA35" s="1032"/>
      <c r="BB35" s="1027"/>
      <c r="BC35" s="1028"/>
      <c r="BD35" s="1028"/>
      <c r="BE35" s="1029"/>
      <c r="BF35" s="1030"/>
      <c r="BG35" s="1031"/>
      <c r="BH35" s="1030"/>
      <c r="BI35" s="1032"/>
      <c r="BJ35" s="1032"/>
      <c r="BK35" s="1032"/>
      <c r="BL35" s="1032"/>
      <c r="BM35" s="1027"/>
      <c r="BN35" s="1028"/>
      <c r="BO35" s="1028"/>
      <c r="BP35" s="1029"/>
      <c r="BQ35" s="1030"/>
      <c r="BR35" s="1031"/>
      <c r="BS35" s="1030"/>
      <c r="BT35" s="1032"/>
      <c r="BU35" s="1032"/>
      <c r="BV35" s="1032"/>
      <c r="BW35" s="1032"/>
      <c r="BX35" s="1027"/>
      <c r="BY35" s="1028"/>
      <c r="BZ35" s="1028"/>
      <c r="CA35" s="1029"/>
      <c r="CB35" s="1030"/>
      <c r="CC35" s="1031"/>
      <c r="CD35" s="1030"/>
      <c r="CE35" s="1032"/>
      <c r="CF35" s="1032"/>
      <c r="CG35" s="1032"/>
      <c r="CH35" s="1032"/>
      <c r="CI35" s="1027"/>
      <c r="CJ35" s="1028"/>
      <c r="CK35" s="1028"/>
      <c r="CL35" s="1029"/>
      <c r="CM35" s="1030"/>
      <c r="CN35" s="1031"/>
      <c r="CO35" s="1030"/>
      <c r="CP35" s="1032"/>
      <c r="CQ35" s="1032"/>
      <c r="CR35" s="1032"/>
      <c r="CS35" s="1032"/>
      <c r="CT35" s="1027"/>
      <c r="CU35" s="1028"/>
      <c r="CV35" s="1028"/>
      <c r="CW35" s="1029"/>
      <c r="CX35" s="1030"/>
      <c r="CY35" s="1031"/>
      <c r="CZ35" s="1030"/>
      <c r="DA35" s="1032"/>
      <c r="DB35" s="1032"/>
      <c r="DC35" s="1032"/>
      <c r="DD35" s="1032"/>
      <c r="DE35" s="1027"/>
      <c r="DF35" s="1028"/>
      <c r="DG35" s="1028"/>
      <c r="DH35" s="1029"/>
      <c r="DI35" s="1030"/>
      <c r="DJ35" s="1031"/>
      <c r="DK35" s="1030"/>
      <c r="DL35" s="1032"/>
      <c r="DM35" s="1032"/>
      <c r="DN35" s="1032"/>
      <c r="DO35" s="1032"/>
      <c r="DP35" s="1027"/>
      <c r="DQ35" s="1028"/>
      <c r="DR35" s="1028"/>
      <c r="DS35" s="1029"/>
      <c r="DT35" s="1030"/>
      <c r="DU35" s="1031"/>
      <c r="DV35" s="1030"/>
      <c r="DW35" s="1032"/>
      <c r="DX35" s="1032"/>
      <c r="DY35" s="1032"/>
      <c r="DZ35" s="1032"/>
      <c r="EA35" s="1027"/>
      <c r="EB35" s="1028"/>
      <c r="EC35" s="1028"/>
      <c r="ED35" s="1029"/>
      <c r="EE35" s="1030"/>
      <c r="EF35" s="1031"/>
      <c r="EG35" s="1030"/>
      <c r="EH35" s="1032"/>
      <c r="EI35" s="1032"/>
      <c r="EJ35" s="1032"/>
      <c r="EK35" s="1032"/>
      <c r="EL35" s="1027"/>
      <c r="EM35" s="1028"/>
      <c r="EN35" s="1028"/>
      <c r="EO35" s="1029"/>
      <c r="EP35" s="1030"/>
      <c r="EQ35" s="1031"/>
      <c r="ER35" s="1030"/>
      <c r="ES35" s="1032"/>
      <c r="ET35" s="1032"/>
      <c r="EU35" s="1032"/>
      <c r="EV35" s="1032"/>
      <c r="EW35" s="1027"/>
      <c r="EX35" s="1028"/>
      <c r="EY35" s="1028"/>
      <c r="EZ35" s="1029"/>
      <c r="FA35" s="1030"/>
      <c r="FB35" s="1031"/>
      <c r="FC35" s="1030"/>
      <c r="FD35" s="1032"/>
      <c r="FE35" s="1032"/>
      <c r="FF35" s="1032"/>
      <c r="FG35" s="1032"/>
      <c r="FH35" s="1027"/>
      <c r="FI35" s="1028"/>
      <c r="FJ35" s="1028"/>
      <c r="FK35" s="1029"/>
      <c r="FL35" s="1030"/>
      <c r="FM35" s="1031"/>
      <c r="FN35" s="1030"/>
      <c r="FO35" s="1032"/>
      <c r="FP35" s="1032"/>
      <c r="FQ35" s="1032"/>
      <c r="FR35" s="1032"/>
      <c r="FS35" s="1027"/>
      <c r="FT35" s="1028"/>
      <c r="FU35" s="1028"/>
      <c r="FV35" s="1029"/>
      <c r="FW35" s="1030"/>
      <c r="FX35" s="1031"/>
      <c r="FY35" s="1030"/>
      <c r="FZ35" s="1032"/>
      <c r="GA35" s="1032"/>
      <c r="GB35" s="1032"/>
      <c r="GC35" s="1032"/>
      <c r="GD35" s="1027"/>
      <c r="GE35" s="1028"/>
      <c r="GF35" s="1028"/>
    </row>
    <row r="36" spans="1:241" s="43" customFormat="1" ht="14.1" customHeight="1">
      <c r="A36" s="779">
        <f t="shared" si="0"/>
        <v>7</v>
      </c>
      <c r="B36" s="1015"/>
      <c r="C36" s="1016" t="s">
        <v>3092</v>
      </c>
      <c r="D36" s="745" t="s">
        <v>2060</v>
      </c>
      <c r="E36" s="1017">
        <v>1</v>
      </c>
      <c r="F36" s="806"/>
      <c r="G36" s="806"/>
      <c r="H36" s="1018">
        <f t="shared" si="1"/>
        <v>0</v>
      </c>
      <c r="I36" s="1019">
        <f t="shared" si="2"/>
        <v>0</v>
      </c>
      <c r="J36" s="1033"/>
      <c r="K36" s="1028"/>
      <c r="L36" s="1028"/>
      <c r="M36" s="1034"/>
      <c r="N36" s="1030"/>
      <c r="O36" s="1031"/>
      <c r="P36" s="1030"/>
      <c r="Q36" s="1032"/>
      <c r="R36" s="1032"/>
      <c r="S36" s="1032"/>
      <c r="T36" s="1032"/>
      <c r="U36" s="1027"/>
      <c r="V36" s="1028"/>
      <c r="W36" s="1028"/>
      <c r="X36" s="1034"/>
      <c r="Y36" s="1030"/>
      <c r="Z36" s="1031"/>
      <c r="AA36" s="1030"/>
      <c r="AB36" s="1032"/>
      <c r="AC36" s="1032"/>
      <c r="AD36" s="1032"/>
      <c r="AE36" s="1032"/>
      <c r="AF36" s="1027"/>
      <c r="AG36" s="1028"/>
      <c r="AH36" s="1028"/>
      <c r="AI36" s="1034"/>
      <c r="AJ36" s="1030"/>
      <c r="AK36" s="1031"/>
      <c r="AL36" s="1030"/>
      <c r="AM36" s="1032"/>
      <c r="AN36" s="1032"/>
      <c r="AO36" s="1032"/>
      <c r="AP36" s="1032"/>
      <c r="AQ36" s="1027"/>
      <c r="AR36" s="1028"/>
      <c r="AS36" s="1028"/>
      <c r="AT36" s="1034"/>
      <c r="AU36" s="1030"/>
      <c r="AV36" s="1031"/>
      <c r="AW36" s="1030"/>
      <c r="AX36" s="1032"/>
      <c r="AY36" s="1032"/>
      <c r="AZ36" s="1032"/>
      <c r="BA36" s="1032"/>
      <c r="BB36" s="1027"/>
      <c r="BC36" s="1028"/>
      <c r="BD36" s="1028"/>
      <c r="BE36" s="1034"/>
      <c r="BF36" s="1030"/>
      <c r="BG36" s="1031"/>
      <c r="BH36" s="1030"/>
      <c r="BI36" s="1032"/>
      <c r="BJ36" s="1032"/>
      <c r="BK36" s="1032"/>
      <c r="BL36" s="1032"/>
      <c r="BM36" s="1027"/>
      <c r="BN36" s="1028"/>
      <c r="BO36" s="1028"/>
      <c r="BP36" s="1034"/>
      <c r="BQ36" s="1030"/>
      <c r="BR36" s="1031"/>
      <c r="BS36" s="1030"/>
      <c r="BT36" s="1032"/>
      <c r="BU36" s="1032"/>
      <c r="BV36" s="1032"/>
      <c r="BW36" s="1032"/>
      <c r="BX36" s="1027"/>
      <c r="BY36" s="1028"/>
      <c r="BZ36" s="1028"/>
      <c r="CA36" s="1034"/>
      <c r="CB36" s="1030"/>
      <c r="CC36" s="1031"/>
      <c r="CD36" s="1030"/>
      <c r="CE36" s="1032"/>
      <c r="CF36" s="1032"/>
      <c r="CG36" s="1032"/>
      <c r="CH36" s="1032"/>
      <c r="CI36" s="1027"/>
      <c r="CJ36" s="1028"/>
      <c r="CK36" s="1028"/>
      <c r="CL36" s="1034"/>
      <c r="CM36" s="1030"/>
      <c r="CN36" s="1031"/>
      <c r="CO36" s="1030"/>
      <c r="CP36" s="1032"/>
      <c r="CQ36" s="1032"/>
      <c r="CR36" s="1032"/>
      <c r="CS36" s="1032"/>
      <c r="CT36" s="1027"/>
      <c r="CU36" s="1028"/>
      <c r="CV36" s="1028"/>
      <c r="CW36" s="1034"/>
      <c r="CX36" s="1030"/>
      <c r="CY36" s="1031"/>
      <c r="CZ36" s="1030"/>
      <c r="DA36" s="1032"/>
      <c r="DB36" s="1032"/>
      <c r="DC36" s="1032"/>
      <c r="DD36" s="1032"/>
      <c r="DE36" s="1027"/>
      <c r="DF36" s="1028"/>
      <c r="DG36" s="1028"/>
      <c r="DH36" s="1034"/>
      <c r="DI36" s="1030"/>
      <c r="DJ36" s="1031"/>
      <c r="DK36" s="1030"/>
      <c r="DL36" s="1032"/>
      <c r="DM36" s="1032"/>
      <c r="DN36" s="1032"/>
      <c r="DO36" s="1032"/>
      <c r="DP36" s="1027"/>
      <c r="DQ36" s="1028"/>
      <c r="DR36" s="1028"/>
      <c r="DS36" s="1034"/>
      <c r="DT36" s="1030"/>
      <c r="DU36" s="1031"/>
      <c r="DV36" s="1030"/>
      <c r="DW36" s="1032"/>
      <c r="DX36" s="1032"/>
      <c r="DY36" s="1032"/>
      <c r="DZ36" s="1032"/>
      <c r="EA36" s="1027"/>
      <c r="EB36" s="1028"/>
      <c r="EC36" s="1028"/>
      <c r="ED36" s="1034"/>
      <c r="EE36" s="1030"/>
      <c r="EF36" s="1031"/>
      <c r="EG36" s="1030"/>
      <c r="EH36" s="1032"/>
      <c r="EI36" s="1032"/>
      <c r="EJ36" s="1032"/>
      <c r="EK36" s="1032"/>
      <c r="EL36" s="1027"/>
      <c r="EM36" s="1028"/>
      <c r="EN36" s="1028"/>
      <c r="EO36" s="1034"/>
      <c r="EP36" s="1030"/>
      <c r="EQ36" s="1031"/>
      <c r="ER36" s="1030"/>
      <c r="ES36" s="1032"/>
      <c r="ET36" s="1032"/>
      <c r="EU36" s="1032"/>
      <c r="EV36" s="1032"/>
      <c r="EW36" s="1027"/>
      <c r="EX36" s="1028"/>
      <c r="EY36" s="1028"/>
      <c r="EZ36" s="1034"/>
      <c r="FA36" s="1030"/>
      <c r="FB36" s="1031"/>
      <c r="FC36" s="1030"/>
      <c r="FD36" s="1032"/>
      <c r="FE36" s="1032"/>
      <c r="FF36" s="1032"/>
      <c r="FG36" s="1032"/>
      <c r="FH36" s="1027"/>
      <c r="FI36" s="1028"/>
      <c r="FJ36" s="1028"/>
      <c r="FK36" s="1034"/>
      <c r="FL36" s="1030"/>
      <c r="FM36" s="1031"/>
      <c r="FN36" s="1030"/>
      <c r="FO36" s="1032"/>
      <c r="FP36" s="1032"/>
      <c r="FQ36" s="1032"/>
      <c r="FR36" s="1032"/>
      <c r="FS36" s="1027"/>
      <c r="FT36" s="1028"/>
      <c r="FU36" s="1028"/>
      <c r="FV36" s="1034"/>
      <c r="FW36" s="1030"/>
      <c r="FX36" s="1031"/>
      <c r="FY36" s="1030"/>
      <c r="FZ36" s="1032"/>
      <c r="GA36" s="1032"/>
      <c r="GB36" s="1032"/>
      <c r="GC36" s="1032"/>
      <c r="GD36" s="1027"/>
      <c r="GE36" s="1028"/>
      <c r="GF36" s="1028"/>
    </row>
    <row r="37" spans="1:241" s="43" customFormat="1" ht="13.5" customHeight="1">
      <c r="A37" s="779">
        <f t="shared" si="0"/>
        <v>8</v>
      </c>
      <c r="B37" s="1015"/>
      <c r="C37" s="1016" t="s">
        <v>3093</v>
      </c>
      <c r="D37" s="745" t="s">
        <v>250</v>
      </c>
      <c r="E37" s="1017">
        <v>1</v>
      </c>
      <c r="F37" s="806"/>
      <c r="G37" s="806"/>
      <c r="H37" s="1018">
        <f t="shared" si="1"/>
        <v>0</v>
      </c>
      <c r="I37" s="1019">
        <f t="shared" si="2"/>
        <v>0</v>
      </c>
      <c r="J37" s="1033"/>
      <c r="K37" s="1028"/>
      <c r="L37" s="1028"/>
      <c r="M37" s="1034"/>
      <c r="N37" s="1030"/>
      <c r="O37" s="1031"/>
      <c r="P37" s="1030"/>
      <c r="Q37" s="1032"/>
      <c r="R37" s="1032"/>
      <c r="S37" s="1032"/>
      <c r="T37" s="1032"/>
      <c r="U37" s="1027"/>
      <c r="V37" s="1028"/>
      <c r="W37" s="1028"/>
      <c r="X37" s="1034"/>
      <c r="Y37" s="1030"/>
      <c r="Z37" s="1031"/>
      <c r="AA37" s="1030"/>
      <c r="AB37" s="1032"/>
      <c r="AC37" s="1032"/>
      <c r="AD37" s="1032"/>
      <c r="AE37" s="1032"/>
      <c r="AF37" s="1027"/>
      <c r="AG37" s="1028"/>
      <c r="AH37" s="1028"/>
      <c r="AI37" s="1034"/>
      <c r="AJ37" s="1030"/>
      <c r="AK37" s="1031"/>
      <c r="AL37" s="1030"/>
      <c r="AM37" s="1032"/>
      <c r="AN37" s="1032"/>
      <c r="AO37" s="1032"/>
      <c r="AP37" s="1032"/>
      <c r="AQ37" s="1027"/>
      <c r="AR37" s="1028"/>
      <c r="AS37" s="1028"/>
      <c r="AT37" s="1034"/>
      <c r="AU37" s="1030"/>
      <c r="AV37" s="1031"/>
      <c r="AW37" s="1030"/>
      <c r="AX37" s="1032"/>
      <c r="AY37" s="1032"/>
      <c r="AZ37" s="1032"/>
      <c r="BA37" s="1032"/>
      <c r="BB37" s="1027"/>
      <c r="BC37" s="1028"/>
      <c r="BD37" s="1028"/>
      <c r="BE37" s="1034"/>
      <c r="BF37" s="1030"/>
      <c r="BG37" s="1031"/>
      <c r="BH37" s="1030"/>
      <c r="BI37" s="1032"/>
      <c r="BJ37" s="1032"/>
      <c r="BK37" s="1032"/>
      <c r="BL37" s="1032"/>
      <c r="BM37" s="1027"/>
      <c r="BN37" s="1028"/>
      <c r="BO37" s="1028"/>
      <c r="BP37" s="1034"/>
      <c r="BQ37" s="1030"/>
      <c r="BR37" s="1031"/>
      <c r="BS37" s="1030"/>
      <c r="BT37" s="1032"/>
      <c r="BU37" s="1032"/>
      <c r="BV37" s="1032"/>
      <c r="BW37" s="1032"/>
      <c r="BX37" s="1027"/>
      <c r="BY37" s="1028"/>
      <c r="BZ37" s="1028"/>
      <c r="CA37" s="1034"/>
      <c r="CB37" s="1030"/>
      <c r="CC37" s="1031"/>
      <c r="CD37" s="1030"/>
      <c r="CE37" s="1032"/>
      <c r="CF37" s="1032"/>
      <c r="CG37" s="1032"/>
      <c r="CH37" s="1032"/>
      <c r="CI37" s="1027"/>
      <c r="CJ37" s="1028"/>
      <c r="CK37" s="1028"/>
      <c r="CL37" s="1034"/>
      <c r="CM37" s="1030"/>
      <c r="CN37" s="1031"/>
      <c r="CO37" s="1030"/>
      <c r="CP37" s="1032"/>
      <c r="CQ37" s="1032"/>
      <c r="CR37" s="1032"/>
      <c r="CS37" s="1032"/>
      <c r="CT37" s="1027"/>
      <c r="CU37" s="1028"/>
      <c r="CV37" s="1028"/>
      <c r="CW37" s="1034"/>
      <c r="CX37" s="1030"/>
      <c r="CY37" s="1031"/>
      <c r="CZ37" s="1030"/>
      <c r="DA37" s="1032"/>
      <c r="DB37" s="1032"/>
      <c r="DC37" s="1032"/>
      <c r="DD37" s="1032"/>
      <c r="DE37" s="1027"/>
      <c r="DF37" s="1028"/>
      <c r="DG37" s="1028"/>
      <c r="DH37" s="1034"/>
      <c r="DI37" s="1030"/>
      <c r="DJ37" s="1031"/>
      <c r="DK37" s="1030"/>
      <c r="DL37" s="1032"/>
      <c r="DM37" s="1032"/>
      <c r="DN37" s="1032"/>
      <c r="DO37" s="1032"/>
      <c r="DP37" s="1027"/>
      <c r="DQ37" s="1028"/>
      <c r="DR37" s="1028"/>
      <c r="DS37" s="1034"/>
      <c r="DT37" s="1030"/>
      <c r="DU37" s="1031"/>
      <c r="DV37" s="1030"/>
      <c r="DW37" s="1032"/>
      <c r="DX37" s="1032"/>
      <c r="DY37" s="1032"/>
      <c r="DZ37" s="1032"/>
      <c r="EA37" s="1027"/>
      <c r="EB37" s="1028"/>
      <c r="EC37" s="1028"/>
      <c r="ED37" s="1034"/>
      <c r="EE37" s="1030"/>
      <c r="EF37" s="1031"/>
      <c r="EG37" s="1030"/>
      <c r="EH37" s="1032"/>
      <c r="EI37" s="1032"/>
      <c r="EJ37" s="1032"/>
      <c r="EK37" s="1032"/>
      <c r="EL37" s="1027"/>
      <c r="EM37" s="1028"/>
      <c r="EN37" s="1028"/>
      <c r="EO37" s="1034"/>
      <c r="EP37" s="1030"/>
      <c r="EQ37" s="1031"/>
      <c r="ER37" s="1030"/>
      <c r="ES37" s="1032"/>
      <c r="ET37" s="1032"/>
      <c r="EU37" s="1032"/>
      <c r="EV37" s="1032"/>
      <c r="EW37" s="1027"/>
      <c r="EX37" s="1028"/>
      <c r="EY37" s="1028"/>
      <c r="EZ37" s="1034"/>
      <c r="FA37" s="1030"/>
      <c r="FB37" s="1031"/>
      <c r="FC37" s="1030"/>
      <c r="FD37" s="1032"/>
      <c r="FE37" s="1032"/>
      <c r="FF37" s="1032"/>
      <c r="FG37" s="1032"/>
      <c r="FH37" s="1027"/>
      <c r="FI37" s="1028"/>
      <c r="FJ37" s="1028"/>
      <c r="FK37" s="1034"/>
      <c r="FL37" s="1030"/>
      <c r="FM37" s="1031"/>
      <c r="FN37" s="1030"/>
      <c r="FO37" s="1032"/>
      <c r="FP37" s="1032"/>
      <c r="FQ37" s="1032"/>
      <c r="FR37" s="1032"/>
      <c r="FS37" s="1027"/>
      <c r="FT37" s="1028"/>
      <c r="FU37" s="1028"/>
      <c r="FV37" s="1034"/>
      <c r="FW37" s="1030"/>
      <c r="FX37" s="1031"/>
      <c r="FY37" s="1030"/>
      <c r="FZ37" s="1032"/>
      <c r="GA37" s="1032"/>
      <c r="GB37" s="1032"/>
      <c r="GC37" s="1032"/>
      <c r="GD37" s="1027"/>
      <c r="GE37" s="1028"/>
      <c r="GF37" s="1028"/>
    </row>
    <row r="38" spans="1:241" s="43" customFormat="1" ht="14.1" customHeight="1">
      <c r="A38" s="779">
        <f t="shared" si="0"/>
        <v>9</v>
      </c>
      <c r="B38" s="1015"/>
      <c r="C38" s="1016" t="s">
        <v>3094</v>
      </c>
      <c r="D38" s="745" t="s">
        <v>250</v>
      </c>
      <c r="E38" s="1017">
        <f>E37</f>
        <v>1</v>
      </c>
      <c r="F38" s="806"/>
      <c r="G38" s="806"/>
      <c r="H38" s="1018">
        <f t="shared" si="1"/>
        <v>0</v>
      </c>
      <c r="I38" s="1019">
        <f t="shared" si="2"/>
        <v>0</v>
      </c>
      <c r="J38" s="1033"/>
      <c r="K38" s="1028"/>
      <c r="L38" s="1028"/>
      <c r="M38" s="1034"/>
      <c r="N38" s="1030"/>
      <c r="O38" s="1031"/>
      <c r="P38" s="1030"/>
      <c r="Q38" s="1032"/>
      <c r="R38" s="1032"/>
      <c r="S38" s="1032"/>
      <c r="T38" s="1032"/>
      <c r="U38" s="1027"/>
      <c r="V38" s="1028"/>
      <c r="W38" s="1028"/>
      <c r="X38" s="1034"/>
      <c r="Y38" s="1030"/>
      <c r="Z38" s="1031"/>
      <c r="AA38" s="1030"/>
      <c r="AB38" s="1032"/>
      <c r="AC38" s="1032"/>
      <c r="AD38" s="1032"/>
      <c r="AE38" s="1032"/>
      <c r="AF38" s="1027"/>
      <c r="AG38" s="1028"/>
      <c r="AH38" s="1028"/>
      <c r="AI38" s="1034"/>
      <c r="AJ38" s="1030"/>
      <c r="AK38" s="1031"/>
      <c r="AL38" s="1030"/>
      <c r="AM38" s="1032"/>
      <c r="AN38" s="1032"/>
      <c r="AO38" s="1032"/>
      <c r="AP38" s="1032"/>
      <c r="AQ38" s="1027"/>
      <c r="AR38" s="1028"/>
      <c r="AS38" s="1028"/>
      <c r="AT38" s="1034"/>
      <c r="AU38" s="1030"/>
      <c r="AV38" s="1031"/>
      <c r="AW38" s="1030"/>
      <c r="AX38" s="1032"/>
      <c r="AY38" s="1032"/>
      <c r="AZ38" s="1032"/>
      <c r="BA38" s="1032"/>
      <c r="BB38" s="1027"/>
      <c r="BC38" s="1028"/>
      <c r="BD38" s="1028"/>
      <c r="BE38" s="1034"/>
      <c r="BF38" s="1030"/>
      <c r="BG38" s="1031"/>
      <c r="BH38" s="1030"/>
      <c r="BI38" s="1032"/>
      <c r="BJ38" s="1032"/>
      <c r="BK38" s="1032"/>
      <c r="BL38" s="1032"/>
      <c r="BM38" s="1027"/>
      <c r="BN38" s="1028"/>
      <c r="BO38" s="1028"/>
      <c r="BP38" s="1034"/>
      <c r="BQ38" s="1030"/>
      <c r="BR38" s="1031"/>
      <c r="BS38" s="1030"/>
      <c r="BT38" s="1032"/>
      <c r="BU38" s="1032"/>
      <c r="BV38" s="1032"/>
      <c r="BW38" s="1032"/>
      <c r="BX38" s="1027"/>
      <c r="BY38" s="1028"/>
      <c r="BZ38" s="1028"/>
      <c r="CA38" s="1034"/>
      <c r="CB38" s="1030"/>
      <c r="CC38" s="1031"/>
      <c r="CD38" s="1030"/>
      <c r="CE38" s="1032"/>
      <c r="CF38" s="1032"/>
      <c r="CG38" s="1032"/>
      <c r="CH38" s="1032"/>
      <c r="CI38" s="1027"/>
      <c r="CJ38" s="1028"/>
      <c r="CK38" s="1028"/>
      <c r="CL38" s="1034"/>
      <c r="CM38" s="1030"/>
      <c r="CN38" s="1031"/>
      <c r="CO38" s="1030"/>
      <c r="CP38" s="1032"/>
      <c r="CQ38" s="1032"/>
      <c r="CR38" s="1032"/>
      <c r="CS38" s="1032"/>
      <c r="CT38" s="1027"/>
      <c r="CU38" s="1028"/>
      <c r="CV38" s="1028"/>
      <c r="CW38" s="1034"/>
      <c r="CX38" s="1030"/>
      <c r="CY38" s="1031"/>
      <c r="CZ38" s="1030"/>
      <c r="DA38" s="1032"/>
      <c r="DB38" s="1032"/>
      <c r="DC38" s="1032"/>
      <c r="DD38" s="1032"/>
      <c r="DE38" s="1027"/>
      <c r="DF38" s="1028"/>
      <c r="DG38" s="1028"/>
      <c r="DH38" s="1034"/>
      <c r="DI38" s="1030"/>
      <c r="DJ38" s="1031"/>
      <c r="DK38" s="1030"/>
      <c r="DL38" s="1032"/>
      <c r="DM38" s="1032"/>
      <c r="DN38" s="1032"/>
      <c r="DO38" s="1032"/>
      <c r="DP38" s="1027"/>
      <c r="DQ38" s="1028"/>
      <c r="DR38" s="1028"/>
      <c r="DS38" s="1034"/>
      <c r="DT38" s="1030"/>
      <c r="DU38" s="1031"/>
      <c r="DV38" s="1030"/>
      <c r="DW38" s="1032"/>
      <c r="DX38" s="1032"/>
      <c r="DY38" s="1032"/>
      <c r="DZ38" s="1032"/>
      <c r="EA38" s="1027"/>
      <c r="EB38" s="1028"/>
      <c r="EC38" s="1028"/>
      <c r="ED38" s="1034"/>
      <c r="EE38" s="1030"/>
      <c r="EF38" s="1031"/>
      <c r="EG38" s="1030"/>
      <c r="EH38" s="1032"/>
      <c r="EI38" s="1032"/>
      <c r="EJ38" s="1032"/>
      <c r="EK38" s="1032"/>
      <c r="EL38" s="1027"/>
      <c r="EM38" s="1028"/>
      <c r="EN38" s="1028"/>
      <c r="EO38" s="1034"/>
      <c r="EP38" s="1030"/>
      <c r="EQ38" s="1031"/>
      <c r="ER38" s="1030"/>
      <c r="ES38" s="1032"/>
      <c r="ET38" s="1032"/>
      <c r="EU38" s="1032"/>
      <c r="EV38" s="1032"/>
      <c r="EW38" s="1027"/>
      <c r="EX38" s="1028"/>
      <c r="EY38" s="1028"/>
      <c r="EZ38" s="1034"/>
      <c r="FA38" s="1030"/>
      <c r="FB38" s="1031"/>
      <c r="FC38" s="1030"/>
      <c r="FD38" s="1032"/>
      <c r="FE38" s="1032"/>
      <c r="FF38" s="1032"/>
      <c r="FG38" s="1032"/>
      <c r="FH38" s="1027"/>
      <c r="FI38" s="1028"/>
      <c r="FJ38" s="1028"/>
      <c r="FK38" s="1034"/>
      <c r="FL38" s="1030"/>
      <c r="FM38" s="1031"/>
      <c r="FN38" s="1030"/>
      <c r="FO38" s="1032"/>
      <c r="FP38" s="1032"/>
      <c r="FQ38" s="1032"/>
      <c r="FR38" s="1032"/>
      <c r="FS38" s="1027"/>
      <c r="FT38" s="1028"/>
      <c r="FU38" s="1028"/>
      <c r="FV38" s="1034"/>
      <c r="FW38" s="1030"/>
      <c r="FX38" s="1031"/>
      <c r="FY38" s="1030"/>
      <c r="FZ38" s="1032"/>
      <c r="GA38" s="1032"/>
      <c r="GB38" s="1032"/>
      <c r="GC38" s="1032"/>
      <c r="GD38" s="1027"/>
      <c r="GE38" s="1028"/>
      <c r="GF38" s="1028"/>
    </row>
    <row r="39" spans="1:241" s="43" customFormat="1" ht="14.1" customHeight="1">
      <c r="A39" s="779">
        <f t="shared" si="0"/>
        <v>10</v>
      </c>
      <c r="B39" s="1015"/>
      <c r="C39" s="1016" t="s">
        <v>3099</v>
      </c>
      <c r="D39" s="745" t="s">
        <v>2060</v>
      </c>
      <c r="E39" s="1017">
        <f>E36</f>
        <v>1</v>
      </c>
      <c r="F39" s="806"/>
      <c r="G39" s="806"/>
      <c r="H39" s="1018">
        <f>E39*F39</f>
        <v>0</v>
      </c>
      <c r="I39" s="1019">
        <f>E39*G39</f>
        <v>0</v>
      </c>
      <c r="J39" s="1033"/>
      <c r="K39" s="1028"/>
      <c r="L39" s="1028"/>
      <c r="M39" s="1034"/>
      <c r="N39" s="1030"/>
      <c r="O39" s="1031"/>
      <c r="P39" s="1030"/>
      <c r="Q39" s="1032"/>
      <c r="R39" s="1032"/>
      <c r="S39" s="1032"/>
      <c r="T39" s="1032"/>
      <c r="U39" s="1027"/>
      <c r="V39" s="1028"/>
      <c r="W39" s="1028"/>
      <c r="X39" s="1034"/>
      <c r="Y39" s="1030"/>
      <c r="Z39" s="1031"/>
      <c r="AA39" s="1030"/>
      <c r="AB39" s="1032"/>
      <c r="AC39" s="1032"/>
      <c r="AD39" s="1032"/>
      <c r="AE39" s="1032"/>
      <c r="AF39" s="1027"/>
      <c r="AG39" s="1028"/>
      <c r="AH39" s="1028"/>
      <c r="AI39" s="1034"/>
      <c r="AJ39" s="1030"/>
      <c r="AK39" s="1031"/>
      <c r="AL39" s="1030"/>
      <c r="AM39" s="1032"/>
      <c r="AN39" s="1032"/>
      <c r="AO39" s="1032"/>
      <c r="AP39" s="1032"/>
      <c r="AQ39" s="1027"/>
      <c r="AR39" s="1028"/>
      <c r="AS39" s="1028"/>
      <c r="AT39" s="1034"/>
      <c r="AU39" s="1030"/>
      <c r="AV39" s="1031"/>
      <c r="AW39" s="1030"/>
      <c r="AX39" s="1032"/>
      <c r="AY39" s="1032"/>
      <c r="AZ39" s="1032"/>
      <c r="BA39" s="1032"/>
      <c r="BB39" s="1027"/>
      <c r="BC39" s="1028"/>
      <c r="BD39" s="1028"/>
      <c r="BE39" s="1034"/>
      <c r="BF39" s="1030"/>
      <c r="BG39" s="1031"/>
      <c r="BH39" s="1030"/>
      <c r="BI39" s="1032"/>
      <c r="BJ39" s="1032"/>
      <c r="BK39" s="1032"/>
      <c r="BL39" s="1032"/>
      <c r="BM39" s="1027"/>
      <c r="BN39" s="1028"/>
      <c r="BO39" s="1028"/>
      <c r="BP39" s="1034"/>
      <c r="BQ39" s="1030"/>
      <c r="BR39" s="1031"/>
      <c r="BS39" s="1030"/>
      <c r="BT39" s="1032"/>
      <c r="BU39" s="1032"/>
      <c r="BV39" s="1032"/>
      <c r="BW39" s="1032"/>
      <c r="BX39" s="1027"/>
      <c r="BY39" s="1028"/>
      <c r="BZ39" s="1028"/>
      <c r="CA39" s="1034"/>
      <c r="CB39" s="1030"/>
      <c r="CC39" s="1031"/>
      <c r="CD39" s="1030"/>
      <c r="CE39" s="1032"/>
      <c r="CF39" s="1032"/>
      <c r="CG39" s="1032"/>
      <c r="CH39" s="1032"/>
      <c r="CI39" s="1027"/>
      <c r="CJ39" s="1028"/>
      <c r="CK39" s="1028"/>
      <c r="CL39" s="1034"/>
      <c r="CM39" s="1030"/>
      <c r="CN39" s="1031"/>
      <c r="CO39" s="1030"/>
      <c r="CP39" s="1032"/>
      <c r="CQ39" s="1032"/>
      <c r="CR39" s="1032"/>
      <c r="CS39" s="1032"/>
      <c r="CT39" s="1027"/>
      <c r="CU39" s="1028"/>
      <c r="CV39" s="1028"/>
      <c r="CW39" s="1034"/>
      <c r="CX39" s="1030"/>
      <c r="CY39" s="1031"/>
      <c r="CZ39" s="1030"/>
      <c r="DA39" s="1032"/>
      <c r="DB39" s="1032"/>
      <c r="DC39" s="1032"/>
      <c r="DD39" s="1032"/>
      <c r="DE39" s="1027"/>
      <c r="DF39" s="1028"/>
      <c r="DG39" s="1028"/>
      <c r="DH39" s="1034"/>
      <c r="DI39" s="1030"/>
      <c r="DJ39" s="1031"/>
      <c r="DK39" s="1030"/>
      <c r="DL39" s="1032"/>
      <c r="DM39" s="1032"/>
      <c r="DN39" s="1032"/>
      <c r="DO39" s="1032"/>
      <c r="DP39" s="1027"/>
      <c r="DQ39" s="1028"/>
      <c r="DR39" s="1028"/>
      <c r="DS39" s="1034"/>
      <c r="DT39" s="1030"/>
      <c r="DU39" s="1031"/>
      <c r="DV39" s="1030"/>
      <c r="DW39" s="1032"/>
      <c r="DX39" s="1032"/>
      <c r="DY39" s="1032"/>
      <c r="DZ39" s="1032"/>
      <c r="EA39" s="1027"/>
      <c r="EB39" s="1028"/>
      <c r="EC39" s="1028"/>
      <c r="ED39" s="1034"/>
      <c r="EE39" s="1030"/>
      <c r="EF39" s="1031"/>
      <c r="EG39" s="1030"/>
      <c r="EH39" s="1032"/>
      <c r="EI39" s="1032"/>
      <c r="EJ39" s="1032"/>
      <c r="EK39" s="1032"/>
      <c r="EL39" s="1027"/>
      <c r="EM39" s="1028"/>
      <c r="EN39" s="1028"/>
      <c r="EO39" s="1034"/>
      <c r="EP39" s="1030"/>
      <c r="EQ39" s="1031"/>
      <c r="ER39" s="1030"/>
      <c r="ES39" s="1032"/>
      <c r="ET39" s="1032"/>
      <c r="EU39" s="1032"/>
      <c r="EV39" s="1032"/>
      <c r="EW39" s="1027"/>
      <c r="EX39" s="1028"/>
      <c r="EY39" s="1028"/>
      <c r="EZ39" s="1034"/>
      <c r="FA39" s="1030"/>
      <c r="FB39" s="1031"/>
      <c r="FC39" s="1030"/>
      <c r="FD39" s="1032"/>
      <c r="FE39" s="1032"/>
      <c r="FF39" s="1032"/>
      <c r="FG39" s="1032"/>
      <c r="FH39" s="1027"/>
      <c r="FI39" s="1028"/>
      <c r="FJ39" s="1028"/>
      <c r="FK39" s="1034"/>
      <c r="FL39" s="1030"/>
      <c r="FM39" s="1031"/>
      <c r="FN39" s="1030"/>
      <c r="FO39" s="1032"/>
      <c r="FP39" s="1032"/>
      <c r="FQ39" s="1032"/>
      <c r="FR39" s="1032"/>
      <c r="FS39" s="1027"/>
      <c r="FT39" s="1028"/>
      <c r="FU39" s="1028"/>
      <c r="FV39" s="1034"/>
      <c r="FW39" s="1030"/>
      <c r="FX39" s="1031"/>
      <c r="FY39" s="1030"/>
      <c r="FZ39" s="1032"/>
      <c r="GA39" s="1032"/>
      <c r="GB39" s="1032"/>
      <c r="GC39" s="1032"/>
      <c r="GD39" s="1027"/>
      <c r="GE39" s="1028"/>
      <c r="GF39" s="1028"/>
    </row>
    <row r="40" spans="1:241" s="43" customFormat="1" ht="14.1" customHeight="1">
      <c r="A40" s="779">
        <f t="shared" si="0"/>
        <v>11</v>
      </c>
      <c r="B40" s="1015"/>
      <c r="C40" s="1016" t="s">
        <v>3100</v>
      </c>
      <c r="D40" s="745" t="s">
        <v>2060</v>
      </c>
      <c r="E40" s="1017">
        <v>1</v>
      </c>
      <c r="F40" s="806"/>
      <c r="G40" s="806"/>
      <c r="H40" s="1018">
        <f>E40*F40</f>
        <v>0</v>
      </c>
      <c r="I40" s="1019">
        <f>E40*G40</f>
        <v>0</v>
      </c>
      <c r="J40" s="1033"/>
      <c r="K40" s="1028"/>
      <c r="L40" s="1028"/>
      <c r="M40" s="1034"/>
      <c r="N40" s="1030"/>
      <c r="O40" s="1031"/>
      <c r="P40" s="1030"/>
      <c r="Q40" s="1032"/>
      <c r="R40" s="1032"/>
      <c r="S40" s="1032"/>
      <c r="T40" s="1032"/>
      <c r="U40" s="1027"/>
      <c r="V40" s="1028"/>
      <c r="W40" s="1028"/>
      <c r="X40" s="1034"/>
      <c r="Y40" s="1030"/>
      <c r="Z40" s="1031"/>
      <c r="AA40" s="1030"/>
      <c r="AB40" s="1032"/>
      <c r="AC40" s="1032"/>
      <c r="AD40" s="1032"/>
      <c r="AE40" s="1032"/>
      <c r="AF40" s="1027"/>
      <c r="AG40" s="1028"/>
      <c r="AH40" s="1028"/>
      <c r="AI40" s="1034"/>
      <c r="AJ40" s="1030"/>
      <c r="AK40" s="1031"/>
      <c r="AL40" s="1030"/>
      <c r="AM40" s="1032"/>
      <c r="AN40" s="1032"/>
      <c r="AO40" s="1032"/>
      <c r="AP40" s="1032"/>
      <c r="AQ40" s="1027"/>
      <c r="AR40" s="1028"/>
      <c r="AS40" s="1028"/>
      <c r="AT40" s="1034"/>
      <c r="AU40" s="1030"/>
      <c r="AV40" s="1031"/>
      <c r="AW40" s="1030"/>
      <c r="AX40" s="1032"/>
      <c r="AY40" s="1032"/>
      <c r="AZ40" s="1032"/>
      <c r="BA40" s="1032"/>
      <c r="BB40" s="1027"/>
      <c r="BC40" s="1028"/>
      <c r="BD40" s="1028"/>
      <c r="BE40" s="1034"/>
      <c r="BF40" s="1030"/>
      <c r="BG40" s="1031"/>
      <c r="BH40" s="1030"/>
      <c r="BI40" s="1032"/>
      <c r="BJ40" s="1032"/>
      <c r="BK40" s="1032"/>
      <c r="BL40" s="1032"/>
      <c r="BM40" s="1027"/>
      <c r="BN40" s="1028"/>
      <c r="BO40" s="1028"/>
      <c r="BP40" s="1034"/>
      <c r="BQ40" s="1030"/>
      <c r="BR40" s="1031"/>
      <c r="BS40" s="1030"/>
      <c r="BT40" s="1032"/>
      <c r="BU40" s="1032"/>
      <c r="BV40" s="1032"/>
      <c r="BW40" s="1032"/>
      <c r="BX40" s="1027"/>
      <c r="BY40" s="1028"/>
      <c r="BZ40" s="1028"/>
      <c r="CA40" s="1034"/>
      <c r="CB40" s="1030"/>
      <c r="CC40" s="1031"/>
      <c r="CD40" s="1030"/>
      <c r="CE40" s="1032"/>
      <c r="CF40" s="1032"/>
      <c r="CG40" s="1032"/>
      <c r="CH40" s="1032"/>
      <c r="CI40" s="1027"/>
      <c r="CJ40" s="1028"/>
      <c r="CK40" s="1028"/>
      <c r="CL40" s="1034"/>
      <c r="CM40" s="1030"/>
      <c r="CN40" s="1031"/>
      <c r="CO40" s="1030"/>
      <c r="CP40" s="1032"/>
      <c r="CQ40" s="1032"/>
      <c r="CR40" s="1032"/>
      <c r="CS40" s="1032"/>
      <c r="CT40" s="1027"/>
      <c r="CU40" s="1028"/>
      <c r="CV40" s="1028"/>
      <c r="CW40" s="1034"/>
      <c r="CX40" s="1030"/>
      <c r="CY40" s="1031"/>
      <c r="CZ40" s="1030"/>
      <c r="DA40" s="1032"/>
      <c r="DB40" s="1032"/>
      <c r="DC40" s="1032"/>
      <c r="DD40" s="1032"/>
      <c r="DE40" s="1027"/>
      <c r="DF40" s="1028"/>
      <c r="DG40" s="1028"/>
      <c r="DH40" s="1034"/>
      <c r="DI40" s="1030"/>
      <c r="DJ40" s="1031"/>
      <c r="DK40" s="1030"/>
      <c r="DL40" s="1032"/>
      <c r="DM40" s="1032"/>
      <c r="DN40" s="1032"/>
      <c r="DO40" s="1032"/>
      <c r="DP40" s="1027"/>
      <c r="DQ40" s="1028"/>
      <c r="DR40" s="1028"/>
      <c r="DS40" s="1034"/>
      <c r="DT40" s="1030"/>
      <c r="DU40" s="1031"/>
      <c r="DV40" s="1030"/>
      <c r="DW40" s="1032"/>
      <c r="DX40" s="1032"/>
      <c r="DY40" s="1032"/>
      <c r="DZ40" s="1032"/>
      <c r="EA40" s="1027"/>
      <c r="EB40" s="1028"/>
      <c r="EC40" s="1028"/>
      <c r="ED40" s="1034"/>
      <c r="EE40" s="1030"/>
      <c r="EF40" s="1031"/>
      <c r="EG40" s="1030"/>
      <c r="EH40" s="1032"/>
      <c r="EI40" s="1032"/>
      <c r="EJ40" s="1032"/>
      <c r="EK40" s="1032"/>
      <c r="EL40" s="1027"/>
      <c r="EM40" s="1028"/>
      <c r="EN40" s="1028"/>
      <c r="EO40" s="1034"/>
      <c r="EP40" s="1030"/>
      <c r="EQ40" s="1031"/>
      <c r="ER40" s="1030"/>
      <c r="ES40" s="1032"/>
      <c r="ET40" s="1032"/>
      <c r="EU40" s="1032"/>
      <c r="EV40" s="1032"/>
      <c r="EW40" s="1027"/>
      <c r="EX40" s="1028"/>
      <c r="EY40" s="1028"/>
      <c r="EZ40" s="1034"/>
      <c r="FA40" s="1030"/>
      <c r="FB40" s="1031"/>
      <c r="FC40" s="1030"/>
      <c r="FD40" s="1032"/>
      <c r="FE40" s="1032"/>
      <c r="FF40" s="1032"/>
      <c r="FG40" s="1032"/>
      <c r="FH40" s="1027"/>
      <c r="FI40" s="1028"/>
      <c r="FJ40" s="1028"/>
      <c r="FK40" s="1034"/>
      <c r="FL40" s="1030"/>
      <c r="FM40" s="1031"/>
      <c r="FN40" s="1030"/>
      <c r="FO40" s="1032"/>
      <c r="FP40" s="1032"/>
      <c r="FQ40" s="1032"/>
      <c r="FR40" s="1032"/>
      <c r="FS40" s="1027"/>
      <c r="FT40" s="1028"/>
      <c r="FU40" s="1028"/>
      <c r="FV40" s="1034"/>
      <c r="FW40" s="1030"/>
      <c r="FX40" s="1031"/>
      <c r="FY40" s="1030"/>
      <c r="FZ40" s="1032"/>
      <c r="GA40" s="1032"/>
      <c r="GB40" s="1032"/>
      <c r="GC40" s="1032"/>
      <c r="GD40" s="1027"/>
      <c r="GE40" s="1028"/>
      <c r="GF40" s="1028"/>
    </row>
    <row r="41" spans="1:241" s="43" customFormat="1" ht="14.1" customHeight="1">
      <c r="A41" s="779">
        <f t="shared" si="0"/>
        <v>12</v>
      </c>
      <c r="B41" s="1015"/>
      <c r="C41" s="1016" t="s">
        <v>3101</v>
      </c>
      <c r="D41" s="745" t="s">
        <v>2060</v>
      </c>
      <c r="E41" s="1017">
        <v>1</v>
      </c>
      <c r="F41" s="806"/>
      <c r="G41" s="806"/>
      <c r="H41" s="1018">
        <f>E41*F41</f>
        <v>0</v>
      </c>
      <c r="I41" s="1019">
        <f>E41*G41</f>
        <v>0</v>
      </c>
      <c r="J41" s="1033"/>
      <c r="K41" s="1028"/>
      <c r="L41" s="1028"/>
      <c r="M41" s="1034"/>
      <c r="N41" s="1030"/>
      <c r="O41" s="1031"/>
      <c r="P41" s="1030"/>
      <c r="Q41" s="1032"/>
      <c r="R41" s="1032"/>
      <c r="S41" s="1032"/>
      <c r="T41" s="1032"/>
      <c r="U41" s="1027"/>
      <c r="V41" s="1028"/>
      <c r="W41" s="1028"/>
      <c r="X41" s="1034"/>
      <c r="Y41" s="1030"/>
      <c r="Z41" s="1031"/>
      <c r="AA41" s="1030"/>
      <c r="AB41" s="1032"/>
      <c r="AC41" s="1032"/>
      <c r="AD41" s="1032"/>
      <c r="AE41" s="1032"/>
      <c r="AF41" s="1027"/>
      <c r="AG41" s="1028"/>
      <c r="AH41" s="1028"/>
      <c r="AI41" s="1034"/>
      <c r="AJ41" s="1030"/>
      <c r="AK41" s="1031"/>
      <c r="AL41" s="1030"/>
      <c r="AM41" s="1032"/>
      <c r="AN41" s="1032"/>
      <c r="AO41" s="1032"/>
      <c r="AP41" s="1032"/>
      <c r="AQ41" s="1027"/>
      <c r="AR41" s="1028"/>
      <c r="AS41" s="1028"/>
      <c r="AT41" s="1034"/>
      <c r="AU41" s="1030"/>
      <c r="AV41" s="1031"/>
      <c r="AW41" s="1030"/>
      <c r="AX41" s="1032"/>
      <c r="AY41" s="1032"/>
      <c r="AZ41" s="1032"/>
      <c r="BA41" s="1032"/>
      <c r="BB41" s="1027"/>
      <c r="BC41" s="1028"/>
      <c r="BD41" s="1028"/>
      <c r="BE41" s="1034"/>
      <c r="BF41" s="1030"/>
      <c r="BG41" s="1031"/>
      <c r="BH41" s="1030"/>
      <c r="BI41" s="1032"/>
      <c r="BJ41" s="1032"/>
      <c r="BK41" s="1032"/>
      <c r="BL41" s="1032"/>
      <c r="BM41" s="1027"/>
      <c r="BN41" s="1028"/>
      <c r="BO41" s="1028"/>
      <c r="BP41" s="1034"/>
      <c r="BQ41" s="1030"/>
      <c r="BR41" s="1031"/>
      <c r="BS41" s="1030"/>
      <c r="BT41" s="1032"/>
      <c r="BU41" s="1032"/>
      <c r="BV41" s="1032"/>
      <c r="BW41" s="1032"/>
      <c r="BX41" s="1027"/>
      <c r="BY41" s="1028"/>
      <c r="BZ41" s="1028"/>
      <c r="CA41" s="1034"/>
      <c r="CB41" s="1030"/>
      <c r="CC41" s="1031"/>
      <c r="CD41" s="1030"/>
      <c r="CE41" s="1032"/>
      <c r="CF41" s="1032"/>
      <c r="CG41" s="1032"/>
      <c r="CH41" s="1032"/>
      <c r="CI41" s="1027"/>
      <c r="CJ41" s="1028"/>
      <c r="CK41" s="1028"/>
      <c r="CL41" s="1034"/>
      <c r="CM41" s="1030"/>
      <c r="CN41" s="1031"/>
      <c r="CO41" s="1030"/>
      <c r="CP41" s="1032"/>
      <c r="CQ41" s="1032"/>
      <c r="CR41" s="1032"/>
      <c r="CS41" s="1032"/>
      <c r="CT41" s="1027"/>
      <c r="CU41" s="1028"/>
      <c r="CV41" s="1028"/>
      <c r="CW41" s="1034"/>
      <c r="CX41" s="1030"/>
      <c r="CY41" s="1031"/>
      <c r="CZ41" s="1030"/>
      <c r="DA41" s="1032"/>
      <c r="DB41" s="1032"/>
      <c r="DC41" s="1032"/>
      <c r="DD41" s="1032"/>
      <c r="DE41" s="1027"/>
      <c r="DF41" s="1028"/>
      <c r="DG41" s="1028"/>
      <c r="DH41" s="1034"/>
      <c r="DI41" s="1030"/>
      <c r="DJ41" s="1031"/>
      <c r="DK41" s="1030"/>
      <c r="DL41" s="1032"/>
      <c r="DM41" s="1032"/>
      <c r="DN41" s="1032"/>
      <c r="DO41" s="1032"/>
      <c r="DP41" s="1027"/>
      <c r="DQ41" s="1028"/>
      <c r="DR41" s="1028"/>
      <c r="DS41" s="1034"/>
      <c r="DT41" s="1030"/>
      <c r="DU41" s="1031"/>
      <c r="DV41" s="1030"/>
      <c r="DW41" s="1032"/>
      <c r="DX41" s="1032"/>
      <c r="DY41" s="1032"/>
      <c r="DZ41" s="1032"/>
      <c r="EA41" s="1027"/>
      <c r="EB41" s="1028"/>
      <c r="EC41" s="1028"/>
      <c r="ED41" s="1034"/>
      <c r="EE41" s="1030"/>
      <c r="EF41" s="1031"/>
      <c r="EG41" s="1030"/>
      <c r="EH41" s="1032"/>
      <c r="EI41" s="1032"/>
      <c r="EJ41" s="1032"/>
      <c r="EK41" s="1032"/>
      <c r="EL41" s="1027"/>
      <c r="EM41" s="1028"/>
      <c r="EN41" s="1028"/>
      <c r="EO41" s="1034"/>
      <c r="EP41" s="1030"/>
      <c r="EQ41" s="1031"/>
      <c r="ER41" s="1030"/>
      <c r="ES41" s="1032"/>
      <c r="ET41" s="1032"/>
      <c r="EU41" s="1032"/>
      <c r="EV41" s="1032"/>
      <c r="EW41" s="1027"/>
      <c r="EX41" s="1028"/>
      <c r="EY41" s="1028"/>
      <c r="EZ41" s="1034"/>
      <c r="FA41" s="1030"/>
      <c r="FB41" s="1031"/>
      <c r="FC41" s="1030"/>
      <c r="FD41" s="1032"/>
      <c r="FE41" s="1032"/>
      <c r="FF41" s="1032"/>
      <c r="FG41" s="1032"/>
      <c r="FH41" s="1027"/>
      <c r="FI41" s="1028"/>
      <c r="FJ41" s="1028"/>
      <c r="FK41" s="1034"/>
      <c r="FL41" s="1030"/>
      <c r="FM41" s="1031"/>
      <c r="FN41" s="1030"/>
      <c r="FO41" s="1032"/>
      <c r="FP41" s="1032"/>
      <c r="FQ41" s="1032"/>
      <c r="FR41" s="1032"/>
      <c r="FS41" s="1027"/>
      <c r="FT41" s="1028"/>
      <c r="FU41" s="1028"/>
      <c r="FV41" s="1034"/>
      <c r="FW41" s="1030"/>
      <c r="FX41" s="1031"/>
      <c r="FY41" s="1030"/>
      <c r="FZ41" s="1032"/>
      <c r="GA41" s="1032"/>
      <c r="GB41" s="1032"/>
      <c r="GC41" s="1032"/>
      <c r="GD41" s="1027"/>
      <c r="GE41" s="1028"/>
      <c r="GF41" s="1028"/>
    </row>
    <row r="42" spans="1:241" s="43" customFormat="1" ht="14.1" customHeight="1">
      <c r="A42" s="779">
        <f t="shared" si="0"/>
        <v>13</v>
      </c>
      <c r="B42" s="1015"/>
      <c r="C42" s="1016"/>
      <c r="D42" s="745"/>
      <c r="E42" s="1035"/>
      <c r="F42" s="1018"/>
      <c r="G42" s="1018"/>
      <c r="H42" s="1018"/>
      <c r="I42" s="1019"/>
      <c r="J42" s="1027"/>
      <c r="K42" s="1028"/>
      <c r="L42" s="1028"/>
      <c r="M42" s="1029"/>
      <c r="N42" s="1030"/>
      <c r="O42" s="1031"/>
      <c r="P42" s="1030"/>
      <c r="Q42" s="1032"/>
      <c r="R42" s="1032"/>
      <c r="S42" s="1032"/>
      <c r="T42" s="1032"/>
      <c r="U42" s="1027"/>
      <c r="V42" s="1028"/>
      <c r="W42" s="1028"/>
      <c r="X42" s="1029"/>
      <c r="Y42" s="1030"/>
      <c r="Z42" s="1031"/>
      <c r="AA42" s="1030"/>
      <c r="AB42" s="1032"/>
      <c r="AC42" s="1032"/>
      <c r="AD42" s="1032"/>
      <c r="AE42" s="1032"/>
      <c r="AF42" s="1027"/>
      <c r="AG42" s="1028"/>
      <c r="AH42" s="1028"/>
      <c r="AI42" s="1029"/>
      <c r="AJ42" s="1030"/>
      <c r="AK42" s="1031"/>
      <c r="AL42" s="1030"/>
      <c r="AM42" s="1032"/>
      <c r="AN42" s="1032"/>
      <c r="AO42" s="1032"/>
      <c r="AP42" s="1032"/>
      <c r="AQ42" s="1027"/>
      <c r="AR42" s="1028"/>
      <c r="AS42" s="1028"/>
      <c r="AT42" s="1029"/>
      <c r="AU42" s="1030"/>
      <c r="AV42" s="1031"/>
      <c r="AW42" s="1030"/>
      <c r="AX42" s="1032"/>
      <c r="AY42" s="1032"/>
      <c r="AZ42" s="1032"/>
      <c r="BA42" s="1032"/>
      <c r="BB42" s="1027"/>
      <c r="BC42" s="1028"/>
      <c r="BD42" s="1028"/>
      <c r="BE42" s="1029"/>
      <c r="BF42" s="1030"/>
      <c r="BG42" s="1031"/>
      <c r="BH42" s="1030"/>
      <c r="BI42" s="1032"/>
      <c r="BJ42" s="1032"/>
      <c r="BK42" s="1032"/>
      <c r="BL42" s="1032"/>
      <c r="BM42" s="1027"/>
      <c r="BN42" s="1028"/>
      <c r="BO42" s="1028"/>
      <c r="BP42" s="1029"/>
      <c r="BQ42" s="1030"/>
      <c r="BR42" s="1031"/>
      <c r="BS42" s="1030"/>
      <c r="BT42" s="1032"/>
      <c r="BU42" s="1032"/>
      <c r="BV42" s="1032"/>
      <c r="BW42" s="1032"/>
      <c r="BX42" s="1027"/>
      <c r="BY42" s="1028"/>
      <c r="BZ42" s="1028"/>
      <c r="CA42" s="1029"/>
      <c r="CB42" s="1030"/>
      <c r="CC42" s="1031"/>
      <c r="CD42" s="1030"/>
      <c r="CE42" s="1032"/>
      <c r="CF42" s="1032"/>
      <c r="CG42" s="1032"/>
      <c r="CH42" s="1032"/>
      <c r="CI42" s="1027"/>
      <c r="CJ42" s="1028"/>
      <c r="CK42" s="1028"/>
      <c r="CL42" s="1029"/>
      <c r="CM42" s="1030"/>
      <c r="CN42" s="1031"/>
      <c r="CO42" s="1030"/>
      <c r="CP42" s="1032"/>
      <c r="CQ42" s="1032"/>
      <c r="CR42" s="1032"/>
      <c r="CS42" s="1032"/>
      <c r="CT42" s="1027"/>
      <c r="CU42" s="1028"/>
      <c r="CV42" s="1028"/>
      <c r="CW42" s="1029"/>
      <c r="CX42" s="1030"/>
      <c r="CY42" s="1031"/>
      <c r="CZ42" s="1030"/>
      <c r="DA42" s="1032"/>
      <c r="DB42" s="1032"/>
      <c r="DC42" s="1032"/>
      <c r="DD42" s="1032"/>
      <c r="DE42" s="1027"/>
      <c r="DF42" s="1028"/>
      <c r="DG42" s="1028"/>
      <c r="DH42" s="1029"/>
      <c r="DI42" s="1030"/>
      <c r="DJ42" s="1031"/>
      <c r="DK42" s="1030"/>
      <c r="DL42" s="1032"/>
      <c r="DM42" s="1032"/>
      <c r="DN42" s="1032"/>
      <c r="DO42" s="1032"/>
      <c r="DP42" s="1027"/>
      <c r="DQ42" s="1028"/>
      <c r="DR42" s="1028"/>
      <c r="DS42" s="1029"/>
      <c r="DT42" s="1030"/>
      <c r="DU42" s="1031"/>
      <c r="DV42" s="1030"/>
      <c r="DW42" s="1032"/>
      <c r="DX42" s="1032"/>
      <c r="DY42" s="1032"/>
      <c r="DZ42" s="1032"/>
      <c r="EA42" s="1027"/>
      <c r="EB42" s="1028"/>
      <c r="EC42" s="1028"/>
      <c r="ED42" s="1029"/>
      <c r="EE42" s="1030"/>
      <c r="EF42" s="1031"/>
      <c r="EG42" s="1030"/>
      <c r="EH42" s="1032"/>
      <c r="EI42" s="1032"/>
      <c r="EJ42" s="1032"/>
      <c r="EK42" s="1032"/>
      <c r="EL42" s="1027"/>
      <c r="EM42" s="1028"/>
      <c r="EN42" s="1028"/>
      <c r="EO42" s="1029"/>
      <c r="EP42" s="1030"/>
      <c r="EQ42" s="1031"/>
      <c r="ER42" s="1030"/>
      <c r="ES42" s="1032"/>
      <c r="ET42" s="1032"/>
      <c r="EU42" s="1032"/>
      <c r="EV42" s="1032"/>
      <c r="EW42" s="1027"/>
      <c r="EX42" s="1028"/>
      <c r="EY42" s="1028"/>
      <c r="EZ42" s="1029"/>
      <c r="FA42" s="1030"/>
      <c r="FB42" s="1031"/>
      <c r="FC42" s="1030"/>
      <c r="FD42" s="1032"/>
      <c r="FE42" s="1032"/>
      <c r="FF42" s="1032"/>
      <c r="FG42" s="1032"/>
      <c r="FH42" s="1027"/>
      <c r="FI42" s="1028"/>
      <c r="FJ42" s="1028"/>
      <c r="FK42" s="1029"/>
      <c r="FL42" s="1030"/>
      <c r="FM42" s="1031"/>
      <c r="FN42" s="1030"/>
      <c r="FO42" s="1032"/>
      <c r="FP42" s="1032"/>
      <c r="FQ42" s="1032"/>
      <c r="FR42" s="1032"/>
      <c r="FS42" s="1027"/>
      <c r="FT42" s="1028"/>
      <c r="FU42" s="1028"/>
      <c r="FV42" s="1029"/>
      <c r="FW42" s="1030"/>
      <c r="FX42" s="1031"/>
      <c r="FY42" s="1030"/>
      <c r="FZ42" s="1032"/>
      <c r="GA42" s="1032"/>
      <c r="GB42" s="1032"/>
      <c r="GC42" s="1032"/>
      <c r="GD42" s="1027"/>
      <c r="GE42" s="1028"/>
      <c r="GF42" s="1028"/>
    </row>
    <row r="43" spans="1:241" s="43" customFormat="1" ht="14.1" customHeight="1">
      <c r="A43" s="779">
        <f t="shared" si="0"/>
        <v>14</v>
      </c>
      <c r="B43" s="1015"/>
      <c r="C43" s="1036" t="s">
        <v>3062</v>
      </c>
      <c r="D43" s="745"/>
      <c r="E43" s="1035"/>
      <c r="F43" s="1037"/>
      <c r="G43" s="1037"/>
      <c r="H43" s="1037">
        <f>SUM(H30:H42)</f>
        <v>0</v>
      </c>
      <c r="I43" s="1038">
        <f>SUM(I30:I42)</f>
        <v>0</v>
      </c>
      <c r="J43" s="1027"/>
      <c r="K43" s="1028"/>
      <c r="L43" s="1028"/>
      <c r="M43" s="1029"/>
      <c r="N43" s="1030"/>
      <c r="O43" s="1031"/>
      <c r="P43" s="1030"/>
      <c r="Q43" s="1032"/>
      <c r="R43" s="1032"/>
      <c r="S43" s="1032"/>
      <c r="T43" s="1032"/>
      <c r="U43" s="1027"/>
      <c r="V43" s="1028"/>
      <c r="W43" s="1028"/>
      <c r="X43" s="1029"/>
      <c r="Y43" s="1030"/>
      <c r="Z43" s="1031"/>
      <c r="AA43" s="1030"/>
      <c r="AB43" s="1032"/>
      <c r="AC43" s="1032"/>
      <c r="AD43" s="1032"/>
      <c r="AE43" s="1032"/>
      <c r="AF43" s="1027"/>
      <c r="AG43" s="1028"/>
      <c r="AH43" s="1028"/>
      <c r="AI43" s="1029"/>
      <c r="AJ43" s="1030"/>
      <c r="AK43" s="1031"/>
      <c r="AL43" s="1030"/>
      <c r="AM43" s="1032"/>
      <c r="AN43" s="1032"/>
      <c r="AO43" s="1032"/>
      <c r="AP43" s="1032"/>
      <c r="AQ43" s="1027"/>
      <c r="AR43" s="1028"/>
      <c r="AS43" s="1028"/>
      <c r="AT43" s="1029"/>
      <c r="AU43" s="1030"/>
      <c r="AV43" s="1031"/>
      <c r="AW43" s="1030"/>
      <c r="AX43" s="1032"/>
      <c r="AY43" s="1032"/>
      <c r="AZ43" s="1032"/>
      <c r="BA43" s="1032"/>
      <c r="BB43" s="1027"/>
      <c r="BC43" s="1028"/>
      <c r="BD43" s="1028"/>
      <c r="BE43" s="1029"/>
      <c r="BF43" s="1030"/>
      <c r="BG43" s="1031"/>
      <c r="BH43" s="1030"/>
      <c r="BI43" s="1032"/>
      <c r="BJ43" s="1032"/>
      <c r="BK43" s="1032"/>
      <c r="BL43" s="1032"/>
      <c r="BM43" s="1027"/>
      <c r="BN43" s="1028"/>
      <c r="BO43" s="1028"/>
      <c r="BP43" s="1029"/>
      <c r="BQ43" s="1030"/>
      <c r="BR43" s="1031"/>
      <c r="BS43" s="1030"/>
      <c r="BT43" s="1032"/>
      <c r="BU43" s="1032"/>
      <c r="BV43" s="1032"/>
      <c r="BW43" s="1032"/>
      <c r="BX43" s="1027"/>
      <c r="BY43" s="1028"/>
      <c r="BZ43" s="1028"/>
      <c r="CA43" s="1029"/>
      <c r="CB43" s="1030"/>
      <c r="CC43" s="1031"/>
      <c r="CD43" s="1030"/>
      <c r="CE43" s="1032"/>
      <c r="CF43" s="1032"/>
      <c r="CG43" s="1032"/>
      <c r="CH43" s="1032"/>
      <c r="CI43" s="1027"/>
      <c r="CJ43" s="1028"/>
      <c r="CK43" s="1028"/>
      <c r="CL43" s="1029"/>
      <c r="CM43" s="1030"/>
      <c r="CN43" s="1031"/>
      <c r="CO43" s="1030"/>
      <c r="CP43" s="1032"/>
      <c r="CQ43" s="1032"/>
      <c r="CR43" s="1032"/>
      <c r="CS43" s="1032"/>
      <c r="CT43" s="1027"/>
      <c r="CU43" s="1028"/>
      <c r="CV43" s="1028"/>
      <c r="CW43" s="1029"/>
      <c r="CX43" s="1030"/>
      <c r="CY43" s="1031"/>
      <c r="CZ43" s="1030"/>
      <c r="DA43" s="1032"/>
      <c r="DB43" s="1032"/>
      <c r="DC43" s="1032"/>
      <c r="DD43" s="1032"/>
      <c r="DE43" s="1027"/>
      <c r="DF43" s="1028"/>
      <c r="DG43" s="1028"/>
      <c r="DH43" s="1029"/>
      <c r="DI43" s="1030"/>
      <c r="DJ43" s="1031"/>
      <c r="DK43" s="1030"/>
      <c r="DL43" s="1032"/>
      <c r="DM43" s="1032"/>
      <c r="DN43" s="1032"/>
      <c r="DO43" s="1032"/>
      <c r="DP43" s="1027"/>
      <c r="DQ43" s="1028"/>
      <c r="DR43" s="1028"/>
      <c r="DS43" s="1029"/>
      <c r="DT43" s="1030"/>
      <c r="DU43" s="1031"/>
      <c r="DV43" s="1030"/>
      <c r="DW43" s="1032"/>
      <c r="DX43" s="1032"/>
      <c r="DY43" s="1032"/>
      <c r="DZ43" s="1032"/>
      <c r="EA43" s="1027"/>
      <c r="EB43" s="1028"/>
      <c r="EC43" s="1028"/>
      <c r="ED43" s="1029"/>
      <c r="EE43" s="1030"/>
      <c r="EF43" s="1031"/>
      <c r="EG43" s="1030"/>
      <c r="EH43" s="1032"/>
      <c r="EI43" s="1032"/>
      <c r="EJ43" s="1032"/>
      <c r="EK43" s="1032"/>
      <c r="EL43" s="1027"/>
      <c r="EM43" s="1028"/>
      <c r="EN43" s="1028"/>
      <c r="EO43" s="1029"/>
      <c r="EP43" s="1030"/>
      <c r="EQ43" s="1031"/>
      <c r="ER43" s="1030"/>
      <c r="ES43" s="1032"/>
      <c r="ET43" s="1032"/>
      <c r="EU43" s="1032"/>
      <c r="EV43" s="1032"/>
      <c r="EW43" s="1027"/>
      <c r="EX43" s="1028"/>
      <c r="EY43" s="1028"/>
      <c r="EZ43" s="1029"/>
      <c r="FA43" s="1030"/>
      <c r="FB43" s="1031"/>
      <c r="FC43" s="1030"/>
      <c r="FD43" s="1032"/>
      <c r="FE43" s="1032"/>
      <c r="FF43" s="1032"/>
      <c r="FG43" s="1032"/>
      <c r="FH43" s="1027"/>
      <c r="FI43" s="1028"/>
      <c r="FJ43" s="1028"/>
      <c r="FK43" s="1029"/>
      <c r="FL43" s="1030"/>
      <c r="FM43" s="1031"/>
      <c r="FN43" s="1030"/>
      <c r="FO43" s="1032"/>
      <c r="FP43" s="1032"/>
      <c r="FQ43" s="1032"/>
      <c r="FR43" s="1032"/>
      <c r="FS43" s="1027"/>
      <c r="FT43" s="1028"/>
      <c r="FU43" s="1028"/>
      <c r="FV43" s="1029"/>
      <c r="FW43" s="1030"/>
      <c r="FX43" s="1031"/>
      <c r="FY43" s="1030"/>
      <c r="FZ43" s="1032"/>
      <c r="GA43" s="1032"/>
      <c r="GB43" s="1032"/>
      <c r="GC43" s="1032"/>
      <c r="GD43" s="1027"/>
      <c r="GE43" s="1028"/>
      <c r="GF43" s="1028"/>
    </row>
    <row r="44" spans="1:241" s="43" customFormat="1" ht="14.1" customHeight="1">
      <c r="A44" s="779">
        <f t="shared" si="0"/>
        <v>15</v>
      </c>
      <c r="B44" s="1015"/>
      <c r="C44" s="1036"/>
      <c r="D44" s="745"/>
      <c r="E44" s="1035"/>
      <c r="F44" s="1037"/>
      <c r="G44" s="1037"/>
      <c r="H44" s="1037"/>
      <c r="I44" s="1038"/>
      <c r="J44" s="1027"/>
      <c r="K44" s="1028"/>
      <c r="L44" s="1028"/>
      <c r="M44" s="1029"/>
      <c r="N44" s="1030"/>
      <c r="O44" s="1031"/>
      <c r="P44" s="1030"/>
      <c r="Q44" s="1032"/>
      <c r="R44" s="1032"/>
      <c r="S44" s="1032"/>
      <c r="T44" s="1032"/>
      <c r="U44" s="1027"/>
      <c r="V44" s="1028"/>
      <c r="W44" s="1028"/>
      <c r="X44" s="1029"/>
      <c r="Y44" s="1030"/>
      <c r="Z44" s="1031"/>
      <c r="AA44" s="1030"/>
      <c r="AB44" s="1032"/>
      <c r="AC44" s="1032"/>
      <c r="AD44" s="1032"/>
      <c r="AE44" s="1032"/>
      <c r="AF44" s="1027"/>
      <c r="AG44" s="1028"/>
      <c r="AH44" s="1028"/>
      <c r="AI44" s="1029"/>
      <c r="AJ44" s="1030"/>
      <c r="AK44" s="1031"/>
      <c r="AL44" s="1030"/>
      <c r="AM44" s="1032"/>
      <c r="AN44" s="1032"/>
      <c r="AO44" s="1032"/>
      <c r="AP44" s="1032"/>
      <c r="AQ44" s="1027"/>
      <c r="AR44" s="1028"/>
      <c r="AS44" s="1028"/>
      <c r="AT44" s="1029"/>
      <c r="AU44" s="1030"/>
      <c r="AV44" s="1031"/>
      <c r="AW44" s="1030"/>
      <c r="AX44" s="1032"/>
      <c r="AY44" s="1032"/>
      <c r="AZ44" s="1032"/>
      <c r="BA44" s="1032"/>
      <c r="BB44" s="1027"/>
      <c r="BC44" s="1028"/>
      <c r="BD44" s="1028"/>
      <c r="BE44" s="1029"/>
      <c r="BF44" s="1030"/>
      <c r="BG44" s="1031"/>
      <c r="BH44" s="1030"/>
      <c r="BI44" s="1032"/>
      <c r="BJ44" s="1032"/>
      <c r="BK44" s="1032"/>
      <c r="BL44" s="1032"/>
      <c r="BM44" s="1027"/>
      <c r="BN44" s="1028"/>
      <c r="BO44" s="1028"/>
      <c r="BP44" s="1029"/>
      <c r="BQ44" s="1030"/>
      <c r="BR44" s="1031"/>
      <c r="BS44" s="1030"/>
      <c r="BT44" s="1032"/>
      <c r="BU44" s="1032"/>
      <c r="BV44" s="1032"/>
      <c r="BW44" s="1032"/>
      <c r="BX44" s="1027"/>
      <c r="BY44" s="1028"/>
      <c r="BZ44" s="1028"/>
      <c r="CA44" s="1029"/>
      <c r="CB44" s="1030"/>
      <c r="CC44" s="1031"/>
      <c r="CD44" s="1030"/>
      <c r="CE44" s="1032"/>
      <c r="CF44" s="1032"/>
      <c r="CG44" s="1032"/>
      <c r="CH44" s="1032"/>
      <c r="CI44" s="1027"/>
      <c r="CJ44" s="1028"/>
      <c r="CK44" s="1028"/>
      <c r="CL44" s="1029"/>
      <c r="CM44" s="1030"/>
      <c r="CN44" s="1031"/>
      <c r="CO44" s="1030"/>
      <c r="CP44" s="1032"/>
      <c r="CQ44" s="1032"/>
      <c r="CR44" s="1032"/>
      <c r="CS44" s="1032"/>
      <c r="CT44" s="1027"/>
      <c r="CU44" s="1028"/>
      <c r="CV44" s="1028"/>
      <c r="CW44" s="1029"/>
      <c r="CX44" s="1030"/>
      <c r="CY44" s="1031"/>
      <c r="CZ44" s="1030"/>
      <c r="DA44" s="1032"/>
      <c r="DB44" s="1032"/>
      <c r="DC44" s="1032"/>
      <c r="DD44" s="1032"/>
      <c r="DE44" s="1027"/>
      <c r="DF44" s="1028"/>
      <c r="DG44" s="1028"/>
      <c r="DH44" s="1029"/>
      <c r="DI44" s="1030"/>
      <c r="DJ44" s="1031"/>
      <c r="DK44" s="1030"/>
      <c r="DL44" s="1032"/>
      <c r="DM44" s="1032"/>
      <c r="DN44" s="1032"/>
      <c r="DO44" s="1032"/>
      <c r="DP44" s="1027"/>
      <c r="DQ44" s="1028"/>
      <c r="DR44" s="1028"/>
      <c r="DS44" s="1029"/>
      <c r="DT44" s="1030"/>
      <c r="DU44" s="1031"/>
      <c r="DV44" s="1030"/>
      <c r="DW44" s="1032"/>
      <c r="DX44" s="1032"/>
      <c r="DY44" s="1032"/>
      <c r="DZ44" s="1032"/>
      <c r="EA44" s="1027"/>
      <c r="EB44" s="1028"/>
      <c r="EC44" s="1028"/>
      <c r="ED44" s="1029"/>
      <c r="EE44" s="1030"/>
      <c r="EF44" s="1031"/>
      <c r="EG44" s="1030"/>
      <c r="EH44" s="1032"/>
      <c r="EI44" s="1032"/>
      <c r="EJ44" s="1032"/>
      <c r="EK44" s="1032"/>
      <c r="EL44" s="1027"/>
      <c r="EM44" s="1028"/>
      <c r="EN44" s="1028"/>
      <c r="EO44" s="1029"/>
      <c r="EP44" s="1030"/>
      <c r="EQ44" s="1031"/>
      <c r="ER44" s="1030"/>
      <c r="ES44" s="1032"/>
      <c r="ET44" s="1032"/>
      <c r="EU44" s="1032"/>
      <c r="EV44" s="1032"/>
      <c r="EW44" s="1027"/>
      <c r="EX44" s="1028"/>
      <c r="EY44" s="1028"/>
      <c r="EZ44" s="1029"/>
      <c r="FA44" s="1030"/>
      <c r="FB44" s="1031"/>
      <c r="FC44" s="1030"/>
      <c r="FD44" s="1032"/>
      <c r="FE44" s="1032"/>
      <c r="FF44" s="1032"/>
      <c r="FG44" s="1032"/>
      <c r="FH44" s="1027"/>
      <c r="FI44" s="1028"/>
      <c r="FJ44" s="1028"/>
      <c r="FK44" s="1029"/>
      <c r="FL44" s="1030"/>
      <c r="FM44" s="1031"/>
      <c r="FN44" s="1030"/>
      <c r="FO44" s="1032"/>
      <c r="FP44" s="1032"/>
      <c r="FQ44" s="1032"/>
      <c r="FR44" s="1032"/>
      <c r="FS44" s="1027"/>
      <c r="FT44" s="1028"/>
      <c r="FU44" s="1028"/>
      <c r="FV44" s="1029"/>
      <c r="FW44" s="1030"/>
      <c r="FX44" s="1031"/>
      <c r="FY44" s="1030"/>
      <c r="FZ44" s="1032"/>
      <c r="GA44" s="1032"/>
      <c r="GB44" s="1032"/>
      <c r="GC44" s="1032"/>
      <c r="GD44" s="1027"/>
      <c r="GE44" s="1028"/>
      <c r="GF44" s="1028"/>
    </row>
    <row r="45" spans="1:241" s="44" customFormat="1" ht="14.25">
      <c r="A45" s="1039"/>
      <c r="B45" s="1040"/>
      <c r="C45" s="1041" t="s">
        <v>212</v>
      </c>
      <c r="D45" s="1042"/>
      <c r="E45" s="1042"/>
      <c r="F45" s="1043"/>
      <c r="G45" s="1043"/>
      <c r="H45" s="1043"/>
      <c r="I45" s="1044"/>
      <c r="J45" s="1045"/>
      <c r="K45" s="1046"/>
      <c r="L45" s="1047"/>
      <c r="M45" s="1048"/>
      <c r="N45" s="1047"/>
      <c r="O45" s="1049"/>
      <c r="P45" s="1049"/>
      <c r="Q45" s="1049"/>
      <c r="R45" s="1049"/>
      <c r="S45" s="1020"/>
      <c r="T45" s="1050"/>
      <c r="U45" s="1050"/>
      <c r="V45" s="1046"/>
      <c r="W45" s="1047"/>
      <c r="X45" s="1048"/>
      <c r="Y45" s="1047"/>
      <c r="Z45" s="1049"/>
      <c r="AA45" s="1049"/>
      <c r="AB45" s="1049"/>
      <c r="AC45" s="1049"/>
      <c r="AD45" s="1020"/>
      <c r="AE45" s="1050"/>
      <c r="AF45" s="1050"/>
      <c r="AG45" s="1046"/>
      <c r="AH45" s="1047"/>
      <c r="AI45" s="1048"/>
      <c r="AJ45" s="1047"/>
      <c r="AK45" s="1049"/>
      <c r="AL45" s="1049"/>
      <c r="AM45" s="1049"/>
      <c r="AN45" s="1049"/>
      <c r="AO45" s="1020"/>
      <c r="AP45" s="1050"/>
      <c r="AQ45" s="1050"/>
      <c r="AR45" s="1046"/>
      <c r="AS45" s="1047"/>
      <c r="AT45" s="1048"/>
      <c r="AU45" s="1047"/>
      <c r="AV45" s="1049"/>
      <c r="AW45" s="1049"/>
      <c r="AX45" s="1049"/>
      <c r="AY45" s="1049"/>
      <c r="AZ45" s="1020"/>
      <c r="BA45" s="1050"/>
      <c r="BB45" s="1050"/>
      <c r="BC45" s="1046"/>
      <c r="BD45" s="1047"/>
      <c r="BE45" s="1048"/>
      <c r="BF45" s="1047"/>
      <c r="BG45" s="1049"/>
      <c r="BH45" s="1049"/>
      <c r="BI45" s="1049"/>
      <c r="BJ45" s="1049"/>
      <c r="BK45" s="1020"/>
      <c r="BL45" s="1050"/>
      <c r="BM45" s="1050"/>
      <c r="BN45" s="1046"/>
      <c r="BO45" s="1047"/>
      <c r="BP45" s="1048"/>
      <c r="BQ45" s="1047"/>
      <c r="BR45" s="1049"/>
      <c r="BS45" s="1049"/>
      <c r="BT45" s="1049"/>
      <c r="BU45" s="1049"/>
      <c r="BV45" s="1020"/>
      <c r="BW45" s="1050"/>
      <c r="BX45" s="1050"/>
      <c r="BY45" s="1046"/>
      <c r="BZ45" s="1047"/>
      <c r="CA45" s="1048"/>
      <c r="CB45" s="1047"/>
      <c r="CC45" s="1049"/>
      <c r="CD45" s="1049"/>
      <c r="CE45" s="1049"/>
      <c r="CF45" s="1049"/>
      <c r="CG45" s="1020"/>
      <c r="CH45" s="1050"/>
      <c r="CI45" s="1050"/>
      <c r="CJ45" s="1046"/>
      <c r="CK45" s="1047"/>
      <c r="CL45" s="1048"/>
      <c r="CM45" s="1047"/>
      <c r="CN45" s="1049"/>
      <c r="CO45" s="1049"/>
      <c r="CP45" s="1049"/>
      <c r="CQ45" s="1049"/>
      <c r="CR45" s="1020"/>
      <c r="CS45" s="1050"/>
      <c r="CT45" s="1050"/>
      <c r="CU45" s="1046"/>
      <c r="CV45" s="1047"/>
      <c r="CW45" s="1048"/>
      <c r="CX45" s="1047"/>
      <c r="CY45" s="1049"/>
      <c r="CZ45" s="1049"/>
      <c r="DA45" s="1049"/>
      <c r="DB45" s="1049"/>
      <c r="DC45" s="1020"/>
      <c r="DD45" s="1050"/>
      <c r="DE45" s="1050"/>
      <c r="DF45" s="1046"/>
      <c r="DG45" s="1047"/>
      <c r="DH45" s="1048"/>
      <c r="DI45" s="1047"/>
      <c r="DJ45" s="1049"/>
      <c r="DK45" s="1049"/>
      <c r="DL45" s="1049"/>
      <c r="DM45" s="1049"/>
      <c r="DN45" s="1020"/>
      <c r="DO45" s="1050"/>
      <c r="DP45" s="1050"/>
      <c r="DQ45" s="1046"/>
      <c r="DR45" s="1047"/>
      <c r="DS45" s="1048"/>
      <c r="DT45" s="1047"/>
      <c r="DU45" s="1049"/>
      <c r="DV45" s="1049"/>
      <c r="DW45" s="1049"/>
      <c r="DX45" s="1049"/>
      <c r="DY45" s="1020"/>
      <c r="DZ45" s="1050"/>
      <c r="EA45" s="1050"/>
      <c r="EB45" s="1046"/>
      <c r="EC45" s="1047"/>
      <c r="ED45" s="1048"/>
      <c r="EE45" s="1047"/>
      <c r="EF45" s="1049"/>
      <c r="EG45" s="1049"/>
      <c r="EH45" s="1049"/>
      <c r="EI45" s="1049"/>
      <c r="EJ45" s="1020"/>
      <c r="EK45" s="1050"/>
      <c r="EL45" s="1050"/>
      <c r="EM45" s="1046"/>
      <c r="EN45" s="1047"/>
      <c r="EO45" s="1048"/>
      <c r="EP45" s="1047"/>
      <c r="EQ45" s="1049"/>
      <c r="ER45" s="1049"/>
      <c r="ES45" s="1049"/>
      <c r="ET45" s="1049"/>
      <c r="EU45" s="1020"/>
      <c r="EV45" s="1050"/>
      <c r="EW45" s="1050"/>
      <c r="EX45" s="1046"/>
      <c r="EY45" s="1047"/>
      <c r="EZ45" s="1048"/>
      <c r="FA45" s="1047"/>
      <c r="FB45" s="1049"/>
      <c r="FC45" s="1049"/>
      <c r="FD45" s="1049"/>
      <c r="FE45" s="1049"/>
      <c r="FF45" s="1020"/>
      <c r="FG45" s="1050"/>
      <c r="FH45" s="1050"/>
      <c r="FI45" s="1046"/>
      <c r="FJ45" s="1047"/>
      <c r="FK45" s="1048"/>
      <c r="FL45" s="1047"/>
      <c r="FM45" s="1049"/>
      <c r="FN45" s="1049"/>
      <c r="FO45" s="1049"/>
      <c r="FP45" s="1049"/>
      <c r="FQ45" s="1020"/>
      <c r="FR45" s="1050"/>
      <c r="FS45" s="1050"/>
      <c r="FT45" s="1046"/>
      <c r="FU45" s="1047"/>
      <c r="FV45" s="1048"/>
      <c r="FW45" s="1047"/>
      <c r="FX45" s="1049"/>
      <c r="FY45" s="1049"/>
      <c r="FZ45" s="1049"/>
      <c r="GA45" s="1049"/>
      <c r="GB45" s="1020"/>
      <c r="GC45" s="1050"/>
      <c r="GD45" s="1050"/>
      <c r="GE45" s="1046"/>
      <c r="GF45" s="1047"/>
      <c r="GG45" s="1048"/>
      <c r="GH45" s="1047"/>
      <c r="GI45" s="1049"/>
      <c r="GJ45" s="1049"/>
      <c r="GK45" s="1049"/>
      <c r="GL45" s="1049"/>
      <c r="GM45" s="1020"/>
      <c r="GN45" s="1050"/>
      <c r="GO45" s="1050"/>
      <c r="GP45" s="1046"/>
      <c r="GQ45" s="1047"/>
      <c r="GR45" s="1048"/>
      <c r="GS45" s="1047"/>
      <c r="GT45" s="1049"/>
      <c r="GU45" s="1049"/>
      <c r="GV45" s="1049"/>
      <c r="GW45" s="1049"/>
      <c r="GX45" s="1020"/>
      <c r="GY45" s="1050"/>
      <c r="GZ45" s="1050"/>
      <c r="HA45" s="1046"/>
      <c r="HB45" s="1047"/>
      <c r="HC45" s="1048"/>
      <c r="HD45" s="1047"/>
      <c r="HE45" s="1049"/>
      <c r="HF45" s="1049"/>
      <c r="HG45" s="1049"/>
      <c r="HH45" s="1049"/>
      <c r="HI45" s="1020"/>
      <c r="HJ45" s="1050"/>
      <c r="HK45" s="1050"/>
      <c r="HL45" s="1046"/>
      <c r="HM45" s="1047"/>
      <c r="HN45" s="1048"/>
      <c r="HO45" s="1047"/>
      <c r="HP45" s="1049"/>
      <c r="HQ45" s="1049"/>
      <c r="HR45" s="1049"/>
      <c r="HS45" s="1049"/>
      <c r="HT45" s="1020"/>
      <c r="HU45" s="1050"/>
      <c r="HV45" s="1050"/>
      <c r="HW45" s="1046"/>
      <c r="HX45" s="1047"/>
      <c r="HY45" s="1048"/>
      <c r="HZ45" s="1047"/>
      <c r="IA45" s="1049"/>
      <c r="IB45" s="1049"/>
      <c r="IC45" s="1049"/>
      <c r="ID45" s="1049"/>
      <c r="IE45" s="1020"/>
      <c r="IF45" s="1050"/>
      <c r="IG45" s="1050"/>
    </row>
    <row r="46" spans="1:241" s="44" customFormat="1" ht="14.25">
      <c r="A46" s="1051">
        <v>1</v>
      </c>
      <c r="B46" s="1052"/>
      <c r="C46" s="1016" t="s">
        <v>4912</v>
      </c>
      <c r="D46" s="1053" t="s">
        <v>389</v>
      </c>
      <c r="E46" s="1053">
        <v>40</v>
      </c>
      <c r="F46" s="805"/>
      <c r="G46" s="805"/>
      <c r="H46" s="805">
        <f t="shared" ref="H46:H51" si="3">E46*F46</f>
        <v>0</v>
      </c>
      <c r="I46" s="1054">
        <f t="shared" ref="I46:I51" si="4">E46*G46</f>
        <v>0</v>
      </c>
      <c r="J46" s="1055"/>
      <c r="K46" s="1046"/>
      <c r="L46" s="1047"/>
      <c r="M46" s="1048"/>
      <c r="N46" s="1047"/>
      <c r="O46" s="1049"/>
      <c r="P46" s="1049"/>
      <c r="Q46" s="1049"/>
      <c r="R46" s="1049"/>
      <c r="S46" s="1020"/>
      <c r="T46" s="1050"/>
      <c r="U46" s="1050"/>
      <c r="V46" s="1046"/>
      <c r="W46" s="1047"/>
      <c r="X46" s="1048"/>
      <c r="Y46" s="1047"/>
      <c r="Z46" s="1049"/>
      <c r="AA46" s="1049"/>
      <c r="AB46" s="1049"/>
      <c r="AC46" s="1049"/>
      <c r="AD46" s="1020"/>
      <c r="AE46" s="1050"/>
      <c r="AF46" s="1050"/>
      <c r="AG46" s="1046"/>
      <c r="AH46" s="1047"/>
      <c r="AI46" s="1048"/>
      <c r="AJ46" s="1047"/>
      <c r="AK46" s="1049"/>
      <c r="AL46" s="1049"/>
      <c r="AM46" s="1049"/>
      <c r="AN46" s="1049"/>
      <c r="AO46" s="1020"/>
      <c r="AP46" s="1050"/>
      <c r="AQ46" s="1050"/>
      <c r="AR46" s="1046"/>
      <c r="AS46" s="1047"/>
      <c r="AT46" s="1048"/>
      <c r="AU46" s="1047"/>
      <c r="AV46" s="1049"/>
      <c r="AW46" s="1049"/>
      <c r="AX46" s="1049"/>
      <c r="AY46" s="1049"/>
      <c r="AZ46" s="1020"/>
      <c r="BA46" s="1050"/>
      <c r="BB46" s="1050"/>
      <c r="BC46" s="1046"/>
      <c r="BD46" s="1047"/>
      <c r="BE46" s="1048"/>
      <c r="BF46" s="1047"/>
      <c r="BG46" s="1049"/>
      <c r="BH46" s="1049"/>
      <c r="BI46" s="1049"/>
      <c r="BJ46" s="1049"/>
      <c r="BK46" s="1020"/>
      <c r="BL46" s="1050"/>
      <c r="BM46" s="1050"/>
      <c r="BN46" s="1046"/>
      <c r="BO46" s="1047"/>
      <c r="BP46" s="1048"/>
      <c r="BQ46" s="1047"/>
      <c r="BR46" s="1049"/>
      <c r="BS46" s="1049"/>
      <c r="BT46" s="1049"/>
      <c r="BU46" s="1049"/>
      <c r="BV46" s="1020"/>
      <c r="BW46" s="1050"/>
      <c r="BX46" s="1050"/>
      <c r="BY46" s="1046"/>
      <c r="BZ46" s="1047"/>
      <c r="CA46" s="1048"/>
      <c r="CB46" s="1047"/>
      <c r="CC46" s="1049"/>
      <c r="CD46" s="1049"/>
      <c r="CE46" s="1049"/>
      <c r="CF46" s="1049"/>
      <c r="CG46" s="1020"/>
      <c r="CH46" s="1050"/>
      <c r="CI46" s="1050"/>
      <c r="CJ46" s="1046"/>
      <c r="CK46" s="1047"/>
      <c r="CL46" s="1048"/>
      <c r="CM46" s="1047"/>
      <c r="CN46" s="1049"/>
      <c r="CO46" s="1049"/>
      <c r="CP46" s="1049"/>
      <c r="CQ46" s="1049"/>
      <c r="CR46" s="1020"/>
      <c r="CS46" s="1050"/>
      <c r="CT46" s="1050"/>
      <c r="CU46" s="1046"/>
      <c r="CV46" s="1047"/>
      <c r="CW46" s="1048"/>
      <c r="CX46" s="1047"/>
      <c r="CY46" s="1049"/>
      <c r="CZ46" s="1049"/>
      <c r="DA46" s="1049"/>
      <c r="DB46" s="1049"/>
      <c r="DC46" s="1020"/>
      <c r="DD46" s="1050"/>
      <c r="DE46" s="1050"/>
      <c r="DF46" s="1046"/>
      <c r="DG46" s="1047"/>
      <c r="DH46" s="1048"/>
      <c r="DI46" s="1047"/>
      <c r="DJ46" s="1049"/>
      <c r="DK46" s="1049"/>
      <c r="DL46" s="1049"/>
      <c r="DM46" s="1049"/>
      <c r="DN46" s="1020"/>
      <c r="DO46" s="1050"/>
      <c r="DP46" s="1050"/>
      <c r="DQ46" s="1046"/>
      <c r="DR46" s="1047"/>
      <c r="DS46" s="1048"/>
      <c r="DT46" s="1047"/>
      <c r="DU46" s="1049"/>
      <c r="DV46" s="1049"/>
      <c r="DW46" s="1049"/>
      <c r="DX46" s="1049"/>
      <c r="DY46" s="1020"/>
      <c r="DZ46" s="1050"/>
      <c r="EA46" s="1050"/>
      <c r="EB46" s="1046"/>
      <c r="EC46" s="1047"/>
      <c r="ED46" s="1048"/>
      <c r="EE46" s="1047"/>
      <c r="EF46" s="1049"/>
      <c r="EG46" s="1049"/>
      <c r="EH46" s="1049"/>
      <c r="EI46" s="1049"/>
      <c r="EJ46" s="1020"/>
      <c r="EK46" s="1050"/>
      <c r="EL46" s="1050"/>
      <c r="EM46" s="1046"/>
      <c r="EN46" s="1047"/>
      <c r="EO46" s="1048"/>
      <c r="EP46" s="1047"/>
      <c r="EQ46" s="1049"/>
      <c r="ER46" s="1049"/>
      <c r="ES46" s="1049"/>
      <c r="ET46" s="1049"/>
      <c r="EU46" s="1020"/>
      <c r="EV46" s="1050"/>
      <c r="EW46" s="1050"/>
      <c r="EX46" s="1046"/>
      <c r="EY46" s="1047"/>
      <c r="EZ46" s="1048"/>
      <c r="FA46" s="1047"/>
      <c r="FB46" s="1049"/>
      <c r="FC46" s="1049"/>
      <c r="FD46" s="1049"/>
      <c r="FE46" s="1049"/>
      <c r="FF46" s="1020"/>
      <c r="FG46" s="1050"/>
      <c r="FH46" s="1050"/>
      <c r="FI46" s="1046"/>
      <c r="FJ46" s="1047"/>
      <c r="FK46" s="1048"/>
      <c r="FL46" s="1047"/>
      <c r="FM46" s="1049"/>
      <c r="FN46" s="1049"/>
      <c r="FO46" s="1049"/>
      <c r="FP46" s="1049"/>
      <c r="FQ46" s="1020"/>
      <c r="FR46" s="1050"/>
      <c r="FS46" s="1050"/>
      <c r="FT46" s="1046"/>
      <c r="FU46" s="1047"/>
      <c r="FV46" s="1048"/>
      <c r="FW46" s="1047"/>
      <c r="FX46" s="1049"/>
      <c r="FY46" s="1049"/>
      <c r="FZ46" s="1049"/>
      <c r="GA46" s="1049"/>
      <c r="GB46" s="1020"/>
      <c r="GC46" s="1050"/>
      <c r="GD46" s="1050"/>
      <c r="GE46" s="1046"/>
      <c r="GF46" s="1047"/>
      <c r="GG46" s="1048"/>
      <c r="GH46" s="1047"/>
      <c r="GI46" s="1049"/>
      <c r="GJ46" s="1049"/>
      <c r="GK46" s="1049"/>
      <c r="GL46" s="1049"/>
      <c r="GM46" s="1020"/>
      <c r="GN46" s="1050"/>
      <c r="GO46" s="1050"/>
      <c r="GP46" s="1046"/>
      <c r="GQ46" s="1047"/>
      <c r="GR46" s="1048"/>
      <c r="GS46" s="1047"/>
      <c r="GT46" s="1049"/>
      <c r="GU46" s="1049"/>
      <c r="GV46" s="1049"/>
      <c r="GW46" s="1049"/>
      <c r="GX46" s="1020"/>
      <c r="GY46" s="1050"/>
      <c r="GZ46" s="1050"/>
      <c r="HA46" s="1046"/>
      <c r="HB46" s="1047"/>
      <c r="HC46" s="1048"/>
      <c r="HD46" s="1047"/>
      <c r="HE46" s="1049"/>
      <c r="HF46" s="1049"/>
      <c r="HG46" s="1049"/>
      <c r="HH46" s="1049"/>
      <c r="HI46" s="1020"/>
      <c r="HJ46" s="1050"/>
      <c r="HK46" s="1050"/>
      <c r="HL46" s="1046"/>
      <c r="HM46" s="1047"/>
      <c r="HN46" s="1048"/>
      <c r="HO46" s="1047"/>
      <c r="HP46" s="1049"/>
      <c r="HQ46" s="1049"/>
      <c r="HR46" s="1049"/>
      <c r="HS46" s="1049"/>
      <c r="HT46" s="1020"/>
      <c r="HU46" s="1050"/>
      <c r="HV46" s="1050"/>
      <c r="HW46" s="1046"/>
      <c r="HX46" s="1047"/>
      <c r="HY46" s="1048"/>
      <c r="HZ46" s="1047"/>
      <c r="IA46" s="1049"/>
      <c r="IB46" s="1049"/>
      <c r="IC46" s="1049"/>
      <c r="ID46" s="1049"/>
      <c r="IE46" s="1020"/>
      <c r="IF46" s="1050"/>
      <c r="IG46" s="1050"/>
    </row>
    <row r="47" spans="1:241" s="44" customFormat="1" ht="14.25">
      <c r="A47" s="1051">
        <f t="shared" ref="A47:A66" si="5">1+A46</f>
        <v>2</v>
      </c>
      <c r="B47" s="1052"/>
      <c r="C47" s="1016" t="s">
        <v>4913</v>
      </c>
      <c r="D47" s="1053" t="s">
        <v>216</v>
      </c>
      <c r="E47" s="1053">
        <f>E46*0.35*0.8</f>
        <v>11.200000000000001</v>
      </c>
      <c r="F47" s="805"/>
      <c r="G47" s="805"/>
      <c r="H47" s="805">
        <f t="shared" si="3"/>
        <v>0</v>
      </c>
      <c r="I47" s="1054">
        <f t="shared" si="4"/>
        <v>0</v>
      </c>
      <c r="J47" s="1055"/>
      <c r="K47" s="1046"/>
      <c r="L47" s="1047"/>
      <c r="M47" s="1048"/>
      <c r="N47" s="1047"/>
      <c r="O47" s="1049"/>
      <c r="P47" s="1049"/>
      <c r="Q47" s="1049"/>
      <c r="R47" s="1049"/>
      <c r="S47" s="1020"/>
      <c r="T47" s="1050"/>
      <c r="U47" s="1050"/>
      <c r="V47" s="1046"/>
      <c r="W47" s="1047"/>
      <c r="X47" s="1048"/>
      <c r="Y47" s="1047"/>
      <c r="Z47" s="1049"/>
      <c r="AA47" s="1049"/>
      <c r="AB47" s="1049"/>
      <c r="AC47" s="1049"/>
      <c r="AD47" s="1020"/>
      <c r="AE47" s="1050"/>
      <c r="AF47" s="1050"/>
      <c r="AG47" s="1046"/>
      <c r="AH47" s="1047"/>
      <c r="AI47" s="1048"/>
      <c r="AJ47" s="1047"/>
      <c r="AK47" s="1049"/>
      <c r="AL47" s="1049"/>
      <c r="AM47" s="1049"/>
      <c r="AN47" s="1049"/>
      <c r="AO47" s="1020"/>
      <c r="AP47" s="1050"/>
      <c r="AQ47" s="1050"/>
      <c r="AR47" s="1046"/>
      <c r="AS47" s="1047"/>
      <c r="AT47" s="1048"/>
      <c r="AU47" s="1047"/>
      <c r="AV47" s="1049"/>
      <c r="AW47" s="1049"/>
      <c r="AX47" s="1049"/>
      <c r="AY47" s="1049"/>
      <c r="AZ47" s="1020"/>
      <c r="BA47" s="1050"/>
      <c r="BB47" s="1050"/>
      <c r="BC47" s="1046"/>
      <c r="BD47" s="1047"/>
      <c r="BE47" s="1048"/>
      <c r="BF47" s="1047"/>
      <c r="BG47" s="1049"/>
      <c r="BH47" s="1049"/>
      <c r="BI47" s="1049"/>
      <c r="BJ47" s="1049"/>
      <c r="BK47" s="1020"/>
      <c r="BL47" s="1050"/>
      <c r="BM47" s="1050"/>
      <c r="BN47" s="1046"/>
      <c r="BO47" s="1047"/>
      <c r="BP47" s="1048"/>
      <c r="BQ47" s="1047"/>
      <c r="BR47" s="1049"/>
      <c r="BS47" s="1049"/>
      <c r="BT47" s="1049"/>
      <c r="BU47" s="1049"/>
      <c r="BV47" s="1020"/>
      <c r="BW47" s="1050"/>
      <c r="BX47" s="1050"/>
      <c r="BY47" s="1046"/>
      <c r="BZ47" s="1047"/>
      <c r="CA47" s="1048"/>
      <c r="CB47" s="1047"/>
      <c r="CC47" s="1049"/>
      <c r="CD47" s="1049"/>
      <c r="CE47" s="1049"/>
      <c r="CF47" s="1049"/>
      <c r="CG47" s="1020"/>
      <c r="CH47" s="1050"/>
      <c r="CI47" s="1050"/>
      <c r="CJ47" s="1046"/>
      <c r="CK47" s="1047"/>
      <c r="CL47" s="1048"/>
      <c r="CM47" s="1047"/>
      <c r="CN47" s="1049"/>
      <c r="CO47" s="1049"/>
      <c r="CP47" s="1049"/>
      <c r="CQ47" s="1049"/>
      <c r="CR47" s="1020"/>
      <c r="CS47" s="1050"/>
      <c r="CT47" s="1050"/>
      <c r="CU47" s="1046"/>
      <c r="CV47" s="1047"/>
      <c r="CW47" s="1048"/>
      <c r="CX47" s="1047"/>
      <c r="CY47" s="1049"/>
      <c r="CZ47" s="1049"/>
      <c r="DA47" s="1049"/>
      <c r="DB47" s="1049"/>
      <c r="DC47" s="1020"/>
      <c r="DD47" s="1050"/>
      <c r="DE47" s="1050"/>
      <c r="DF47" s="1046"/>
      <c r="DG47" s="1047"/>
      <c r="DH47" s="1048"/>
      <c r="DI47" s="1047"/>
      <c r="DJ47" s="1049"/>
      <c r="DK47" s="1049"/>
      <c r="DL47" s="1049"/>
      <c r="DM47" s="1049"/>
      <c r="DN47" s="1020"/>
      <c r="DO47" s="1050"/>
      <c r="DP47" s="1050"/>
      <c r="DQ47" s="1046"/>
      <c r="DR47" s="1047"/>
      <c r="DS47" s="1048"/>
      <c r="DT47" s="1047"/>
      <c r="DU47" s="1049"/>
      <c r="DV47" s="1049"/>
      <c r="DW47" s="1049"/>
      <c r="DX47" s="1049"/>
      <c r="DY47" s="1020"/>
      <c r="DZ47" s="1050"/>
      <c r="EA47" s="1050"/>
      <c r="EB47" s="1046"/>
      <c r="EC47" s="1047"/>
      <c r="ED47" s="1048"/>
      <c r="EE47" s="1047"/>
      <c r="EF47" s="1049"/>
      <c r="EG47" s="1049"/>
      <c r="EH47" s="1049"/>
      <c r="EI47" s="1049"/>
      <c r="EJ47" s="1020"/>
      <c r="EK47" s="1050"/>
      <c r="EL47" s="1050"/>
      <c r="EM47" s="1046"/>
      <c r="EN47" s="1047"/>
      <c r="EO47" s="1048"/>
      <c r="EP47" s="1047"/>
      <c r="EQ47" s="1049"/>
      <c r="ER47" s="1049"/>
      <c r="ES47" s="1049"/>
      <c r="ET47" s="1049"/>
      <c r="EU47" s="1020"/>
      <c r="EV47" s="1050"/>
      <c r="EW47" s="1050"/>
      <c r="EX47" s="1046"/>
      <c r="EY47" s="1047"/>
      <c r="EZ47" s="1048"/>
      <c r="FA47" s="1047"/>
      <c r="FB47" s="1049"/>
      <c r="FC47" s="1049"/>
      <c r="FD47" s="1049"/>
      <c r="FE47" s="1049"/>
      <c r="FF47" s="1020"/>
      <c r="FG47" s="1050"/>
      <c r="FH47" s="1050"/>
      <c r="FI47" s="1046"/>
      <c r="FJ47" s="1047"/>
      <c r="FK47" s="1048"/>
      <c r="FL47" s="1047"/>
      <c r="FM47" s="1049"/>
      <c r="FN47" s="1049"/>
      <c r="FO47" s="1049"/>
      <c r="FP47" s="1049"/>
      <c r="FQ47" s="1020"/>
      <c r="FR47" s="1050"/>
      <c r="FS47" s="1050"/>
      <c r="FT47" s="1046"/>
      <c r="FU47" s="1047"/>
      <c r="FV47" s="1048"/>
      <c r="FW47" s="1047"/>
      <c r="FX47" s="1049"/>
      <c r="FY47" s="1049"/>
      <c r="FZ47" s="1049"/>
      <c r="GA47" s="1049"/>
      <c r="GB47" s="1020"/>
      <c r="GC47" s="1050"/>
      <c r="GD47" s="1050"/>
      <c r="GE47" s="1046"/>
      <c r="GF47" s="1047"/>
      <c r="GG47" s="1048"/>
      <c r="GH47" s="1047"/>
      <c r="GI47" s="1049"/>
      <c r="GJ47" s="1049"/>
      <c r="GK47" s="1049"/>
      <c r="GL47" s="1049"/>
      <c r="GM47" s="1020"/>
      <c r="GN47" s="1050"/>
      <c r="GO47" s="1050"/>
      <c r="GP47" s="1046"/>
      <c r="GQ47" s="1047"/>
      <c r="GR47" s="1048"/>
      <c r="GS47" s="1047"/>
      <c r="GT47" s="1049"/>
      <c r="GU47" s="1049"/>
      <c r="GV47" s="1049"/>
      <c r="GW47" s="1049"/>
      <c r="GX47" s="1020"/>
      <c r="GY47" s="1050"/>
      <c r="GZ47" s="1050"/>
      <c r="HA47" s="1046"/>
      <c r="HB47" s="1047"/>
      <c r="HC47" s="1048"/>
      <c r="HD47" s="1047"/>
      <c r="HE47" s="1049"/>
      <c r="HF47" s="1049"/>
      <c r="HG47" s="1049"/>
      <c r="HH47" s="1049"/>
      <c r="HI47" s="1020"/>
      <c r="HJ47" s="1050"/>
      <c r="HK47" s="1050"/>
      <c r="HL47" s="1046"/>
      <c r="HM47" s="1047"/>
      <c r="HN47" s="1048"/>
      <c r="HO47" s="1047"/>
      <c r="HP47" s="1049"/>
      <c r="HQ47" s="1049"/>
      <c r="HR47" s="1049"/>
      <c r="HS47" s="1049"/>
      <c r="HT47" s="1020"/>
      <c r="HU47" s="1050"/>
      <c r="HV47" s="1050"/>
      <c r="HW47" s="1046"/>
      <c r="HX47" s="1047"/>
      <c r="HY47" s="1048"/>
      <c r="HZ47" s="1047"/>
      <c r="IA47" s="1049"/>
      <c r="IB47" s="1049"/>
      <c r="IC47" s="1049"/>
      <c r="ID47" s="1049"/>
      <c r="IE47" s="1020"/>
      <c r="IF47" s="1050"/>
      <c r="IG47" s="1050"/>
    </row>
    <row r="48" spans="1:241" s="44" customFormat="1" ht="14.25">
      <c r="A48" s="1051">
        <f t="shared" si="5"/>
        <v>3</v>
      </c>
      <c r="B48" s="1052"/>
      <c r="C48" s="1016" t="s">
        <v>4914</v>
      </c>
      <c r="D48" s="1053" t="s">
        <v>389</v>
      </c>
      <c r="E48" s="1053">
        <f>E46</f>
        <v>40</v>
      </c>
      <c r="F48" s="805"/>
      <c r="G48" s="805"/>
      <c r="H48" s="805">
        <f t="shared" si="3"/>
        <v>0</v>
      </c>
      <c r="I48" s="1054">
        <f t="shared" si="4"/>
        <v>0</v>
      </c>
      <c r="J48" s="1055"/>
      <c r="K48" s="1046"/>
      <c r="L48" s="1047"/>
      <c r="M48" s="1048"/>
      <c r="N48" s="1047"/>
      <c r="O48" s="1049"/>
      <c r="P48" s="1049"/>
      <c r="Q48" s="1049"/>
      <c r="R48" s="1049"/>
      <c r="S48" s="1020"/>
      <c r="T48" s="1050"/>
      <c r="U48" s="1050"/>
      <c r="V48" s="1046"/>
      <c r="W48" s="1047"/>
      <c r="X48" s="1048"/>
      <c r="Y48" s="1047"/>
      <c r="Z48" s="1049"/>
      <c r="AA48" s="1049"/>
      <c r="AB48" s="1049"/>
      <c r="AC48" s="1049"/>
      <c r="AD48" s="1020"/>
      <c r="AE48" s="1050"/>
      <c r="AF48" s="1050"/>
      <c r="AG48" s="1046"/>
      <c r="AH48" s="1047"/>
      <c r="AI48" s="1048"/>
      <c r="AJ48" s="1047"/>
      <c r="AK48" s="1049"/>
      <c r="AL48" s="1049"/>
      <c r="AM48" s="1049"/>
      <c r="AN48" s="1049"/>
      <c r="AO48" s="1020"/>
      <c r="AP48" s="1050"/>
      <c r="AQ48" s="1050"/>
      <c r="AR48" s="1046"/>
      <c r="AS48" s="1047"/>
      <c r="AT48" s="1048"/>
      <c r="AU48" s="1047"/>
      <c r="AV48" s="1049"/>
      <c r="AW48" s="1049"/>
      <c r="AX48" s="1049"/>
      <c r="AY48" s="1049"/>
      <c r="AZ48" s="1020"/>
      <c r="BA48" s="1050"/>
      <c r="BB48" s="1050"/>
      <c r="BC48" s="1046"/>
      <c r="BD48" s="1047"/>
      <c r="BE48" s="1048"/>
      <c r="BF48" s="1047"/>
      <c r="BG48" s="1049"/>
      <c r="BH48" s="1049"/>
      <c r="BI48" s="1049"/>
      <c r="BJ48" s="1049"/>
      <c r="BK48" s="1020"/>
      <c r="BL48" s="1050"/>
      <c r="BM48" s="1050"/>
      <c r="BN48" s="1046"/>
      <c r="BO48" s="1047"/>
      <c r="BP48" s="1048"/>
      <c r="BQ48" s="1047"/>
      <c r="BR48" s="1049"/>
      <c r="BS48" s="1049"/>
      <c r="BT48" s="1049"/>
      <c r="BU48" s="1049"/>
      <c r="BV48" s="1020"/>
      <c r="BW48" s="1050"/>
      <c r="BX48" s="1050"/>
      <c r="BY48" s="1046"/>
      <c r="BZ48" s="1047"/>
      <c r="CA48" s="1048"/>
      <c r="CB48" s="1047"/>
      <c r="CC48" s="1049"/>
      <c r="CD48" s="1049"/>
      <c r="CE48" s="1049"/>
      <c r="CF48" s="1049"/>
      <c r="CG48" s="1020"/>
      <c r="CH48" s="1050"/>
      <c r="CI48" s="1050"/>
      <c r="CJ48" s="1046"/>
      <c r="CK48" s="1047"/>
      <c r="CL48" s="1048"/>
      <c r="CM48" s="1047"/>
      <c r="CN48" s="1049"/>
      <c r="CO48" s="1049"/>
      <c r="CP48" s="1049"/>
      <c r="CQ48" s="1049"/>
      <c r="CR48" s="1020"/>
      <c r="CS48" s="1050"/>
      <c r="CT48" s="1050"/>
      <c r="CU48" s="1046"/>
      <c r="CV48" s="1047"/>
      <c r="CW48" s="1048"/>
      <c r="CX48" s="1047"/>
      <c r="CY48" s="1049"/>
      <c r="CZ48" s="1049"/>
      <c r="DA48" s="1049"/>
      <c r="DB48" s="1049"/>
      <c r="DC48" s="1020"/>
      <c r="DD48" s="1050"/>
      <c r="DE48" s="1050"/>
      <c r="DF48" s="1046"/>
      <c r="DG48" s="1047"/>
      <c r="DH48" s="1048"/>
      <c r="DI48" s="1047"/>
      <c r="DJ48" s="1049"/>
      <c r="DK48" s="1049"/>
      <c r="DL48" s="1049"/>
      <c r="DM48" s="1049"/>
      <c r="DN48" s="1020"/>
      <c r="DO48" s="1050"/>
      <c r="DP48" s="1050"/>
      <c r="DQ48" s="1046"/>
      <c r="DR48" s="1047"/>
      <c r="DS48" s="1048"/>
      <c r="DT48" s="1047"/>
      <c r="DU48" s="1049"/>
      <c r="DV48" s="1049"/>
      <c r="DW48" s="1049"/>
      <c r="DX48" s="1049"/>
      <c r="DY48" s="1020"/>
      <c r="DZ48" s="1050"/>
      <c r="EA48" s="1050"/>
      <c r="EB48" s="1046"/>
      <c r="EC48" s="1047"/>
      <c r="ED48" s="1048"/>
      <c r="EE48" s="1047"/>
      <c r="EF48" s="1049"/>
      <c r="EG48" s="1049"/>
      <c r="EH48" s="1049"/>
      <c r="EI48" s="1049"/>
      <c r="EJ48" s="1020"/>
      <c r="EK48" s="1050"/>
      <c r="EL48" s="1050"/>
      <c r="EM48" s="1046"/>
      <c r="EN48" s="1047"/>
      <c r="EO48" s="1048"/>
      <c r="EP48" s="1047"/>
      <c r="EQ48" s="1049"/>
      <c r="ER48" s="1049"/>
      <c r="ES48" s="1049"/>
      <c r="ET48" s="1049"/>
      <c r="EU48" s="1020"/>
      <c r="EV48" s="1050"/>
      <c r="EW48" s="1050"/>
      <c r="EX48" s="1046"/>
      <c r="EY48" s="1047"/>
      <c r="EZ48" s="1048"/>
      <c r="FA48" s="1047"/>
      <c r="FB48" s="1049"/>
      <c r="FC48" s="1049"/>
      <c r="FD48" s="1049"/>
      <c r="FE48" s="1049"/>
      <c r="FF48" s="1020"/>
      <c r="FG48" s="1050"/>
      <c r="FH48" s="1050"/>
      <c r="FI48" s="1046"/>
      <c r="FJ48" s="1047"/>
      <c r="FK48" s="1048"/>
      <c r="FL48" s="1047"/>
      <c r="FM48" s="1049"/>
      <c r="FN48" s="1049"/>
      <c r="FO48" s="1049"/>
      <c r="FP48" s="1049"/>
      <c r="FQ48" s="1020"/>
      <c r="FR48" s="1050"/>
      <c r="FS48" s="1050"/>
      <c r="FT48" s="1046"/>
      <c r="FU48" s="1047"/>
      <c r="FV48" s="1048"/>
      <c r="FW48" s="1047"/>
      <c r="FX48" s="1049"/>
      <c r="FY48" s="1049"/>
      <c r="FZ48" s="1049"/>
      <c r="GA48" s="1049"/>
      <c r="GB48" s="1020"/>
      <c r="GC48" s="1050"/>
      <c r="GD48" s="1050"/>
      <c r="GE48" s="1046"/>
      <c r="GF48" s="1047"/>
      <c r="GG48" s="1048"/>
      <c r="GH48" s="1047"/>
      <c r="GI48" s="1049"/>
      <c r="GJ48" s="1049"/>
      <c r="GK48" s="1049"/>
      <c r="GL48" s="1049"/>
      <c r="GM48" s="1020"/>
      <c r="GN48" s="1050"/>
      <c r="GO48" s="1050"/>
      <c r="GP48" s="1046"/>
      <c r="GQ48" s="1047"/>
      <c r="GR48" s="1048"/>
      <c r="GS48" s="1047"/>
      <c r="GT48" s="1049"/>
      <c r="GU48" s="1049"/>
      <c r="GV48" s="1049"/>
      <c r="GW48" s="1049"/>
      <c r="GX48" s="1020"/>
      <c r="GY48" s="1050"/>
      <c r="GZ48" s="1050"/>
      <c r="HA48" s="1046"/>
      <c r="HB48" s="1047"/>
      <c r="HC48" s="1048"/>
      <c r="HD48" s="1047"/>
      <c r="HE48" s="1049"/>
      <c r="HF48" s="1049"/>
      <c r="HG48" s="1049"/>
      <c r="HH48" s="1049"/>
      <c r="HI48" s="1020"/>
      <c r="HJ48" s="1050"/>
      <c r="HK48" s="1050"/>
      <c r="HL48" s="1046"/>
      <c r="HM48" s="1047"/>
      <c r="HN48" s="1048"/>
      <c r="HO48" s="1047"/>
      <c r="HP48" s="1049"/>
      <c r="HQ48" s="1049"/>
      <c r="HR48" s="1049"/>
      <c r="HS48" s="1049"/>
      <c r="HT48" s="1020"/>
      <c r="HU48" s="1050"/>
      <c r="HV48" s="1050"/>
      <c r="HW48" s="1046"/>
      <c r="HX48" s="1047"/>
      <c r="HY48" s="1048"/>
      <c r="HZ48" s="1047"/>
      <c r="IA48" s="1049"/>
      <c r="IB48" s="1049"/>
      <c r="IC48" s="1049"/>
      <c r="ID48" s="1049"/>
      <c r="IE48" s="1020"/>
      <c r="IF48" s="1050"/>
      <c r="IG48" s="1050"/>
    </row>
    <row r="49" spans="1:241" s="44" customFormat="1" ht="14.25">
      <c r="A49" s="1051">
        <f t="shared" si="5"/>
        <v>4</v>
      </c>
      <c r="B49" s="1052"/>
      <c r="C49" s="1016" t="s">
        <v>4915</v>
      </c>
      <c r="D49" s="1053" t="s">
        <v>250</v>
      </c>
      <c r="E49" s="1053">
        <v>1</v>
      </c>
      <c r="F49" s="805"/>
      <c r="G49" s="805"/>
      <c r="H49" s="805">
        <f t="shared" si="3"/>
        <v>0</v>
      </c>
      <c r="I49" s="1054">
        <f t="shared" si="4"/>
        <v>0</v>
      </c>
      <c r="J49" s="1055"/>
      <c r="K49" s="1046"/>
      <c r="L49" s="1047"/>
      <c r="M49" s="1048"/>
      <c r="N49" s="1047"/>
      <c r="O49" s="1049"/>
      <c r="P49" s="1049"/>
      <c r="Q49" s="1049"/>
      <c r="R49" s="1049"/>
      <c r="S49" s="1020"/>
      <c r="T49" s="1050"/>
      <c r="U49" s="1050"/>
      <c r="V49" s="1046"/>
      <c r="W49" s="1047"/>
      <c r="X49" s="1048"/>
      <c r="Y49" s="1047"/>
      <c r="Z49" s="1049"/>
      <c r="AA49" s="1049"/>
      <c r="AB49" s="1049"/>
      <c r="AC49" s="1049"/>
      <c r="AD49" s="1020"/>
      <c r="AE49" s="1050"/>
      <c r="AF49" s="1050"/>
      <c r="AG49" s="1046"/>
      <c r="AH49" s="1047"/>
      <c r="AI49" s="1048"/>
      <c r="AJ49" s="1047"/>
      <c r="AK49" s="1049"/>
      <c r="AL49" s="1049"/>
      <c r="AM49" s="1049"/>
      <c r="AN49" s="1049"/>
      <c r="AO49" s="1020"/>
      <c r="AP49" s="1050"/>
      <c r="AQ49" s="1050"/>
      <c r="AR49" s="1046"/>
      <c r="AS49" s="1047"/>
      <c r="AT49" s="1048"/>
      <c r="AU49" s="1047"/>
      <c r="AV49" s="1049"/>
      <c r="AW49" s="1049"/>
      <c r="AX49" s="1049"/>
      <c r="AY49" s="1049"/>
      <c r="AZ49" s="1020"/>
      <c r="BA49" s="1050"/>
      <c r="BB49" s="1050"/>
      <c r="BC49" s="1046"/>
      <c r="BD49" s="1047"/>
      <c r="BE49" s="1048"/>
      <c r="BF49" s="1047"/>
      <c r="BG49" s="1049"/>
      <c r="BH49" s="1049"/>
      <c r="BI49" s="1049"/>
      <c r="BJ49" s="1049"/>
      <c r="BK49" s="1020"/>
      <c r="BL49" s="1050"/>
      <c r="BM49" s="1050"/>
      <c r="BN49" s="1046"/>
      <c r="BO49" s="1047"/>
      <c r="BP49" s="1048"/>
      <c r="BQ49" s="1047"/>
      <c r="BR49" s="1049"/>
      <c r="BS49" s="1049"/>
      <c r="BT49" s="1049"/>
      <c r="BU49" s="1049"/>
      <c r="BV49" s="1020"/>
      <c r="BW49" s="1050"/>
      <c r="BX49" s="1050"/>
      <c r="BY49" s="1046"/>
      <c r="BZ49" s="1047"/>
      <c r="CA49" s="1048"/>
      <c r="CB49" s="1047"/>
      <c r="CC49" s="1049"/>
      <c r="CD49" s="1049"/>
      <c r="CE49" s="1049"/>
      <c r="CF49" s="1049"/>
      <c r="CG49" s="1020"/>
      <c r="CH49" s="1050"/>
      <c r="CI49" s="1050"/>
      <c r="CJ49" s="1046"/>
      <c r="CK49" s="1047"/>
      <c r="CL49" s="1048"/>
      <c r="CM49" s="1047"/>
      <c r="CN49" s="1049"/>
      <c r="CO49" s="1049"/>
      <c r="CP49" s="1049"/>
      <c r="CQ49" s="1049"/>
      <c r="CR49" s="1020"/>
      <c r="CS49" s="1050"/>
      <c r="CT49" s="1050"/>
      <c r="CU49" s="1046"/>
      <c r="CV49" s="1047"/>
      <c r="CW49" s="1048"/>
      <c r="CX49" s="1047"/>
      <c r="CY49" s="1049"/>
      <c r="CZ49" s="1049"/>
      <c r="DA49" s="1049"/>
      <c r="DB49" s="1049"/>
      <c r="DC49" s="1020"/>
      <c r="DD49" s="1050"/>
      <c r="DE49" s="1050"/>
      <c r="DF49" s="1046"/>
      <c r="DG49" s="1047"/>
      <c r="DH49" s="1048"/>
      <c r="DI49" s="1047"/>
      <c r="DJ49" s="1049"/>
      <c r="DK49" s="1049"/>
      <c r="DL49" s="1049"/>
      <c r="DM49" s="1049"/>
      <c r="DN49" s="1020"/>
      <c r="DO49" s="1050"/>
      <c r="DP49" s="1050"/>
      <c r="DQ49" s="1046"/>
      <c r="DR49" s="1047"/>
      <c r="DS49" s="1048"/>
      <c r="DT49" s="1047"/>
      <c r="DU49" s="1049"/>
      <c r="DV49" s="1049"/>
      <c r="DW49" s="1049"/>
      <c r="DX49" s="1049"/>
      <c r="DY49" s="1020"/>
      <c r="DZ49" s="1050"/>
      <c r="EA49" s="1050"/>
      <c r="EB49" s="1046"/>
      <c r="EC49" s="1047"/>
      <c r="ED49" s="1048"/>
      <c r="EE49" s="1047"/>
      <c r="EF49" s="1049"/>
      <c r="EG49" s="1049"/>
      <c r="EH49" s="1049"/>
      <c r="EI49" s="1049"/>
      <c r="EJ49" s="1020"/>
      <c r="EK49" s="1050"/>
      <c r="EL49" s="1050"/>
      <c r="EM49" s="1046"/>
      <c r="EN49" s="1047"/>
      <c r="EO49" s="1048"/>
      <c r="EP49" s="1047"/>
      <c r="EQ49" s="1049"/>
      <c r="ER49" s="1049"/>
      <c r="ES49" s="1049"/>
      <c r="ET49" s="1049"/>
      <c r="EU49" s="1020"/>
      <c r="EV49" s="1050"/>
      <c r="EW49" s="1050"/>
      <c r="EX49" s="1046"/>
      <c r="EY49" s="1047"/>
      <c r="EZ49" s="1048"/>
      <c r="FA49" s="1047"/>
      <c r="FB49" s="1049"/>
      <c r="FC49" s="1049"/>
      <c r="FD49" s="1049"/>
      <c r="FE49" s="1049"/>
      <c r="FF49" s="1020"/>
      <c r="FG49" s="1050"/>
      <c r="FH49" s="1050"/>
      <c r="FI49" s="1046"/>
      <c r="FJ49" s="1047"/>
      <c r="FK49" s="1048"/>
      <c r="FL49" s="1047"/>
      <c r="FM49" s="1049"/>
      <c r="FN49" s="1049"/>
      <c r="FO49" s="1049"/>
      <c r="FP49" s="1049"/>
      <c r="FQ49" s="1020"/>
      <c r="FR49" s="1050"/>
      <c r="FS49" s="1050"/>
      <c r="FT49" s="1046"/>
      <c r="FU49" s="1047"/>
      <c r="FV49" s="1048"/>
      <c r="FW49" s="1047"/>
      <c r="FX49" s="1049"/>
      <c r="FY49" s="1049"/>
      <c r="FZ49" s="1049"/>
      <c r="GA49" s="1049"/>
      <c r="GB49" s="1020"/>
      <c r="GC49" s="1050"/>
      <c r="GD49" s="1050"/>
      <c r="GE49" s="1046"/>
      <c r="GF49" s="1047"/>
      <c r="GG49" s="1048"/>
      <c r="GH49" s="1047"/>
      <c r="GI49" s="1049"/>
      <c r="GJ49" s="1049"/>
      <c r="GK49" s="1049"/>
      <c r="GL49" s="1049"/>
      <c r="GM49" s="1020"/>
      <c r="GN49" s="1050"/>
      <c r="GO49" s="1050"/>
      <c r="GP49" s="1046"/>
      <c r="GQ49" s="1047"/>
      <c r="GR49" s="1048"/>
      <c r="GS49" s="1047"/>
      <c r="GT49" s="1049"/>
      <c r="GU49" s="1049"/>
      <c r="GV49" s="1049"/>
      <c r="GW49" s="1049"/>
      <c r="GX49" s="1020"/>
      <c r="GY49" s="1050"/>
      <c r="GZ49" s="1050"/>
      <c r="HA49" s="1046"/>
      <c r="HB49" s="1047"/>
      <c r="HC49" s="1048"/>
      <c r="HD49" s="1047"/>
      <c r="HE49" s="1049"/>
      <c r="HF49" s="1049"/>
      <c r="HG49" s="1049"/>
      <c r="HH49" s="1049"/>
      <c r="HI49" s="1020"/>
      <c r="HJ49" s="1050"/>
      <c r="HK49" s="1050"/>
      <c r="HL49" s="1046"/>
      <c r="HM49" s="1047"/>
      <c r="HN49" s="1048"/>
      <c r="HO49" s="1047"/>
      <c r="HP49" s="1049"/>
      <c r="HQ49" s="1049"/>
      <c r="HR49" s="1049"/>
      <c r="HS49" s="1049"/>
      <c r="HT49" s="1020"/>
      <c r="HU49" s="1050"/>
      <c r="HV49" s="1050"/>
      <c r="HW49" s="1046"/>
      <c r="HX49" s="1047"/>
      <c r="HY49" s="1048"/>
      <c r="HZ49" s="1047"/>
      <c r="IA49" s="1049"/>
      <c r="IB49" s="1049"/>
      <c r="IC49" s="1049"/>
      <c r="ID49" s="1049"/>
      <c r="IE49" s="1020"/>
      <c r="IF49" s="1050"/>
      <c r="IG49" s="1050"/>
    </row>
    <row r="50" spans="1:241" s="44" customFormat="1" ht="14.25">
      <c r="A50" s="1051">
        <f t="shared" si="5"/>
        <v>5</v>
      </c>
      <c r="B50" s="1052"/>
      <c r="C50" s="1016" t="s">
        <v>4916</v>
      </c>
      <c r="D50" s="1053" t="s">
        <v>389</v>
      </c>
      <c r="E50" s="1053">
        <f>E46</f>
        <v>40</v>
      </c>
      <c r="F50" s="805"/>
      <c r="G50" s="805"/>
      <c r="H50" s="805">
        <f t="shared" si="3"/>
        <v>0</v>
      </c>
      <c r="I50" s="1054">
        <f t="shared" si="4"/>
        <v>0</v>
      </c>
      <c r="J50" s="1055"/>
      <c r="K50" s="1046"/>
      <c r="L50" s="1047"/>
      <c r="M50" s="1048"/>
      <c r="N50" s="1047"/>
      <c r="O50" s="1049"/>
      <c r="P50" s="1049"/>
      <c r="Q50" s="1049"/>
      <c r="R50" s="1049"/>
      <c r="S50" s="1020"/>
      <c r="T50" s="1050"/>
      <c r="U50" s="1050"/>
      <c r="V50" s="1046"/>
      <c r="W50" s="1047"/>
      <c r="X50" s="1048"/>
      <c r="Y50" s="1047"/>
      <c r="Z50" s="1049"/>
      <c r="AA50" s="1049"/>
      <c r="AB50" s="1049"/>
      <c r="AC50" s="1049"/>
      <c r="AD50" s="1020"/>
      <c r="AE50" s="1050"/>
      <c r="AF50" s="1050"/>
      <c r="AG50" s="1046"/>
      <c r="AH50" s="1047"/>
      <c r="AI50" s="1048"/>
      <c r="AJ50" s="1047"/>
      <c r="AK50" s="1049"/>
      <c r="AL50" s="1049"/>
      <c r="AM50" s="1049"/>
      <c r="AN50" s="1049"/>
      <c r="AO50" s="1020"/>
      <c r="AP50" s="1050"/>
      <c r="AQ50" s="1050"/>
      <c r="AR50" s="1046"/>
      <c r="AS50" s="1047"/>
      <c r="AT50" s="1048"/>
      <c r="AU50" s="1047"/>
      <c r="AV50" s="1049"/>
      <c r="AW50" s="1049"/>
      <c r="AX50" s="1049"/>
      <c r="AY50" s="1049"/>
      <c r="AZ50" s="1020"/>
      <c r="BA50" s="1050"/>
      <c r="BB50" s="1050"/>
      <c r="BC50" s="1046"/>
      <c r="BD50" s="1047"/>
      <c r="BE50" s="1048"/>
      <c r="BF50" s="1047"/>
      <c r="BG50" s="1049"/>
      <c r="BH50" s="1049"/>
      <c r="BI50" s="1049"/>
      <c r="BJ50" s="1049"/>
      <c r="BK50" s="1020"/>
      <c r="BL50" s="1050"/>
      <c r="BM50" s="1050"/>
      <c r="BN50" s="1046"/>
      <c r="BO50" s="1047"/>
      <c r="BP50" s="1048"/>
      <c r="BQ50" s="1047"/>
      <c r="BR50" s="1049"/>
      <c r="BS50" s="1049"/>
      <c r="BT50" s="1049"/>
      <c r="BU50" s="1049"/>
      <c r="BV50" s="1020"/>
      <c r="BW50" s="1050"/>
      <c r="BX50" s="1050"/>
      <c r="BY50" s="1046"/>
      <c r="BZ50" s="1047"/>
      <c r="CA50" s="1048"/>
      <c r="CB50" s="1047"/>
      <c r="CC50" s="1049"/>
      <c r="CD50" s="1049"/>
      <c r="CE50" s="1049"/>
      <c r="CF50" s="1049"/>
      <c r="CG50" s="1020"/>
      <c r="CH50" s="1050"/>
      <c r="CI50" s="1050"/>
      <c r="CJ50" s="1046"/>
      <c r="CK50" s="1047"/>
      <c r="CL50" s="1048"/>
      <c r="CM50" s="1047"/>
      <c r="CN50" s="1049"/>
      <c r="CO50" s="1049"/>
      <c r="CP50" s="1049"/>
      <c r="CQ50" s="1049"/>
      <c r="CR50" s="1020"/>
      <c r="CS50" s="1050"/>
      <c r="CT50" s="1050"/>
      <c r="CU50" s="1046"/>
      <c r="CV50" s="1047"/>
      <c r="CW50" s="1048"/>
      <c r="CX50" s="1047"/>
      <c r="CY50" s="1049"/>
      <c r="CZ50" s="1049"/>
      <c r="DA50" s="1049"/>
      <c r="DB50" s="1049"/>
      <c r="DC50" s="1020"/>
      <c r="DD50" s="1050"/>
      <c r="DE50" s="1050"/>
      <c r="DF50" s="1046"/>
      <c r="DG50" s="1047"/>
      <c r="DH50" s="1048"/>
      <c r="DI50" s="1047"/>
      <c r="DJ50" s="1049"/>
      <c r="DK50" s="1049"/>
      <c r="DL50" s="1049"/>
      <c r="DM50" s="1049"/>
      <c r="DN50" s="1020"/>
      <c r="DO50" s="1050"/>
      <c r="DP50" s="1050"/>
      <c r="DQ50" s="1046"/>
      <c r="DR50" s="1047"/>
      <c r="DS50" s="1048"/>
      <c r="DT50" s="1047"/>
      <c r="DU50" s="1049"/>
      <c r="DV50" s="1049"/>
      <c r="DW50" s="1049"/>
      <c r="DX50" s="1049"/>
      <c r="DY50" s="1020"/>
      <c r="DZ50" s="1050"/>
      <c r="EA50" s="1050"/>
      <c r="EB50" s="1046"/>
      <c r="EC50" s="1047"/>
      <c r="ED50" s="1048"/>
      <c r="EE50" s="1047"/>
      <c r="EF50" s="1049"/>
      <c r="EG50" s="1049"/>
      <c r="EH50" s="1049"/>
      <c r="EI50" s="1049"/>
      <c r="EJ50" s="1020"/>
      <c r="EK50" s="1050"/>
      <c r="EL50" s="1050"/>
      <c r="EM50" s="1046"/>
      <c r="EN50" s="1047"/>
      <c r="EO50" s="1048"/>
      <c r="EP50" s="1047"/>
      <c r="EQ50" s="1049"/>
      <c r="ER50" s="1049"/>
      <c r="ES50" s="1049"/>
      <c r="ET50" s="1049"/>
      <c r="EU50" s="1020"/>
      <c r="EV50" s="1050"/>
      <c r="EW50" s="1050"/>
      <c r="EX50" s="1046"/>
      <c r="EY50" s="1047"/>
      <c r="EZ50" s="1048"/>
      <c r="FA50" s="1047"/>
      <c r="FB50" s="1049"/>
      <c r="FC50" s="1049"/>
      <c r="FD50" s="1049"/>
      <c r="FE50" s="1049"/>
      <c r="FF50" s="1020"/>
      <c r="FG50" s="1050"/>
      <c r="FH50" s="1050"/>
      <c r="FI50" s="1046"/>
      <c r="FJ50" s="1047"/>
      <c r="FK50" s="1048"/>
      <c r="FL50" s="1047"/>
      <c r="FM50" s="1049"/>
      <c r="FN50" s="1049"/>
      <c r="FO50" s="1049"/>
      <c r="FP50" s="1049"/>
      <c r="FQ50" s="1020"/>
      <c r="FR50" s="1050"/>
      <c r="FS50" s="1050"/>
      <c r="FT50" s="1046"/>
      <c r="FU50" s="1047"/>
      <c r="FV50" s="1048"/>
      <c r="FW50" s="1047"/>
      <c r="FX50" s="1049"/>
      <c r="FY50" s="1049"/>
      <c r="FZ50" s="1049"/>
      <c r="GA50" s="1049"/>
      <c r="GB50" s="1020"/>
      <c r="GC50" s="1050"/>
      <c r="GD50" s="1050"/>
      <c r="GE50" s="1046"/>
      <c r="GF50" s="1047"/>
      <c r="GG50" s="1048"/>
      <c r="GH50" s="1047"/>
      <c r="GI50" s="1049"/>
      <c r="GJ50" s="1049"/>
      <c r="GK50" s="1049"/>
      <c r="GL50" s="1049"/>
      <c r="GM50" s="1020"/>
      <c r="GN50" s="1050"/>
      <c r="GO50" s="1050"/>
      <c r="GP50" s="1046"/>
      <c r="GQ50" s="1047"/>
      <c r="GR50" s="1048"/>
      <c r="GS50" s="1047"/>
      <c r="GT50" s="1049"/>
      <c r="GU50" s="1049"/>
      <c r="GV50" s="1049"/>
      <c r="GW50" s="1049"/>
      <c r="GX50" s="1020"/>
      <c r="GY50" s="1050"/>
      <c r="GZ50" s="1050"/>
      <c r="HA50" s="1046"/>
      <c r="HB50" s="1047"/>
      <c r="HC50" s="1048"/>
      <c r="HD50" s="1047"/>
      <c r="HE50" s="1049"/>
      <c r="HF50" s="1049"/>
      <c r="HG50" s="1049"/>
      <c r="HH50" s="1049"/>
      <c r="HI50" s="1020"/>
      <c r="HJ50" s="1050"/>
      <c r="HK50" s="1050"/>
      <c r="HL50" s="1046"/>
      <c r="HM50" s="1047"/>
      <c r="HN50" s="1048"/>
      <c r="HO50" s="1047"/>
      <c r="HP50" s="1049"/>
      <c r="HQ50" s="1049"/>
      <c r="HR50" s="1049"/>
      <c r="HS50" s="1049"/>
      <c r="HT50" s="1020"/>
      <c r="HU50" s="1050"/>
      <c r="HV50" s="1050"/>
      <c r="HW50" s="1046"/>
      <c r="HX50" s="1047"/>
      <c r="HY50" s="1048"/>
      <c r="HZ50" s="1047"/>
      <c r="IA50" s="1049"/>
      <c r="IB50" s="1049"/>
      <c r="IC50" s="1049"/>
      <c r="ID50" s="1049"/>
      <c r="IE50" s="1020"/>
      <c r="IF50" s="1050"/>
      <c r="IG50" s="1050"/>
    </row>
    <row r="51" spans="1:241" s="45" customFormat="1" ht="14.25">
      <c r="A51" s="1051">
        <f t="shared" si="5"/>
        <v>6</v>
      </c>
      <c r="B51" s="1052"/>
      <c r="C51" s="1016" t="s">
        <v>4907</v>
      </c>
      <c r="D51" s="1053" t="s">
        <v>238</v>
      </c>
      <c r="E51" s="1053">
        <f>2*E46</f>
        <v>80</v>
      </c>
      <c r="F51" s="805"/>
      <c r="G51" s="805"/>
      <c r="H51" s="805">
        <f t="shared" si="3"/>
        <v>0</v>
      </c>
      <c r="I51" s="1054">
        <f t="shared" si="4"/>
        <v>0</v>
      </c>
      <c r="J51" s="1056"/>
      <c r="K51" s="1057"/>
      <c r="L51" s="1058"/>
      <c r="M51" s="1058"/>
      <c r="N51" s="1058"/>
      <c r="O51" s="1058"/>
      <c r="P51" s="1059"/>
      <c r="Q51" s="1060"/>
      <c r="R51" s="1060"/>
      <c r="S51" s="1061"/>
      <c r="T51" s="1062"/>
      <c r="U51" s="1063"/>
      <c r="V51" s="1062"/>
      <c r="W51" s="1058"/>
      <c r="X51" s="1058"/>
      <c r="Y51" s="1058"/>
      <c r="Z51" s="1058"/>
      <c r="AA51" s="1059"/>
      <c r="AB51" s="1060"/>
      <c r="AC51" s="1060"/>
      <c r="AD51" s="1061"/>
      <c r="AE51" s="1062"/>
      <c r="AF51" s="1063"/>
      <c r="AG51" s="1062"/>
      <c r="AH51" s="1058"/>
      <c r="AI51" s="1058"/>
      <c r="AJ51" s="1058"/>
      <c r="AK51" s="1058"/>
      <c r="AL51" s="1059"/>
      <c r="AM51" s="1060"/>
      <c r="AN51" s="1060"/>
      <c r="AO51" s="1061"/>
      <c r="AP51" s="1062"/>
      <c r="AQ51" s="1063"/>
      <c r="AR51" s="1062"/>
      <c r="AS51" s="1058"/>
      <c r="AT51" s="1058"/>
      <c r="AU51" s="1058"/>
      <c r="AV51" s="1058"/>
      <c r="AW51" s="1059"/>
      <c r="AX51" s="1060"/>
      <c r="AY51" s="1060"/>
      <c r="AZ51" s="1061"/>
      <c r="BA51" s="1062"/>
      <c r="BB51" s="1063"/>
      <c r="BC51" s="1062"/>
      <c r="BD51" s="1058"/>
      <c r="BE51" s="1058"/>
      <c r="BF51" s="1058"/>
      <c r="BG51" s="1058"/>
      <c r="BH51" s="1059"/>
      <c r="BI51" s="1060"/>
      <c r="BJ51" s="1060"/>
      <c r="BK51" s="1061"/>
      <c r="BL51" s="1062"/>
      <c r="BM51" s="1063"/>
      <c r="BN51" s="1062"/>
      <c r="BO51" s="1058"/>
      <c r="BP51" s="1058"/>
      <c r="BQ51" s="1058"/>
      <c r="BR51" s="1058"/>
      <c r="BS51" s="1059"/>
      <c r="BT51" s="1060"/>
      <c r="BU51" s="1060"/>
      <c r="BV51" s="1061"/>
      <c r="BW51" s="1062"/>
      <c r="BX51" s="1063"/>
      <c r="BY51" s="1062"/>
      <c r="BZ51" s="1058"/>
      <c r="CA51" s="1058"/>
      <c r="CB51" s="1058"/>
      <c r="CC51" s="1058"/>
      <c r="CD51" s="1059"/>
      <c r="CE51" s="1060"/>
      <c r="CF51" s="1060"/>
      <c r="CG51" s="1061"/>
      <c r="CH51" s="1062"/>
      <c r="CI51" s="1063"/>
      <c r="CJ51" s="1062"/>
      <c r="CK51" s="1058"/>
      <c r="CL51" s="1058"/>
      <c r="CM51" s="1058"/>
      <c r="CN51" s="1058"/>
      <c r="CO51" s="1059"/>
      <c r="CP51" s="1060"/>
      <c r="CQ51" s="1060"/>
      <c r="CR51" s="1061"/>
      <c r="CS51" s="1062"/>
      <c r="CT51" s="1063"/>
      <c r="CU51" s="1062"/>
      <c r="CV51" s="1058"/>
      <c r="CW51" s="1058"/>
      <c r="CX51" s="1058"/>
      <c r="CY51" s="1058"/>
      <c r="CZ51" s="1059"/>
      <c r="DA51" s="1060"/>
      <c r="DB51" s="1060"/>
      <c r="DC51" s="1061"/>
      <c r="DD51" s="1062"/>
      <c r="DE51" s="1063"/>
      <c r="DF51" s="1062"/>
      <c r="DG51" s="1058"/>
      <c r="DH51" s="1058"/>
      <c r="DI51" s="1058"/>
      <c r="DJ51" s="1058"/>
      <c r="DK51" s="1059"/>
      <c r="DL51" s="1060"/>
      <c r="DM51" s="1060"/>
      <c r="DN51" s="1061"/>
      <c r="DO51" s="1062"/>
      <c r="DP51" s="1063"/>
      <c r="DQ51" s="1062"/>
      <c r="DR51" s="1058"/>
      <c r="DS51" s="1058"/>
      <c r="DT51" s="1058"/>
      <c r="DU51" s="1058"/>
      <c r="DV51" s="1059"/>
      <c r="DW51" s="1060"/>
      <c r="DX51" s="1060"/>
      <c r="DY51" s="1061"/>
      <c r="DZ51" s="1062"/>
      <c r="EA51" s="1063"/>
      <c r="EB51" s="1062"/>
      <c r="EC51" s="1058"/>
      <c r="ED51" s="1058"/>
      <c r="EE51" s="1058"/>
      <c r="EF51" s="1058"/>
      <c r="EG51" s="1059"/>
      <c r="EH51" s="1060"/>
      <c r="EI51" s="1060"/>
      <c r="EJ51" s="1061"/>
      <c r="EK51" s="1062"/>
      <c r="EL51" s="1063"/>
      <c r="EM51" s="1062"/>
      <c r="EN51" s="1058"/>
      <c r="EO51" s="1058"/>
      <c r="EP51" s="1058"/>
      <c r="EQ51" s="1058"/>
      <c r="ER51" s="1059"/>
      <c r="ES51" s="1060"/>
      <c r="ET51" s="1060"/>
      <c r="EU51" s="1061"/>
      <c r="EV51" s="1062"/>
      <c r="EW51" s="1063"/>
      <c r="EX51" s="1062"/>
      <c r="EY51" s="1058"/>
      <c r="EZ51" s="1058"/>
      <c r="FA51" s="1058"/>
      <c r="FB51" s="1058"/>
      <c r="FC51" s="1059"/>
      <c r="FD51" s="1060"/>
      <c r="FE51" s="1060"/>
      <c r="FF51" s="1061"/>
      <c r="FG51" s="1062"/>
      <c r="FH51" s="1063"/>
      <c r="FI51" s="1062"/>
      <c r="FJ51" s="1058"/>
      <c r="FK51" s="1058"/>
      <c r="FL51" s="1058"/>
      <c r="FM51" s="1058"/>
      <c r="FN51" s="1059"/>
      <c r="FO51" s="1060"/>
      <c r="FP51" s="1060"/>
      <c r="FQ51" s="1061"/>
      <c r="FR51" s="1062"/>
      <c r="FS51" s="1063"/>
      <c r="FT51" s="1062"/>
      <c r="FU51" s="1058"/>
      <c r="FV51" s="1058"/>
      <c r="FW51" s="1058"/>
      <c r="FX51" s="1058"/>
      <c r="FY51" s="1059"/>
      <c r="FZ51" s="1060"/>
      <c r="GA51" s="1060"/>
      <c r="GB51" s="1061"/>
      <c r="GC51" s="1062"/>
      <c r="GD51" s="1063"/>
      <c r="GE51" s="1062"/>
      <c r="GF51" s="1058"/>
      <c r="GG51" s="1058"/>
      <c r="GH51" s="1058"/>
      <c r="GI51" s="1058"/>
      <c r="GJ51" s="1059"/>
      <c r="GK51" s="1060"/>
      <c r="GL51" s="1060"/>
      <c r="GM51" s="1061"/>
      <c r="GN51" s="1062"/>
      <c r="GO51" s="1063"/>
      <c r="GP51" s="1062"/>
      <c r="GQ51" s="1058"/>
      <c r="GR51" s="1058"/>
      <c r="GS51" s="1058"/>
      <c r="GT51" s="1058"/>
      <c r="GU51" s="1059"/>
      <c r="GV51" s="1060"/>
      <c r="GW51" s="1060"/>
      <c r="GX51" s="1061"/>
      <c r="GY51" s="1062"/>
      <c r="GZ51" s="1063"/>
      <c r="HA51" s="1062"/>
      <c r="HB51" s="1058"/>
      <c r="HC51" s="1058"/>
      <c r="HD51" s="1058"/>
      <c r="HE51" s="1058"/>
      <c r="HF51" s="1059"/>
      <c r="HG51" s="1060"/>
      <c r="HH51" s="1060"/>
      <c r="HI51" s="1061"/>
      <c r="HJ51" s="1062"/>
      <c r="HK51" s="1063"/>
      <c r="HL51" s="1062"/>
      <c r="HM51" s="1058"/>
      <c r="HN51" s="1058"/>
      <c r="HO51" s="1058"/>
      <c r="HP51" s="1058"/>
      <c r="HQ51" s="1059"/>
      <c r="HR51" s="1060"/>
      <c r="HS51" s="1060"/>
    </row>
    <row r="52" spans="1:241" s="45" customFormat="1" ht="14.25">
      <c r="A52" s="1051">
        <f t="shared" si="5"/>
        <v>7</v>
      </c>
      <c r="B52" s="1052"/>
      <c r="C52" s="1016"/>
      <c r="D52" s="1053"/>
      <c r="E52" s="1053"/>
      <c r="F52" s="805"/>
      <c r="G52" s="805"/>
      <c r="H52" s="805"/>
      <c r="I52" s="1054"/>
      <c r="J52" s="1056"/>
      <c r="K52" s="1057"/>
      <c r="L52" s="1058"/>
      <c r="M52" s="1058"/>
      <c r="N52" s="1058"/>
      <c r="O52" s="1058"/>
      <c r="P52" s="1059"/>
      <c r="Q52" s="1060"/>
      <c r="R52" s="1060"/>
      <c r="S52" s="1061"/>
      <c r="T52" s="1062"/>
      <c r="U52" s="1063"/>
      <c r="V52" s="1062"/>
      <c r="W52" s="1058"/>
      <c r="X52" s="1058"/>
      <c r="Y52" s="1058"/>
      <c r="Z52" s="1058"/>
      <c r="AA52" s="1059"/>
      <c r="AB52" s="1060"/>
      <c r="AC52" s="1060"/>
      <c r="AD52" s="1061"/>
      <c r="AE52" s="1062"/>
      <c r="AF52" s="1063"/>
      <c r="AG52" s="1062"/>
      <c r="AH52" s="1058"/>
      <c r="AI52" s="1058"/>
      <c r="AJ52" s="1058"/>
      <c r="AK52" s="1058"/>
      <c r="AL52" s="1059"/>
      <c r="AM52" s="1060"/>
      <c r="AN52" s="1060"/>
      <c r="AO52" s="1061"/>
      <c r="AP52" s="1062"/>
      <c r="AQ52" s="1063"/>
      <c r="AR52" s="1062"/>
      <c r="AS52" s="1058"/>
      <c r="AT52" s="1058"/>
      <c r="AU52" s="1058"/>
      <c r="AV52" s="1058"/>
      <c r="AW52" s="1059"/>
      <c r="AX52" s="1060"/>
      <c r="AY52" s="1060"/>
      <c r="AZ52" s="1061"/>
      <c r="BA52" s="1062"/>
      <c r="BB52" s="1063"/>
      <c r="BC52" s="1062"/>
      <c r="BD52" s="1058"/>
      <c r="BE52" s="1058"/>
      <c r="BF52" s="1058"/>
      <c r="BG52" s="1058"/>
      <c r="BH52" s="1059"/>
      <c r="BI52" s="1060"/>
      <c r="BJ52" s="1060"/>
      <c r="BK52" s="1061"/>
      <c r="BL52" s="1062"/>
      <c r="BM52" s="1063"/>
      <c r="BN52" s="1062"/>
      <c r="BO52" s="1058"/>
      <c r="BP52" s="1058"/>
      <c r="BQ52" s="1058"/>
      <c r="BR52" s="1058"/>
      <c r="BS52" s="1059"/>
      <c r="BT52" s="1060"/>
      <c r="BU52" s="1060"/>
      <c r="BV52" s="1061"/>
      <c r="BW52" s="1062"/>
      <c r="BX52" s="1063"/>
      <c r="BY52" s="1062"/>
      <c r="BZ52" s="1058"/>
      <c r="CA52" s="1058"/>
      <c r="CB52" s="1058"/>
      <c r="CC52" s="1058"/>
      <c r="CD52" s="1059"/>
      <c r="CE52" s="1060"/>
      <c r="CF52" s="1060"/>
      <c r="CG52" s="1061"/>
      <c r="CH52" s="1062"/>
      <c r="CI52" s="1063"/>
      <c r="CJ52" s="1062"/>
      <c r="CK52" s="1058"/>
      <c r="CL52" s="1058"/>
      <c r="CM52" s="1058"/>
      <c r="CN52" s="1058"/>
      <c r="CO52" s="1059"/>
      <c r="CP52" s="1060"/>
      <c r="CQ52" s="1060"/>
      <c r="CR52" s="1061"/>
      <c r="CS52" s="1062"/>
      <c r="CT52" s="1063"/>
      <c r="CU52" s="1062"/>
      <c r="CV52" s="1058"/>
      <c r="CW52" s="1058"/>
      <c r="CX52" s="1058"/>
      <c r="CY52" s="1058"/>
      <c r="CZ52" s="1059"/>
      <c r="DA52" s="1060"/>
      <c r="DB52" s="1060"/>
      <c r="DC52" s="1061"/>
      <c r="DD52" s="1062"/>
      <c r="DE52" s="1063"/>
      <c r="DF52" s="1062"/>
      <c r="DG52" s="1058"/>
      <c r="DH52" s="1058"/>
      <c r="DI52" s="1058"/>
      <c r="DJ52" s="1058"/>
      <c r="DK52" s="1059"/>
      <c r="DL52" s="1060"/>
      <c r="DM52" s="1060"/>
      <c r="DN52" s="1061"/>
      <c r="DO52" s="1062"/>
      <c r="DP52" s="1063"/>
      <c r="DQ52" s="1062"/>
      <c r="DR52" s="1058"/>
      <c r="DS52" s="1058"/>
      <c r="DT52" s="1058"/>
      <c r="DU52" s="1058"/>
      <c r="DV52" s="1059"/>
      <c r="DW52" s="1060"/>
      <c r="DX52" s="1060"/>
      <c r="DY52" s="1061"/>
      <c r="DZ52" s="1062"/>
      <c r="EA52" s="1063"/>
      <c r="EB52" s="1062"/>
      <c r="EC52" s="1058"/>
      <c r="ED52" s="1058"/>
      <c r="EE52" s="1058"/>
      <c r="EF52" s="1058"/>
      <c r="EG52" s="1059"/>
      <c r="EH52" s="1060"/>
      <c r="EI52" s="1060"/>
      <c r="EJ52" s="1061"/>
      <c r="EK52" s="1062"/>
      <c r="EL52" s="1063"/>
      <c r="EM52" s="1062"/>
      <c r="EN52" s="1058"/>
      <c r="EO52" s="1058"/>
      <c r="EP52" s="1058"/>
      <c r="EQ52" s="1058"/>
      <c r="ER52" s="1059"/>
      <c r="ES52" s="1060"/>
      <c r="ET52" s="1060"/>
      <c r="EU52" s="1061"/>
      <c r="EV52" s="1062"/>
      <c r="EW52" s="1063"/>
      <c r="EX52" s="1062"/>
      <c r="EY52" s="1058"/>
      <c r="EZ52" s="1058"/>
      <c r="FA52" s="1058"/>
      <c r="FB52" s="1058"/>
      <c r="FC52" s="1059"/>
      <c r="FD52" s="1060"/>
      <c r="FE52" s="1060"/>
      <c r="FF52" s="1061"/>
      <c r="FG52" s="1062"/>
      <c r="FH52" s="1063"/>
      <c r="FI52" s="1062"/>
      <c r="FJ52" s="1058"/>
      <c r="FK52" s="1058"/>
      <c r="FL52" s="1058"/>
      <c r="FM52" s="1058"/>
      <c r="FN52" s="1059"/>
      <c r="FO52" s="1060"/>
      <c r="FP52" s="1060"/>
      <c r="FQ52" s="1061"/>
      <c r="FR52" s="1062"/>
      <c r="FS52" s="1063"/>
      <c r="FT52" s="1062"/>
      <c r="FU52" s="1058"/>
      <c r="FV52" s="1058"/>
      <c r="FW52" s="1058"/>
      <c r="FX52" s="1058"/>
      <c r="FY52" s="1059"/>
      <c r="FZ52" s="1060"/>
      <c r="GA52" s="1060"/>
      <c r="GB52" s="1061"/>
      <c r="GC52" s="1062"/>
      <c r="GD52" s="1063"/>
      <c r="GE52" s="1062"/>
      <c r="GF52" s="1058"/>
      <c r="GG52" s="1058"/>
      <c r="GH52" s="1058"/>
      <c r="GI52" s="1058"/>
      <c r="GJ52" s="1059"/>
      <c r="GK52" s="1060"/>
      <c r="GL52" s="1060"/>
      <c r="GM52" s="1061"/>
      <c r="GN52" s="1062"/>
      <c r="GO52" s="1063"/>
      <c r="GP52" s="1062"/>
      <c r="GQ52" s="1058"/>
      <c r="GR52" s="1058"/>
      <c r="GS52" s="1058"/>
      <c r="GT52" s="1058"/>
      <c r="GU52" s="1059"/>
      <c r="GV52" s="1060"/>
      <c r="GW52" s="1060"/>
      <c r="GX52" s="1061"/>
      <c r="GY52" s="1062"/>
      <c r="GZ52" s="1063"/>
      <c r="HA52" s="1062"/>
      <c r="HB52" s="1058"/>
      <c r="HC52" s="1058"/>
      <c r="HD52" s="1058"/>
      <c r="HE52" s="1058"/>
      <c r="HF52" s="1059"/>
      <c r="HG52" s="1060"/>
      <c r="HH52" s="1060"/>
      <c r="HI52" s="1061"/>
      <c r="HJ52" s="1062"/>
      <c r="HK52" s="1063"/>
      <c r="HL52" s="1062"/>
      <c r="HM52" s="1058"/>
      <c r="HN52" s="1058"/>
      <c r="HO52" s="1058"/>
      <c r="HP52" s="1058"/>
      <c r="HQ52" s="1059"/>
      <c r="HR52" s="1060"/>
      <c r="HS52" s="1060"/>
    </row>
    <row r="53" spans="1:241" s="45" customFormat="1" ht="14.25">
      <c r="A53" s="1051">
        <f t="shared" si="5"/>
        <v>8</v>
      </c>
      <c r="B53" s="1052"/>
      <c r="C53" s="1016" t="s">
        <v>4917</v>
      </c>
      <c r="D53" s="1053" t="s">
        <v>389</v>
      </c>
      <c r="E53" s="1053">
        <v>2</v>
      </c>
      <c r="F53" s="805"/>
      <c r="G53" s="805"/>
      <c r="H53" s="805">
        <f t="shared" ref="H53:H60" si="6">E53*F53</f>
        <v>0</v>
      </c>
      <c r="I53" s="1054">
        <f t="shared" ref="I53:I60" si="7">E53*G53</f>
        <v>0</v>
      </c>
      <c r="J53" s="1056"/>
      <c r="K53" s="1057"/>
      <c r="L53" s="1058"/>
      <c r="M53" s="1058"/>
      <c r="N53" s="1058"/>
      <c r="O53" s="1058"/>
      <c r="P53" s="1059"/>
      <c r="Q53" s="1060"/>
      <c r="R53" s="1060"/>
      <c r="S53" s="1061"/>
      <c r="T53" s="1062"/>
      <c r="U53" s="1063"/>
      <c r="V53" s="1062"/>
      <c r="W53" s="1058"/>
      <c r="X53" s="1058"/>
      <c r="Y53" s="1058"/>
      <c r="Z53" s="1058"/>
      <c r="AA53" s="1059"/>
      <c r="AB53" s="1060"/>
      <c r="AC53" s="1060"/>
      <c r="AD53" s="1061"/>
      <c r="AE53" s="1062"/>
      <c r="AF53" s="1063"/>
      <c r="AG53" s="1062"/>
      <c r="AH53" s="1058"/>
      <c r="AI53" s="1058"/>
      <c r="AJ53" s="1058"/>
      <c r="AK53" s="1058"/>
      <c r="AL53" s="1059"/>
      <c r="AM53" s="1060"/>
      <c r="AN53" s="1060"/>
      <c r="AO53" s="1061"/>
      <c r="AP53" s="1062"/>
      <c r="AQ53" s="1063"/>
      <c r="AR53" s="1062"/>
      <c r="AS53" s="1058"/>
      <c r="AT53" s="1058"/>
      <c r="AU53" s="1058"/>
      <c r="AV53" s="1058"/>
      <c r="AW53" s="1059"/>
      <c r="AX53" s="1060"/>
      <c r="AY53" s="1060"/>
      <c r="AZ53" s="1061"/>
      <c r="BA53" s="1062"/>
      <c r="BB53" s="1063"/>
      <c r="BC53" s="1062"/>
      <c r="BD53" s="1058"/>
      <c r="BE53" s="1058"/>
      <c r="BF53" s="1058"/>
      <c r="BG53" s="1058"/>
      <c r="BH53" s="1059"/>
      <c r="BI53" s="1060"/>
      <c r="BJ53" s="1060"/>
      <c r="BK53" s="1061"/>
      <c r="BL53" s="1062"/>
      <c r="BM53" s="1063"/>
      <c r="BN53" s="1062"/>
      <c r="BO53" s="1058"/>
      <c r="BP53" s="1058"/>
      <c r="BQ53" s="1058"/>
      <c r="BR53" s="1058"/>
      <c r="BS53" s="1059"/>
      <c r="BT53" s="1060"/>
      <c r="BU53" s="1060"/>
      <c r="BV53" s="1061"/>
      <c r="BW53" s="1062"/>
      <c r="BX53" s="1063"/>
      <c r="BY53" s="1062"/>
      <c r="BZ53" s="1058"/>
      <c r="CA53" s="1058"/>
      <c r="CB53" s="1058"/>
      <c r="CC53" s="1058"/>
      <c r="CD53" s="1059"/>
      <c r="CE53" s="1060"/>
      <c r="CF53" s="1060"/>
      <c r="CG53" s="1061"/>
      <c r="CH53" s="1062"/>
      <c r="CI53" s="1063"/>
      <c r="CJ53" s="1062"/>
      <c r="CK53" s="1058"/>
      <c r="CL53" s="1058"/>
      <c r="CM53" s="1058"/>
      <c r="CN53" s="1058"/>
      <c r="CO53" s="1059"/>
      <c r="CP53" s="1060"/>
      <c r="CQ53" s="1060"/>
      <c r="CR53" s="1061"/>
      <c r="CS53" s="1062"/>
      <c r="CT53" s="1063"/>
      <c r="CU53" s="1062"/>
      <c r="CV53" s="1058"/>
      <c r="CW53" s="1058"/>
      <c r="CX53" s="1058"/>
      <c r="CY53" s="1058"/>
      <c r="CZ53" s="1059"/>
      <c r="DA53" s="1060"/>
      <c r="DB53" s="1060"/>
      <c r="DC53" s="1061"/>
      <c r="DD53" s="1062"/>
      <c r="DE53" s="1063"/>
      <c r="DF53" s="1062"/>
      <c r="DG53" s="1058"/>
      <c r="DH53" s="1058"/>
      <c r="DI53" s="1058"/>
      <c r="DJ53" s="1058"/>
      <c r="DK53" s="1059"/>
      <c r="DL53" s="1060"/>
      <c r="DM53" s="1060"/>
      <c r="DN53" s="1061"/>
      <c r="DO53" s="1062"/>
      <c r="DP53" s="1063"/>
      <c r="DQ53" s="1062"/>
      <c r="DR53" s="1058"/>
      <c r="DS53" s="1058"/>
      <c r="DT53" s="1058"/>
      <c r="DU53" s="1058"/>
      <c r="DV53" s="1059"/>
      <c r="DW53" s="1060"/>
      <c r="DX53" s="1060"/>
      <c r="DY53" s="1061"/>
      <c r="DZ53" s="1062"/>
      <c r="EA53" s="1063"/>
      <c r="EB53" s="1062"/>
      <c r="EC53" s="1058"/>
      <c r="ED53" s="1058"/>
      <c r="EE53" s="1058"/>
      <c r="EF53" s="1058"/>
      <c r="EG53" s="1059"/>
      <c r="EH53" s="1060"/>
      <c r="EI53" s="1060"/>
      <c r="EJ53" s="1061"/>
      <c r="EK53" s="1062"/>
      <c r="EL53" s="1063"/>
      <c r="EM53" s="1062"/>
      <c r="EN53" s="1058"/>
      <c r="EO53" s="1058"/>
      <c r="EP53" s="1058"/>
      <c r="EQ53" s="1058"/>
      <c r="ER53" s="1059"/>
      <c r="ES53" s="1060"/>
      <c r="ET53" s="1060"/>
      <c r="EU53" s="1061"/>
      <c r="EV53" s="1062"/>
      <c r="EW53" s="1063"/>
      <c r="EX53" s="1062"/>
      <c r="EY53" s="1058"/>
      <c r="EZ53" s="1058"/>
      <c r="FA53" s="1058"/>
      <c r="FB53" s="1058"/>
      <c r="FC53" s="1059"/>
      <c r="FD53" s="1060"/>
      <c r="FE53" s="1060"/>
      <c r="FF53" s="1061"/>
      <c r="FG53" s="1062"/>
      <c r="FH53" s="1063"/>
      <c r="FI53" s="1062"/>
      <c r="FJ53" s="1058"/>
      <c r="FK53" s="1058"/>
      <c r="FL53" s="1058"/>
      <c r="FM53" s="1058"/>
      <c r="FN53" s="1059"/>
      <c r="FO53" s="1060"/>
      <c r="FP53" s="1060"/>
      <c r="FQ53" s="1061"/>
      <c r="FR53" s="1062"/>
      <c r="FS53" s="1063"/>
      <c r="FT53" s="1062"/>
      <c r="FU53" s="1058"/>
      <c r="FV53" s="1058"/>
      <c r="FW53" s="1058"/>
      <c r="FX53" s="1058"/>
      <c r="FY53" s="1059"/>
      <c r="FZ53" s="1060"/>
      <c r="GA53" s="1060"/>
      <c r="GB53" s="1061"/>
      <c r="GC53" s="1062"/>
      <c r="GD53" s="1063"/>
      <c r="GE53" s="1062"/>
      <c r="GF53" s="1058"/>
      <c r="GG53" s="1058"/>
      <c r="GH53" s="1058"/>
      <c r="GI53" s="1058"/>
      <c r="GJ53" s="1059"/>
      <c r="GK53" s="1060"/>
      <c r="GL53" s="1060"/>
      <c r="GM53" s="1061"/>
      <c r="GN53" s="1062"/>
      <c r="GO53" s="1063"/>
      <c r="GP53" s="1062"/>
      <c r="GQ53" s="1058"/>
      <c r="GR53" s="1058"/>
      <c r="GS53" s="1058"/>
      <c r="GT53" s="1058"/>
      <c r="GU53" s="1059"/>
      <c r="GV53" s="1060"/>
      <c r="GW53" s="1060"/>
      <c r="GX53" s="1061"/>
      <c r="GY53" s="1062"/>
      <c r="GZ53" s="1063"/>
      <c r="HA53" s="1062"/>
      <c r="HB53" s="1058"/>
      <c r="HC53" s="1058"/>
      <c r="HD53" s="1058"/>
      <c r="HE53" s="1058"/>
      <c r="HF53" s="1059"/>
      <c r="HG53" s="1060"/>
      <c r="HH53" s="1060"/>
      <c r="HI53" s="1061"/>
      <c r="HJ53" s="1062"/>
      <c r="HK53" s="1063"/>
      <c r="HL53" s="1062"/>
      <c r="HM53" s="1058"/>
      <c r="HN53" s="1058"/>
      <c r="HO53" s="1058"/>
      <c r="HP53" s="1058"/>
      <c r="HQ53" s="1059"/>
      <c r="HR53" s="1060"/>
      <c r="HS53" s="1060"/>
    </row>
    <row r="54" spans="1:241" s="45" customFormat="1" ht="14.25">
      <c r="A54" s="1051">
        <f t="shared" si="5"/>
        <v>9</v>
      </c>
      <c r="B54" s="1052"/>
      <c r="C54" s="1016" t="s">
        <v>4913</v>
      </c>
      <c r="D54" s="1053" t="s">
        <v>216</v>
      </c>
      <c r="E54" s="1053">
        <f>E53*0.6*1.1</f>
        <v>1.32</v>
      </c>
      <c r="F54" s="805"/>
      <c r="G54" s="805"/>
      <c r="H54" s="805">
        <f t="shared" si="6"/>
        <v>0</v>
      </c>
      <c r="I54" s="1054">
        <f t="shared" si="7"/>
        <v>0</v>
      </c>
      <c r="J54" s="1056"/>
      <c r="K54" s="1057"/>
      <c r="L54" s="1058"/>
      <c r="M54" s="1058"/>
      <c r="N54" s="1058"/>
      <c r="O54" s="1058"/>
      <c r="P54" s="1059"/>
      <c r="Q54" s="1060"/>
      <c r="R54" s="1060"/>
      <c r="S54" s="1061"/>
      <c r="T54" s="1062"/>
      <c r="U54" s="1063"/>
      <c r="V54" s="1062"/>
      <c r="W54" s="1058"/>
      <c r="X54" s="1058"/>
      <c r="Y54" s="1058"/>
      <c r="Z54" s="1058"/>
      <c r="AA54" s="1059"/>
      <c r="AB54" s="1060"/>
      <c r="AC54" s="1060"/>
      <c r="AD54" s="1061"/>
      <c r="AE54" s="1062"/>
      <c r="AF54" s="1063"/>
      <c r="AG54" s="1062"/>
      <c r="AH54" s="1058"/>
      <c r="AI54" s="1058"/>
      <c r="AJ54" s="1058"/>
      <c r="AK54" s="1058"/>
      <c r="AL54" s="1059"/>
      <c r="AM54" s="1060"/>
      <c r="AN54" s="1060"/>
      <c r="AO54" s="1061"/>
      <c r="AP54" s="1062"/>
      <c r="AQ54" s="1063"/>
      <c r="AR54" s="1062"/>
      <c r="AS54" s="1058"/>
      <c r="AT54" s="1058"/>
      <c r="AU54" s="1058"/>
      <c r="AV54" s="1058"/>
      <c r="AW54" s="1059"/>
      <c r="AX54" s="1060"/>
      <c r="AY54" s="1060"/>
      <c r="AZ54" s="1061"/>
      <c r="BA54" s="1062"/>
      <c r="BB54" s="1063"/>
      <c r="BC54" s="1062"/>
      <c r="BD54" s="1058"/>
      <c r="BE54" s="1058"/>
      <c r="BF54" s="1058"/>
      <c r="BG54" s="1058"/>
      <c r="BH54" s="1059"/>
      <c r="BI54" s="1060"/>
      <c r="BJ54" s="1060"/>
      <c r="BK54" s="1061"/>
      <c r="BL54" s="1062"/>
      <c r="BM54" s="1063"/>
      <c r="BN54" s="1062"/>
      <c r="BO54" s="1058"/>
      <c r="BP54" s="1058"/>
      <c r="BQ54" s="1058"/>
      <c r="BR54" s="1058"/>
      <c r="BS54" s="1059"/>
      <c r="BT54" s="1060"/>
      <c r="BU54" s="1060"/>
      <c r="BV54" s="1061"/>
      <c r="BW54" s="1062"/>
      <c r="BX54" s="1063"/>
      <c r="BY54" s="1062"/>
      <c r="BZ54" s="1058"/>
      <c r="CA54" s="1058"/>
      <c r="CB54" s="1058"/>
      <c r="CC54" s="1058"/>
      <c r="CD54" s="1059"/>
      <c r="CE54" s="1060"/>
      <c r="CF54" s="1060"/>
      <c r="CG54" s="1061"/>
      <c r="CH54" s="1062"/>
      <c r="CI54" s="1063"/>
      <c r="CJ54" s="1062"/>
      <c r="CK54" s="1058"/>
      <c r="CL54" s="1058"/>
      <c r="CM54" s="1058"/>
      <c r="CN54" s="1058"/>
      <c r="CO54" s="1059"/>
      <c r="CP54" s="1060"/>
      <c r="CQ54" s="1060"/>
      <c r="CR54" s="1061"/>
      <c r="CS54" s="1062"/>
      <c r="CT54" s="1063"/>
      <c r="CU54" s="1062"/>
      <c r="CV54" s="1058"/>
      <c r="CW54" s="1058"/>
      <c r="CX54" s="1058"/>
      <c r="CY54" s="1058"/>
      <c r="CZ54" s="1059"/>
      <c r="DA54" s="1060"/>
      <c r="DB54" s="1060"/>
      <c r="DC54" s="1061"/>
      <c r="DD54" s="1062"/>
      <c r="DE54" s="1063"/>
      <c r="DF54" s="1062"/>
      <c r="DG54" s="1058"/>
      <c r="DH54" s="1058"/>
      <c r="DI54" s="1058"/>
      <c r="DJ54" s="1058"/>
      <c r="DK54" s="1059"/>
      <c r="DL54" s="1060"/>
      <c r="DM54" s="1060"/>
      <c r="DN54" s="1061"/>
      <c r="DO54" s="1062"/>
      <c r="DP54" s="1063"/>
      <c r="DQ54" s="1062"/>
      <c r="DR54" s="1058"/>
      <c r="DS54" s="1058"/>
      <c r="DT54" s="1058"/>
      <c r="DU54" s="1058"/>
      <c r="DV54" s="1059"/>
      <c r="DW54" s="1060"/>
      <c r="DX54" s="1060"/>
      <c r="DY54" s="1061"/>
      <c r="DZ54" s="1062"/>
      <c r="EA54" s="1063"/>
      <c r="EB54" s="1062"/>
      <c r="EC54" s="1058"/>
      <c r="ED54" s="1058"/>
      <c r="EE54" s="1058"/>
      <c r="EF54" s="1058"/>
      <c r="EG54" s="1059"/>
      <c r="EH54" s="1060"/>
      <c r="EI54" s="1060"/>
      <c r="EJ54" s="1061"/>
      <c r="EK54" s="1062"/>
      <c r="EL54" s="1063"/>
      <c r="EM54" s="1062"/>
      <c r="EN54" s="1058"/>
      <c r="EO54" s="1058"/>
      <c r="EP54" s="1058"/>
      <c r="EQ54" s="1058"/>
      <c r="ER54" s="1059"/>
      <c r="ES54" s="1060"/>
      <c r="ET54" s="1060"/>
      <c r="EU54" s="1061"/>
      <c r="EV54" s="1062"/>
      <c r="EW54" s="1063"/>
      <c r="EX54" s="1062"/>
      <c r="EY54" s="1058"/>
      <c r="EZ54" s="1058"/>
      <c r="FA54" s="1058"/>
      <c r="FB54" s="1058"/>
      <c r="FC54" s="1059"/>
      <c r="FD54" s="1060"/>
      <c r="FE54" s="1060"/>
      <c r="FF54" s="1061"/>
      <c r="FG54" s="1062"/>
      <c r="FH54" s="1063"/>
      <c r="FI54" s="1062"/>
      <c r="FJ54" s="1058"/>
      <c r="FK54" s="1058"/>
      <c r="FL54" s="1058"/>
      <c r="FM54" s="1058"/>
      <c r="FN54" s="1059"/>
      <c r="FO54" s="1060"/>
      <c r="FP54" s="1060"/>
      <c r="FQ54" s="1061"/>
      <c r="FR54" s="1062"/>
      <c r="FS54" s="1063"/>
      <c r="FT54" s="1062"/>
      <c r="FU54" s="1058"/>
      <c r="FV54" s="1058"/>
      <c r="FW54" s="1058"/>
      <c r="FX54" s="1058"/>
      <c r="FY54" s="1059"/>
      <c r="FZ54" s="1060"/>
      <c r="GA54" s="1060"/>
      <c r="GB54" s="1061"/>
      <c r="GC54" s="1062"/>
      <c r="GD54" s="1063"/>
      <c r="GE54" s="1062"/>
      <c r="GF54" s="1058"/>
      <c r="GG54" s="1058"/>
      <c r="GH54" s="1058"/>
      <c r="GI54" s="1058"/>
      <c r="GJ54" s="1059"/>
      <c r="GK54" s="1060"/>
      <c r="GL54" s="1060"/>
      <c r="GM54" s="1061"/>
      <c r="GN54" s="1062"/>
      <c r="GO54" s="1063"/>
      <c r="GP54" s="1062"/>
      <c r="GQ54" s="1058"/>
      <c r="GR54" s="1058"/>
      <c r="GS54" s="1058"/>
      <c r="GT54" s="1058"/>
      <c r="GU54" s="1059"/>
      <c r="GV54" s="1060"/>
      <c r="GW54" s="1060"/>
      <c r="GX54" s="1061"/>
      <c r="GY54" s="1062"/>
      <c r="GZ54" s="1063"/>
      <c r="HA54" s="1062"/>
      <c r="HB54" s="1058"/>
      <c r="HC54" s="1058"/>
      <c r="HD54" s="1058"/>
      <c r="HE54" s="1058"/>
      <c r="HF54" s="1059"/>
      <c r="HG54" s="1060"/>
      <c r="HH54" s="1060"/>
      <c r="HI54" s="1061"/>
      <c r="HJ54" s="1062"/>
      <c r="HK54" s="1063"/>
      <c r="HL54" s="1062"/>
      <c r="HM54" s="1058"/>
      <c r="HN54" s="1058"/>
      <c r="HO54" s="1058"/>
      <c r="HP54" s="1058"/>
      <c r="HQ54" s="1059"/>
      <c r="HR54" s="1060"/>
      <c r="HS54" s="1060"/>
    </row>
    <row r="55" spans="1:241" s="45" customFormat="1" ht="14.25">
      <c r="A55" s="1051">
        <f t="shared" si="5"/>
        <v>10</v>
      </c>
      <c r="B55" s="1052"/>
      <c r="C55" s="1016" t="s">
        <v>4918</v>
      </c>
      <c r="D55" s="1053" t="s">
        <v>389</v>
      </c>
      <c r="E55" s="1053">
        <f>E53</f>
        <v>2</v>
      </c>
      <c r="F55" s="805"/>
      <c r="G55" s="805"/>
      <c r="H55" s="805">
        <f t="shared" si="6"/>
        <v>0</v>
      </c>
      <c r="I55" s="1054">
        <f t="shared" si="7"/>
        <v>0</v>
      </c>
      <c r="J55" s="1056"/>
      <c r="K55" s="1057"/>
      <c r="L55" s="1058"/>
      <c r="M55" s="1058"/>
      <c r="N55" s="1058"/>
      <c r="O55" s="1058"/>
      <c r="P55" s="1059"/>
      <c r="Q55" s="1060"/>
      <c r="R55" s="1060"/>
      <c r="S55" s="1061"/>
      <c r="T55" s="1062"/>
      <c r="U55" s="1063"/>
      <c r="V55" s="1062"/>
      <c r="W55" s="1058"/>
      <c r="X55" s="1058"/>
      <c r="Y55" s="1058"/>
      <c r="Z55" s="1058"/>
      <c r="AA55" s="1059"/>
      <c r="AB55" s="1060"/>
      <c r="AC55" s="1060"/>
      <c r="AD55" s="1061"/>
      <c r="AE55" s="1062"/>
      <c r="AF55" s="1063"/>
      <c r="AG55" s="1062"/>
      <c r="AH55" s="1058"/>
      <c r="AI55" s="1058"/>
      <c r="AJ55" s="1058"/>
      <c r="AK55" s="1058"/>
      <c r="AL55" s="1059"/>
      <c r="AM55" s="1060"/>
      <c r="AN55" s="1060"/>
      <c r="AO55" s="1061"/>
      <c r="AP55" s="1062"/>
      <c r="AQ55" s="1063"/>
      <c r="AR55" s="1062"/>
      <c r="AS55" s="1058"/>
      <c r="AT55" s="1058"/>
      <c r="AU55" s="1058"/>
      <c r="AV55" s="1058"/>
      <c r="AW55" s="1059"/>
      <c r="AX55" s="1060"/>
      <c r="AY55" s="1060"/>
      <c r="AZ55" s="1061"/>
      <c r="BA55" s="1062"/>
      <c r="BB55" s="1063"/>
      <c r="BC55" s="1062"/>
      <c r="BD55" s="1058"/>
      <c r="BE55" s="1058"/>
      <c r="BF55" s="1058"/>
      <c r="BG55" s="1058"/>
      <c r="BH55" s="1059"/>
      <c r="BI55" s="1060"/>
      <c r="BJ55" s="1060"/>
      <c r="BK55" s="1061"/>
      <c r="BL55" s="1062"/>
      <c r="BM55" s="1063"/>
      <c r="BN55" s="1062"/>
      <c r="BO55" s="1058"/>
      <c r="BP55" s="1058"/>
      <c r="BQ55" s="1058"/>
      <c r="BR55" s="1058"/>
      <c r="BS55" s="1059"/>
      <c r="BT55" s="1060"/>
      <c r="BU55" s="1060"/>
      <c r="BV55" s="1061"/>
      <c r="BW55" s="1062"/>
      <c r="BX55" s="1063"/>
      <c r="BY55" s="1062"/>
      <c r="BZ55" s="1058"/>
      <c r="CA55" s="1058"/>
      <c r="CB55" s="1058"/>
      <c r="CC55" s="1058"/>
      <c r="CD55" s="1059"/>
      <c r="CE55" s="1060"/>
      <c r="CF55" s="1060"/>
      <c r="CG55" s="1061"/>
      <c r="CH55" s="1062"/>
      <c r="CI55" s="1063"/>
      <c r="CJ55" s="1062"/>
      <c r="CK55" s="1058"/>
      <c r="CL55" s="1058"/>
      <c r="CM55" s="1058"/>
      <c r="CN55" s="1058"/>
      <c r="CO55" s="1059"/>
      <c r="CP55" s="1060"/>
      <c r="CQ55" s="1060"/>
      <c r="CR55" s="1061"/>
      <c r="CS55" s="1062"/>
      <c r="CT55" s="1063"/>
      <c r="CU55" s="1062"/>
      <c r="CV55" s="1058"/>
      <c r="CW55" s="1058"/>
      <c r="CX55" s="1058"/>
      <c r="CY55" s="1058"/>
      <c r="CZ55" s="1059"/>
      <c r="DA55" s="1060"/>
      <c r="DB55" s="1060"/>
      <c r="DC55" s="1061"/>
      <c r="DD55" s="1062"/>
      <c r="DE55" s="1063"/>
      <c r="DF55" s="1062"/>
      <c r="DG55" s="1058"/>
      <c r="DH55" s="1058"/>
      <c r="DI55" s="1058"/>
      <c r="DJ55" s="1058"/>
      <c r="DK55" s="1059"/>
      <c r="DL55" s="1060"/>
      <c r="DM55" s="1060"/>
      <c r="DN55" s="1061"/>
      <c r="DO55" s="1062"/>
      <c r="DP55" s="1063"/>
      <c r="DQ55" s="1062"/>
      <c r="DR55" s="1058"/>
      <c r="DS55" s="1058"/>
      <c r="DT55" s="1058"/>
      <c r="DU55" s="1058"/>
      <c r="DV55" s="1059"/>
      <c r="DW55" s="1060"/>
      <c r="DX55" s="1060"/>
      <c r="DY55" s="1061"/>
      <c r="DZ55" s="1062"/>
      <c r="EA55" s="1063"/>
      <c r="EB55" s="1062"/>
      <c r="EC55" s="1058"/>
      <c r="ED55" s="1058"/>
      <c r="EE55" s="1058"/>
      <c r="EF55" s="1058"/>
      <c r="EG55" s="1059"/>
      <c r="EH55" s="1060"/>
      <c r="EI55" s="1060"/>
      <c r="EJ55" s="1061"/>
      <c r="EK55" s="1062"/>
      <c r="EL55" s="1063"/>
      <c r="EM55" s="1062"/>
      <c r="EN55" s="1058"/>
      <c r="EO55" s="1058"/>
      <c r="EP55" s="1058"/>
      <c r="EQ55" s="1058"/>
      <c r="ER55" s="1059"/>
      <c r="ES55" s="1060"/>
      <c r="ET55" s="1060"/>
      <c r="EU55" s="1061"/>
      <c r="EV55" s="1062"/>
      <c r="EW55" s="1063"/>
      <c r="EX55" s="1062"/>
      <c r="EY55" s="1058"/>
      <c r="EZ55" s="1058"/>
      <c r="FA55" s="1058"/>
      <c r="FB55" s="1058"/>
      <c r="FC55" s="1059"/>
      <c r="FD55" s="1060"/>
      <c r="FE55" s="1060"/>
      <c r="FF55" s="1061"/>
      <c r="FG55" s="1062"/>
      <c r="FH55" s="1063"/>
      <c r="FI55" s="1062"/>
      <c r="FJ55" s="1058"/>
      <c r="FK55" s="1058"/>
      <c r="FL55" s="1058"/>
      <c r="FM55" s="1058"/>
      <c r="FN55" s="1059"/>
      <c r="FO55" s="1060"/>
      <c r="FP55" s="1060"/>
      <c r="FQ55" s="1061"/>
      <c r="FR55" s="1062"/>
      <c r="FS55" s="1063"/>
      <c r="FT55" s="1062"/>
      <c r="FU55" s="1058"/>
      <c r="FV55" s="1058"/>
      <c r="FW55" s="1058"/>
      <c r="FX55" s="1058"/>
      <c r="FY55" s="1059"/>
      <c r="FZ55" s="1060"/>
      <c r="GA55" s="1060"/>
      <c r="GB55" s="1061"/>
      <c r="GC55" s="1062"/>
      <c r="GD55" s="1063"/>
      <c r="GE55" s="1062"/>
      <c r="GF55" s="1058"/>
      <c r="GG55" s="1058"/>
      <c r="GH55" s="1058"/>
      <c r="GI55" s="1058"/>
      <c r="GJ55" s="1059"/>
      <c r="GK55" s="1060"/>
      <c r="GL55" s="1060"/>
      <c r="GM55" s="1061"/>
      <c r="GN55" s="1062"/>
      <c r="GO55" s="1063"/>
      <c r="GP55" s="1062"/>
      <c r="GQ55" s="1058"/>
      <c r="GR55" s="1058"/>
      <c r="GS55" s="1058"/>
      <c r="GT55" s="1058"/>
      <c r="GU55" s="1059"/>
      <c r="GV55" s="1060"/>
      <c r="GW55" s="1060"/>
      <c r="GX55" s="1061"/>
      <c r="GY55" s="1062"/>
      <c r="GZ55" s="1063"/>
      <c r="HA55" s="1062"/>
      <c r="HB55" s="1058"/>
      <c r="HC55" s="1058"/>
      <c r="HD55" s="1058"/>
      <c r="HE55" s="1058"/>
      <c r="HF55" s="1059"/>
      <c r="HG55" s="1060"/>
      <c r="HH55" s="1060"/>
      <c r="HI55" s="1061"/>
      <c r="HJ55" s="1062"/>
      <c r="HK55" s="1063"/>
      <c r="HL55" s="1062"/>
      <c r="HM55" s="1058"/>
      <c r="HN55" s="1058"/>
      <c r="HO55" s="1058"/>
      <c r="HP55" s="1058"/>
      <c r="HQ55" s="1059"/>
      <c r="HR55" s="1060"/>
      <c r="HS55" s="1060"/>
    </row>
    <row r="56" spans="1:241" s="45" customFormat="1" ht="14.25">
      <c r="A56" s="1051">
        <f t="shared" si="5"/>
        <v>11</v>
      </c>
      <c r="B56" s="1052"/>
      <c r="C56" s="1016" t="s">
        <v>4914</v>
      </c>
      <c r="D56" s="1053" t="s">
        <v>389</v>
      </c>
      <c r="E56" s="1053">
        <f>E53</f>
        <v>2</v>
      </c>
      <c r="F56" s="805"/>
      <c r="G56" s="805"/>
      <c r="H56" s="805">
        <f t="shared" si="6"/>
        <v>0</v>
      </c>
      <c r="I56" s="1054">
        <f t="shared" si="7"/>
        <v>0</v>
      </c>
      <c r="J56" s="1056"/>
      <c r="K56" s="1057"/>
      <c r="L56" s="1058"/>
      <c r="M56" s="1058"/>
      <c r="N56" s="1058"/>
      <c r="O56" s="1058"/>
      <c r="P56" s="1059"/>
      <c r="Q56" s="1060"/>
      <c r="R56" s="1060"/>
      <c r="S56" s="1061"/>
      <c r="T56" s="1062"/>
      <c r="U56" s="1063"/>
      <c r="V56" s="1062"/>
      <c r="W56" s="1058"/>
      <c r="X56" s="1058"/>
      <c r="Y56" s="1058"/>
      <c r="Z56" s="1058"/>
      <c r="AA56" s="1059"/>
      <c r="AB56" s="1060"/>
      <c r="AC56" s="1060"/>
      <c r="AD56" s="1061"/>
      <c r="AE56" s="1062"/>
      <c r="AF56" s="1063"/>
      <c r="AG56" s="1062"/>
      <c r="AH56" s="1058"/>
      <c r="AI56" s="1058"/>
      <c r="AJ56" s="1058"/>
      <c r="AK56" s="1058"/>
      <c r="AL56" s="1059"/>
      <c r="AM56" s="1060"/>
      <c r="AN56" s="1060"/>
      <c r="AO56" s="1061"/>
      <c r="AP56" s="1062"/>
      <c r="AQ56" s="1063"/>
      <c r="AR56" s="1062"/>
      <c r="AS56" s="1058"/>
      <c r="AT56" s="1058"/>
      <c r="AU56" s="1058"/>
      <c r="AV56" s="1058"/>
      <c r="AW56" s="1059"/>
      <c r="AX56" s="1060"/>
      <c r="AY56" s="1060"/>
      <c r="AZ56" s="1061"/>
      <c r="BA56" s="1062"/>
      <c r="BB56" s="1063"/>
      <c r="BC56" s="1062"/>
      <c r="BD56" s="1058"/>
      <c r="BE56" s="1058"/>
      <c r="BF56" s="1058"/>
      <c r="BG56" s="1058"/>
      <c r="BH56" s="1059"/>
      <c r="BI56" s="1060"/>
      <c r="BJ56" s="1060"/>
      <c r="BK56" s="1061"/>
      <c r="BL56" s="1062"/>
      <c r="BM56" s="1063"/>
      <c r="BN56" s="1062"/>
      <c r="BO56" s="1058"/>
      <c r="BP56" s="1058"/>
      <c r="BQ56" s="1058"/>
      <c r="BR56" s="1058"/>
      <c r="BS56" s="1059"/>
      <c r="BT56" s="1060"/>
      <c r="BU56" s="1060"/>
      <c r="BV56" s="1061"/>
      <c r="BW56" s="1062"/>
      <c r="BX56" s="1063"/>
      <c r="BY56" s="1062"/>
      <c r="BZ56" s="1058"/>
      <c r="CA56" s="1058"/>
      <c r="CB56" s="1058"/>
      <c r="CC56" s="1058"/>
      <c r="CD56" s="1059"/>
      <c r="CE56" s="1060"/>
      <c r="CF56" s="1060"/>
      <c r="CG56" s="1061"/>
      <c r="CH56" s="1062"/>
      <c r="CI56" s="1063"/>
      <c r="CJ56" s="1062"/>
      <c r="CK56" s="1058"/>
      <c r="CL56" s="1058"/>
      <c r="CM56" s="1058"/>
      <c r="CN56" s="1058"/>
      <c r="CO56" s="1059"/>
      <c r="CP56" s="1060"/>
      <c r="CQ56" s="1060"/>
      <c r="CR56" s="1061"/>
      <c r="CS56" s="1062"/>
      <c r="CT56" s="1063"/>
      <c r="CU56" s="1062"/>
      <c r="CV56" s="1058"/>
      <c r="CW56" s="1058"/>
      <c r="CX56" s="1058"/>
      <c r="CY56" s="1058"/>
      <c r="CZ56" s="1059"/>
      <c r="DA56" s="1060"/>
      <c r="DB56" s="1060"/>
      <c r="DC56" s="1061"/>
      <c r="DD56" s="1062"/>
      <c r="DE56" s="1063"/>
      <c r="DF56" s="1062"/>
      <c r="DG56" s="1058"/>
      <c r="DH56" s="1058"/>
      <c r="DI56" s="1058"/>
      <c r="DJ56" s="1058"/>
      <c r="DK56" s="1059"/>
      <c r="DL56" s="1060"/>
      <c r="DM56" s="1060"/>
      <c r="DN56" s="1061"/>
      <c r="DO56" s="1062"/>
      <c r="DP56" s="1063"/>
      <c r="DQ56" s="1062"/>
      <c r="DR56" s="1058"/>
      <c r="DS56" s="1058"/>
      <c r="DT56" s="1058"/>
      <c r="DU56" s="1058"/>
      <c r="DV56" s="1059"/>
      <c r="DW56" s="1060"/>
      <c r="DX56" s="1060"/>
      <c r="DY56" s="1061"/>
      <c r="DZ56" s="1062"/>
      <c r="EA56" s="1063"/>
      <c r="EB56" s="1062"/>
      <c r="EC56" s="1058"/>
      <c r="ED56" s="1058"/>
      <c r="EE56" s="1058"/>
      <c r="EF56" s="1058"/>
      <c r="EG56" s="1059"/>
      <c r="EH56" s="1060"/>
      <c r="EI56" s="1060"/>
      <c r="EJ56" s="1061"/>
      <c r="EK56" s="1062"/>
      <c r="EL56" s="1063"/>
      <c r="EM56" s="1062"/>
      <c r="EN56" s="1058"/>
      <c r="EO56" s="1058"/>
      <c r="EP56" s="1058"/>
      <c r="EQ56" s="1058"/>
      <c r="ER56" s="1059"/>
      <c r="ES56" s="1060"/>
      <c r="ET56" s="1060"/>
      <c r="EU56" s="1061"/>
      <c r="EV56" s="1062"/>
      <c r="EW56" s="1063"/>
      <c r="EX56" s="1062"/>
      <c r="EY56" s="1058"/>
      <c r="EZ56" s="1058"/>
      <c r="FA56" s="1058"/>
      <c r="FB56" s="1058"/>
      <c r="FC56" s="1059"/>
      <c r="FD56" s="1060"/>
      <c r="FE56" s="1060"/>
      <c r="FF56" s="1061"/>
      <c r="FG56" s="1062"/>
      <c r="FH56" s="1063"/>
      <c r="FI56" s="1062"/>
      <c r="FJ56" s="1058"/>
      <c r="FK56" s="1058"/>
      <c r="FL56" s="1058"/>
      <c r="FM56" s="1058"/>
      <c r="FN56" s="1059"/>
      <c r="FO56" s="1060"/>
      <c r="FP56" s="1060"/>
      <c r="FQ56" s="1061"/>
      <c r="FR56" s="1062"/>
      <c r="FS56" s="1063"/>
      <c r="FT56" s="1062"/>
      <c r="FU56" s="1058"/>
      <c r="FV56" s="1058"/>
      <c r="FW56" s="1058"/>
      <c r="FX56" s="1058"/>
      <c r="FY56" s="1059"/>
      <c r="FZ56" s="1060"/>
      <c r="GA56" s="1060"/>
      <c r="GB56" s="1061"/>
      <c r="GC56" s="1062"/>
      <c r="GD56" s="1063"/>
      <c r="GE56" s="1062"/>
      <c r="GF56" s="1058"/>
      <c r="GG56" s="1058"/>
      <c r="GH56" s="1058"/>
      <c r="GI56" s="1058"/>
      <c r="GJ56" s="1059"/>
      <c r="GK56" s="1060"/>
      <c r="GL56" s="1060"/>
      <c r="GM56" s="1061"/>
      <c r="GN56" s="1062"/>
      <c r="GO56" s="1063"/>
      <c r="GP56" s="1062"/>
      <c r="GQ56" s="1058"/>
      <c r="GR56" s="1058"/>
      <c r="GS56" s="1058"/>
      <c r="GT56" s="1058"/>
      <c r="GU56" s="1059"/>
      <c r="GV56" s="1060"/>
      <c r="GW56" s="1060"/>
      <c r="GX56" s="1061"/>
      <c r="GY56" s="1062"/>
      <c r="GZ56" s="1063"/>
      <c r="HA56" s="1062"/>
      <c r="HB56" s="1058"/>
      <c r="HC56" s="1058"/>
      <c r="HD56" s="1058"/>
      <c r="HE56" s="1058"/>
      <c r="HF56" s="1059"/>
      <c r="HG56" s="1060"/>
      <c r="HH56" s="1060"/>
      <c r="HI56" s="1061"/>
      <c r="HJ56" s="1062"/>
      <c r="HK56" s="1063"/>
      <c r="HL56" s="1062"/>
      <c r="HM56" s="1058"/>
      <c r="HN56" s="1058"/>
      <c r="HO56" s="1058"/>
      <c r="HP56" s="1058"/>
      <c r="HQ56" s="1059"/>
      <c r="HR56" s="1060"/>
      <c r="HS56" s="1060"/>
    </row>
    <row r="57" spans="1:241" s="45" customFormat="1" ht="14.25">
      <c r="A57" s="1051">
        <f t="shared" si="5"/>
        <v>12</v>
      </c>
      <c r="B57" s="1052"/>
      <c r="C57" s="1016" t="s">
        <v>4919</v>
      </c>
      <c r="D57" s="1053" t="s">
        <v>250</v>
      </c>
      <c r="E57" s="1053">
        <v>1</v>
      </c>
      <c r="F57" s="805"/>
      <c r="G57" s="805"/>
      <c r="H57" s="805">
        <f t="shared" si="6"/>
        <v>0</v>
      </c>
      <c r="I57" s="1054">
        <f t="shared" si="7"/>
        <v>0</v>
      </c>
      <c r="J57" s="1056"/>
      <c r="K57" s="1057"/>
      <c r="L57" s="1058"/>
      <c r="M57" s="1058"/>
      <c r="N57" s="1058"/>
      <c r="O57" s="1058"/>
      <c r="P57" s="1059"/>
      <c r="Q57" s="1060"/>
      <c r="R57" s="1060"/>
      <c r="S57" s="1061"/>
      <c r="T57" s="1062"/>
      <c r="U57" s="1063"/>
      <c r="V57" s="1062"/>
      <c r="W57" s="1058"/>
      <c r="X57" s="1058"/>
      <c r="Y57" s="1058"/>
      <c r="Z57" s="1058"/>
      <c r="AA57" s="1059"/>
      <c r="AB57" s="1060"/>
      <c r="AC57" s="1060"/>
      <c r="AD57" s="1061"/>
      <c r="AE57" s="1062"/>
      <c r="AF57" s="1063"/>
      <c r="AG57" s="1062"/>
      <c r="AH57" s="1058"/>
      <c r="AI57" s="1058"/>
      <c r="AJ57" s="1058"/>
      <c r="AK57" s="1058"/>
      <c r="AL57" s="1059"/>
      <c r="AM57" s="1060"/>
      <c r="AN57" s="1060"/>
      <c r="AO57" s="1061"/>
      <c r="AP57" s="1062"/>
      <c r="AQ57" s="1063"/>
      <c r="AR57" s="1062"/>
      <c r="AS57" s="1058"/>
      <c r="AT57" s="1058"/>
      <c r="AU57" s="1058"/>
      <c r="AV57" s="1058"/>
      <c r="AW57" s="1059"/>
      <c r="AX57" s="1060"/>
      <c r="AY57" s="1060"/>
      <c r="AZ57" s="1061"/>
      <c r="BA57" s="1062"/>
      <c r="BB57" s="1063"/>
      <c r="BC57" s="1062"/>
      <c r="BD57" s="1058"/>
      <c r="BE57" s="1058"/>
      <c r="BF57" s="1058"/>
      <c r="BG57" s="1058"/>
      <c r="BH57" s="1059"/>
      <c r="BI57" s="1060"/>
      <c r="BJ57" s="1060"/>
      <c r="BK57" s="1061"/>
      <c r="BL57" s="1062"/>
      <c r="BM57" s="1063"/>
      <c r="BN57" s="1062"/>
      <c r="BO57" s="1058"/>
      <c r="BP57" s="1058"/>
      <c r="BQ57" s="1058"/>
      <c r="BR57" s="1058"/>
      <c r="BS57" s="1059"/>
      <c r="BT57" s="1060"/>
      <c r="BU57" s="1060"/>
      <c r="BV57" s="1061"/>
      <c r="BW57" s="1062"/>
      <c r="BX57" s="1063"/>
      <c r="BY57" s="1062"/>
      <c r="BZ57" s="1058"/>
      <c r="CA57" s="1058"/>
      <c r="CB57" s="1058"/>
      <c r="CC57" s="1058"/>
      <c r="CD57" s="1059"/>
      <c r="CE57" s="1060"/>
      <c r="CF57" s="1060"/>
      <c r="CG57" s="1061"/>
      <c r="CH57" s="1062"/>
      <c r="CI57" s="1063"/>
      <c r="CJ57" s="1062"/>
      <c r="CK57" s="1058"/>
      <c r="CL57" s="1058"/>
      <c r="CM57" s="1058"/>
      <c r="CN57" s="1058"/>
      <c r="CO57" s="1059"/>
      <c r="CP57" s="1060"/>
      <c r="CQ57" s="1060"/>
      <c r="CR57" s="1061"/>
      <c r="CS57" s="1062"/>
      <c r="CT57" s="1063"/>
      <c r="CU57" s="1062"/>
      <c r="CV57" s="1058"/>
      <c r="CW57" s="1058"/>
      <c r="CX57" s="1058"/>
      <c r="CY57" s="1058"/>
      <c r="CZ57" s="1059"/>
      <c r="DA57" s="1060"/>
      <c r="DB57" s="1060"/>
      <c r="DC57" s="1061"/>
      <c r="DD57" s="1062"/>
      <c r="DE57" s="1063"/>
      <c r="DF57" s="1062"/>
      <c r="DG57" s="1058"/>
      <c r="DH57" s="1058"/>
      <c r="DI57" s="1058"/>
      <c r="DJ57" s="1058"/>
      <c r="DK57" s="1059"/>
      <c r="DL57" s="1060"/>
      <c r="DM57" s="1060"/>
      <c r="DN57" s="1061"/>
      <c r="DO57" s="1062"/>
      <c r="DP57" s="1063"/>
      <c r="DQ57" s="1062"/>
      <c r="DR57" s="1058"/>
      <c r="DS57" s="1058"/>
      <c r="DT57" s="1058"/>
      <c r="DU57" s="1058"/>
      <c r="DV57" s="1059"/>
      <c r="DW57" s="1060"/>
      <c r="DX57" s="1060"/>
      <c r="DY57" s="1061"/>
      <c r="DZ57" s="1062"/>
      <c r="EA57" s="1063"/>
      <c r="EB57" s="1062"/>
      <c r="EC57" s="1058"/>
      <c r="ED57" s="1058"/>
      <c r="EE57" s="1058"/>
      <c r="EF57" s="1058"/>
      <c r="EG57" s="1059"/>
      <c r="EH57" s="1060"/>
      <c r="EI57" s="1060"/>
      <c r="EJ57" s="1061"/>
      <c r="EK57" s="1062"/>
      <c r="EL57" s="1063"/>
      <c r="EM57" s="1062"/>
      <c r="EN57" s="1058"/>
      <c r="EO57" s="1058"/>
      <c r="EP57" s="1058"/>
      <c r="EQ57" s="1058"/>
      <c r="ER57" s="1059"/>
      <c r="ES57" s="1060"/>
      <c r="ET57" s="1060"/>
      <c r="EU57" s="1061"/>
      <c r="EV57" s="1062"/>
      <c r="EW57" s="1063"/>
      <c r="EX57" s="1062"/>
      <c r="EY57" s="1058"/>
      <c r="EZ57" s="1058"/>
      <c r="FA57" s="1058"/>
      <c r="FB57" s="1058"/>
      <c r="FC57" s="1059"/>
      <c r="FD57" s="1060"/>
      <c r="FE57" s="1060"/>
      <c r="FF57" s="1061"/>
      <c r="FG57" s="1062"/>
      <c r="FH57" s="1063"/>
      <c r="FI57" s="1062"/>
      <c r="FJ57" s="1058"/>
      <c r="FK57" s="1058"/>
      <c r="FL57" s="1058"/>
      <c r="FM57" s="1058"/>
      <c r="FN57" s="1059"/>
      <c r="FO57" s="1060"/>
      <c r="FP57" s="1060"/>
      <c r="FQ57" s="1061"/>
      <c r="FR57" s="1062"/>
      <c r="FS57" s="1063"/>
      <c r="FT57" s="1062"/>
      <c r="FU57" s="1058"/>
      <c r="FV57" s="1058"/>
      <c r="FW57" s="1058"/>
      <c r="FX57" s="1058"/>
      <c r="FY57" s="1059"/>
      <c r="FZ57" s="1060"/>
      <c r="GA57" s="1060"/>
      <c r="GB57" s="1061"/>
      <c r="GC57" s="1062"/>
      <c r="GD57" s="1063"/>
      <c r="GE57" s="1062"/>
      <c r="GF57" s="1058"/>
      <c r="GG57" s="1058"/>
      <c r="GH57" s="1058"/>
      <c r="GI57" s="1058"/>
      <c r="GJ57" s="1059"/>
      <c r="GK57" s="1060"/>
      <c r="GL57" s="1060"/>
      <c r="GM57" s="1061"/>
      <c r="GN57" s="1062"/>
      <c r="GO57" s="1063"/>
      <c r="GP57" s="1062"/>
      <c r="GQ57" s="1058"/>
      <c r="GR57" s="1058"/>
      <c r="GS57" s="1058"/>
      <c r="GT57" s="1058"/>
      <c r="GU57" s="1059"/>
      <c r="GV57" s="1060"/>
      <c r="GW57" s="1060"/>
      <c r="GX57" s="1061"/>
      <c r="GY57" s="1062"/>
      <c r="GZ57" s="1063"/>
      <c r="HA57" s="1062"/>
      <c r="HB57" s="1058"/>
      <c r="HC57" s="1058"/>
      <c r="HD57" s="1058"/>
      <c r="HE57" s="1058"/>
      <c r="HF57" s="1059"/>
      <c r="HG57" s="1060"/>
      <c r="HH57" s="1060"/>
      <c r="HI57" s="1061"/>
      <c r="HJ57" s="1062"/>
      <c r="HK57" s="1063"/>
      <c r="HL57" s="1062"/>
      <c r="HM57" s="1058"/>
      <c r="HN57" s="1058"/>
      <c r="HO57" s="1058"/>
      <c r="HP57" s="1058"/>
      <c r="HQ57" s="1059"/>
      <c r="HR57" s="1060"/>
      <c r="HS57" s="1060"/>
    </row>
    <row r="58" spans="1:241" s="45" customFormat="1" ht="14.25">
      <c r="A58" s="1051">
        <f t="shared" si="5"/>
        <v>13</v>
      </c>
      <c r="B58" s="1052"/>
      <c r="C58" s="1016" t="s">
        <v>4920</v>
      </c>
      <c r="D58" s="1053" t="s">
        <v>389</v>
      </c>
      <c r="E58" s="1053">
        <f>E53</f>
        <v>2</v>
      </c>
      <c r="F58" s="805"/>
      <c r="G58" s="805"/>
      <c r="H58" s="805">
        <f t="shared" si="6"/>
        <v>0</v>
      </c>
      <c r="I58" s="1054">
        <f t="shared" si="7"/>
        <v>0</v>
      </c>
      <c r="J58" s="1056"/>
      <c r="K58" s="1057"/>
      <c r="L58" s="1058"/>
      <c r="M58" s="1058"/>
      <c r="N58" s="1058"/>
      <c r="O58" s="1058"/>
      <c r="P58" s="1059"/>
      <c r="Q58" s="1060"/>
      <c r="R58" s="1060"/>
      <c r="S58" s="1061"/>
      <c r="T58" s="1062"/>
      <c r="U58" s="1063"/>
      <c r="V58" s="1062"/>
      <c r="W58" s="1058"/>
      <c r="X58" s="1058"/>
      <c r="Y58" s="1058"/>
      <c r="Z58" s="1058"/>
      <c r="AA58" s="1059"/>
      <c r="AB58" s="1060"/>
      <c r="AC58" s="1060"/>
      <c r="AD58" s="1061"/>
      <c r="AE58" s="1062"/>
      <c r="AF58" s="1063"/>
      <c r="AG58" s="1062"/>
      <c r="AH58" s="1058"/>
      <c r="AI58" s="1058"/>
      <c r="AJ58" s="1058"/>
      <c r="AK58" s="1058"/>
      <c r="AL58" s="1059"/>
      <c r="AM58" s="1060"/>
      <c r="AN58" s="1060"/>
      <c r="AO58" s="1061"/>
      <c r="AP58" s="1062"/>
      <c r="AQ58" s="1063"/>
      <c r="AR58" s="1062"/>
      <c r="AS58" s="1058"/>
      <c r="AT58" s="1058"/>
      <c r="AU58" s="1058"/>
      <c r="AV58" s="1058"/>
      <c r="AW58" s="1059"/>
      <c r="AX58" s="1060"/>
      <c r="AY58" s="1060"/>
      <c r="AZ58" s="1061"/>
      <c r="BA58" s="1062"/>
      <c r="BB58" s="1063"/>
      <c r="BC58" s="1062"/>
      <c r="BD58" s="1058"/>
      <c r="BE58" s="1058"/>
      <c r="BF58" s="1058"/>
      <c r="BG58" s="1058"/>
      <c r="BH58" s="1059"/>
      <c r="BI58" s="1060"/>
      <c r="BJ58" s="1060"/>
      <c r="BK58" s="1061"/>
      <c r="BL58" s="1062"/>
      <c r="BM58" s="1063"/>
      <c r="BN58" s="1062"/>
      <c r="BO58" s="1058"/>
      <c r="BP58" s="1058"/>
      <c r="BQ58" s="1058"/>
      <c r="BR58" s="1058"/>
      <c r="BS58" s="1059"/>
      <c r="BT58" s="1060"/>
      <c r="BU58" s="1060"/>
      <c r="BV58" s="1061"/>
      <c r="BW58" s="1062"/>
      <c r="BX58" s="1063"/>
      <c r="BY58" s="1062"/>
      <c r="BZ58" s="1058"/>
      <c r="CA58" s="1058"/>
      <c r="CB58" s="1058"/>
      <c r="CC58" s="1058"/>
      <c r="CD58" s="1059"/>
      <c r="CE58" s="1060"/>
      <c r="CF58" s="1060"/>
      <c r="CG58" s="1061"/>
      <c r="CH58" s="1062"/>
      <c r="CI58" s="1063"/>
      <c r="CJ58" s="1062"/>
      <c r="CK58" s="1058"/>
      <c r="CL58" s="1058"/>
      <c r="CM58" s="1058"/>
      <c r="CN58" s="1058"/>
      <c r="CO58" s="1059"/>
      <c r="CP58" s="1060"/>
      <c r="CQ58" s="1060"/>
      <c r="CR58" s="1061"/>
      <c r="CS58" s="1062"/>
      <c r="CT58" s="1063"/>
      <c r="CU58" s="1062"/>
      <c r="CV58" s="1058"/>
      <c r="CW58" s="1058"/>
      <c r="CX58" s="1058"/>
      <c r="CY58" s="1058"/>
      <c r="CZ58" s="1059"/>
      <c r="DA58" s="1060"/>
      <c r="DB58" s="1060"/>
      <c r="DC58" s="1061"/>
      <c r="DD58" s="1062"/>
      <c r="DE58" s="1063"/>
      <c r="DF58" s="1062"/>
      <c r="DG58" s="1058"/>
      <c r="DH58" s="1058"/>
      <c r="DI58" s="1058"/>
      <c r="DJ58" s="1058"/>
      <c r="DK58" s="1059"/>
      <c r="DL58" s="1060"/>
      <c r="DM58" s="1060"/>
      <c r="DN58" s="1061"/>
      <c r="DO58" s="1062"/>
      <c r="DP58" s="1063"/>
      <c r="DQ58" s="1062"/>
      <c r="DR58" s="1058"/>
      <c r="DS58" s="1058"/>
      <c r="DT58" s="1058"/>
      <c r="DU58" s="1058"/>
      <c r="DV58" s="1059"/>
      <c r="DW58" s="1060"/>
      <c r="DX58" s="1060"/>
      <c r="DY58" s="1061"/>
      <c r="DZ58" s="1062"/>
      <c r="EA58" s="1063"/>
      <c r="EB58" s="1062"/>
      <c r="EC58" s="1058"/>
      <c r="ED58" s="1058"/>
      <c r="EE58" s="1058"/>
      <c r="EF58" s="1058"/>
      <c r="EG58" s="1059"/>
      <c r="EH58" s="1060"/>
      <c r="EI58" s="1060"/>
      <c r="EJ58" s="1061"/>
      <c r="EK58" s="1062"/>
      <c r="EL58" s="1063"/>
      <c r="EM58" s="1062"/>
      <c r="EN58" s="1058"/>
      <c r="EO58" s="1058"/>
      <c r="EP58" s="1058"/>
      <c r="EQ58" s="1058"/>
      <c r="ER58" s="1059"/>
      <c r="ES58" s="1060"/>
      <c r="ET58" s="1060"/>
      <c r="EU58" s="1061"/>
      <c r="EV58" s="1062"/>
      <c r="EW58" s="1063"/>
      <c r="EX58" s="1062"/>
      <c r="EY58" s="1058"/>
      <c r="EZ58" s="1058"/>
      <c r="FA58" s="1058"/>
      <c r="FB58" s="1058"/>
      <c r="FC58" s="1059"/>
      <c r="FD58" s="1060"/>
      <c r="FE58" s="1060"/>
      <c r="FF58" s="1061"/>
      <c r="FG58" s="1062"/>
      <c r="FH58" s="1063"/>
      <c r="FI58" s="1062"/>
      <c r="FJ58" s="1058"/>
      <c r="FK58" s="1058"/>
      <c r="FL58" s="1058"/>
      <c r="FM58" s="1058"/>
      <c r="FN58" s="1059"/>
      <c r="FO58" s="1060"/>
      <c r="FP58" s="1060"/>
      <c r="FQ58" s="1061"/>
      <c r="FR58" s="1062"/>
      <c r="FS58" s="1063"/>
      <c r="FT58" s="1062"/>
      <c r="FU58" s="1058"/>
      <c r="FV58" s="1058"/>
      <c r="FW58" s="1058"/>
      <c r="FX58" s="1058"/>
      <c r="FY58" s="1059"/>
      <c r="FZ58" s="1060"/>
      <c r="GA58" s="1060"/>
      <c r="GB58" s="1061"/>
      <c r="GC58" s="1062"/>
      <c r="GD58" s="1063"/>
      <c r="GE58" s="1062"/>
      <c r="GF58" s="1058"/>
      <c r="GG58" s="1058"/>
      <c r="GH58" s="1058"/>
      <c r="GI58" s="1058"/>
      <c r="GJ58" s="1059"/>
      <c r="GK58" s="1060"/>
      <c r="GL58" s="1060"/>
      <c r="GM58" s="1061"/>
      <c r="GN58" s="1062"/>
      <c r="GO58" s="1063"/>
      <c r="GP58" s="1062"/>
      <c r="GQ58" s="1058"/>
      <c r="GR58" s="1058"/>
      <c r="GS58" s="1058"/>
      <c r="GT58" s="1058"/>
      <c r="GU58" s="1059"/>
      <c r="GV58" s="1060"/>
      <c r="GW58" s="1060"/>
      <c r="GX58" s="1061"/>
      <c r="GY58" s="1062"/>
      <c r="GZ58" s="1063"/>
      <c r="HA58" s="1062"/>
      <c r="HB58" s="1058"/>
      <c r="HC58" s="1058"/>
      <c r="HD58" s="1058"/>
      <c r="HE58" s="1058"/>
      <c r="HF58" s="1059"/>
      <c r="HG58" s="1060"/>
      <c r="HH58" s="1060"/>
      <c r="HI58" s="1061"/>
      <c r="HJ58" s="1062"/>
      <c r="HK58" s="1063"/>
      <c r="HL58" s="1062"/>
      <c r="HM58" s="1058"/>
      <c r="HN58" s="1058"/>
      <c r="HO58" s="1058"/>
      <c r="HP58" s="1058"/>
      <c r="HQ58" s="1059"/>
      <c r="HR58" s="1060"/>
      <c r="HS58" s="1060"/>
    </row>
    <row r="59" spans="1:241" s="45" customFormat="1" ht="25.5">
      <c r="A59" s="1051">
        <f t="shared" si="5"/>
        <v>14</v>
      </c>
      <c r="B59" s="1052"/>
      <c r="C59" s="1016" t="s">
        <v>4921</v>
      </c>
      <c r="D59" s="1053" t="s">
        <v>238</v>
      </c>
      <c r="E59" s="1053">
        <f>2*E53</f>
        <v>4</v>
      </c>
      <c r="F59" s="805"/>
      <c r="G59" s="805"/>
      <c r="H59" s="805">
        <f t="shared" si="6"/>
        <v>0</v>
      </c>
      <c r="I59" s="1054">
        <f t="shared" si="7"/>
        <v>0</v>
      </c>
      <c r="J59" s="1056"/>
      <c r="K59" s="1057"/>
      <c r="L59" s="1058"/>
      <c r="M59" s="1058"/>
      <c r="N59" s="1058"/>
      <c r="O59" s="1058"/>
      <c r="P59" s="1059"/>
      <c r="Q59" s="1060"/>
      <c r="R59" s="1060"/>
      <c r="S59" s="1061"/>
      <c r="T59" s="1062"/>
      <c r="U59" s="1063"/>
      <c r="V59" s="1062"/>
      <c r="W59" s="1058"/>
      <c r="X59" s="1058"/>
      <c r="Y59" s="1058"/>
      <c r="Z59" s="1058"/>
      <c r="AA59" s="1059"/>
      <c r="AB59" s="1060"/>
      <c r="AC59" s="1060"/>
      <c r="AD59" s="1061"/>
      <c r="AE59" s="1062"/>
      <c r="AF59" s="1063"/>
      <c r="AG59" s="1062"/>
      <c r="AH59" s="1058"/>
      <c r="AI59" s="1058"/>
      <c r="AJ59" s="1058"/>
      <c r="AK59" s="1058"/>
      <c r="AL59" s="1059"/>
      <c r="AM59" s="1060"/>
      <c r="AN59" s="1060"/>
      <c r="AO59" s="1061"/>
      <c r="AP59" s="1062"/>
      <c r="AQ59" s="1063"/>
      <c r="AR59" s="1062"/>
      <c r="AS59" s="1058"/>
      <c r="AT59" s="1058"/>
      <c r="AU59" s="1058"/>
      <c r="AV59" s="1058"/>
      <c r="AW59" s="1059"/>
      <c r="AX59" s="1060"/>
      <c r="AY59" s="1060"/>
      <c r="AZ59" s="1061"/>
      <c r="BA59" s="1062"/>
      <c r="BB59" s="1063"/>
      <c r="BC59" s="1062"/>
      <c r="BD59" s="1058"/>
      <c r="BE59" s="1058"/>
      <c r="BF59" s="1058"/>
      <c r="BG59" s="1058"/>
      <c r="BH59" s="1059"/>
      <c r="BI59" s="1060"/>
      <c r="BJ59" s="1060"/>
      <c r="BK59" s="1061"/>
      <c r="BL59" s="1062"/>
      <c r="BM59" s="1063"/>
      <c r="BN59" s="1062"/>
      <c r="BO59" s="1058"/>
      <c r="BP59" s="1058"/>
      <c r="BQ59" s="1058"/>
      <c r="BR59" s="1058"/>
      <c r="BS59" s="1059"/>
      <c r="BT59" s="1060"/>
      <c r="BU59" s="1060"/>
      <c r="BV59" s="1061"/>
      <c r="BW59" s="1062"/>
      <c r="BX59" s="1063"/>
      <c r="BY59" s="1062"/>
      <c r="BZ59" s="1058"/>
      <c r="CA59" s="1058"/>
      <c r="CB59" s="1058"/>
      <c r="CC59" s="1058"/>
      <c r="CD59" s="1059"/>
      <c r="CE59" s="1060"/>
      <c r="CF59" s="1060"/>
      <c r="CG59" s="1061"/>
      <c r="CH59" s="1062"/>
      <c r="CI59" s="1063"/>
      <c r="CJ59" s="1062"/>
      <c r="CK59" s="1058"/>
      <c r="CL59" s="1058"/>
      <c r="CM59" s="1058"/>
      <c r="CN59" s="1058"/>
      <c r="CO59" s="1059"/>
      <c r="CP59" s="1060"/>
      <c r="CQ59" s="1060"/>
      <c r="CR59" s="1061"/>
      <c r="CS59" s="1062"/>
      <c r="CT59" s="1063"/>
      <c r="CU59" s="1062"/>
      <c r="CV59" s="1058"/>
      <c r="CW59" s="1058"/>
      <c r="CX59" s="1058"/>
      <c r="CY59" s="1058"/>
      <c r="CZ59" s="1059"/>
      <c r="DA59" s="1060"/>
      <c r="DB59" s="1060"/>
      <c r="DC59" s="1061"/>
      <c r="DD59" s="1062"/>
      <c r="DE59" s="1063"/>
      <c r="DF59" s="1062"/>
      <c r="DG59" s="1058"/>
      <c r="DH59" s="1058"/>
      <c r="DI59" s="1058"/>
      <c r="DJ59" s="1058"/>
      <c r="DK59" s="1059"/>
      <c r="DL59" s="1060"/>
      <c r="DM59" s="1060"/>
      <c r="DN59" s="1061"/>
      <c r="DO59" s="1062"/>
      <c r="DP59" s="1063"/>
      <c r="DQ59" s="1062"/>
      <c r="DR59" s="1058"/>
      <c r="DS59" s="1058"/>
      <c r="DT59" s="1058"/>
      <c r="DU59" s="1058"/>
      <c r="DV59" s="1059"/>
      <c r="DW59" s="1060"/>
      <c r="DX59" s="1060"/>
      <c r="DY59" s="1061"/>
      <c r="DZ59" s="1062"/>
      <c r="EA59" s="1063"/>
      <c r="EB59" s="1062"/>
      <c r="EC59" s="1058"/>
      <c r="ED59" s="1058"/>
      <c r="EE59" s="1058"/>
      <c r="EF59" s="1058"/>
      <c r="EG59" s="1059"/>
      <c r="EH59" s="1060"/>
      <c r="EI59" s="1060"/>
      <c r="EJ59" s="1061"/>
      <c r="EK59" s="1062"/>
      <c r="EL59" s="1063"/>
      <c r="EM59" s="1062"/>
      <c r="EN59" s="1058"/>
      <c r="EO59" s="1058"/>
      <c r="EP59" s="1058"/>
      <c r="EQ59" s="1058"/>
      <c r="ER59" s="1059"/>
      <c r="ES59" s="1060"/>
      <c r="ET59" s="1060"/>
      <c r="EU59" s="1061"/>
      <c r="EV59" s="1062"/>
      <c r="EW59" s="1063"/>
      <c r="EX59" s="1062"/>
      <c r="EY59" s="1058"/>
      <c r="EZ59" s="1058"/>
      <c r="FA59" s="1058"/>
      <c r="FB59" s="1058"/>
      <c r="FC59" s="1059"/>
      <c r="FD59" s="1060"/>
      <c r="FE59" s="1060"/>
      <c r="FF59" s="1061"/>
      <c r="FG59" s="1062"/>
      <c r="FH59" s="1063"/>
      <c r="FI59" s="1062"/>
      <c r="FJ59" s="1058"/>
      <c r="FK59" s="1058"/>
      <c r="FL59" s="1058"/>
      <c r="FM59" s="1058"/>
      <c r="FN59" s="1059"/>
      <c r="FO59" s="1060"/>
      <c r="FP59" s="1060"/>
      <c r="FQ59" s="1061"/>
      <c r="FR59" s="1062"/>
      <c r="FS59" s="1063"/>
      <c r="FT59" s="1062"/>
      <c r="FU59" s="1058"/>
      <c r="FV59" s="1058"/>
      <c r="FW59" s="1058"/>
      <c r="FX59" s="1058"/>
      <c r="FY59" s="1059"/>
      <c r="FZ59" s="1060"/>
      <c r="GA59" s="1060"/>
      <c r="GB59" s="1061"/>
      <c r="GC59" s="1062"/>
      <c r="GD59" s="1063"/>
      <c r="GE59" s="1062"/>
      <c r="GF59" s="1058"/>
      <c r="GG59" s="1058"/>
      <c r="GH59" s="1058"/>
      <c r="GI59" s="1058"/>
      <c r="GJ59" s="1059"/>
      <c r="GK59" s="1060"/>
      <c r="GL59" s="1060"/>
      <c r="GM59" s="1061"/>
      <c r="GN59" s="1062"/>
      <c r="GO59" s="1063"/>
      <c r="GP59" s="1062"/>
      <c r="GQ59" s="1058"/>
      <c r="GR59" s="1058"/>
      <c r="GS59" s="1058"/>
      <c r="GT59" s="1058"/>
      <c r="GU59" s="1059"/>
      <c r="GV59" s="1060"/>
      <c r="GW59" s="1060"/>
      <c r="GX59" s="1061"/>
      <c r="GY59" s="1062"/>
      <c r="GZ59" s="1063"/>
      <c r="HA59" s="1062"/>
      <c r="HB59" s="1058"/>
      <c r="HC59" s="1058"/>
      <c r="HD59" s="1058"/>
      <c r="HE59" s="1058"/>
      <c r="HF59" s="1059"/>
      <c r="HG59" s="1060"/>
      <c r="HH59" s="1060"/>
      <c r="HI59" s="1061"/>
      <c r="HJ59" s="1062"/>
      <c r="HK59" s="1063"/>
      <c r="HL59" s="1062"/>
      <c r="HM59" s="1058"/>
      <c r="HN59" s="1058"/>
      <c r="HO59" s="1058"/>
      <c r="HP59" s="1058"/>
      <c r="HQ59" s="1059"/>
      <c r="HR59" s="1060"/>
      <c r="HS59" s="1060"/>
    </row>
    <row r="60" spans="1:241" s="46" customFormat="1" ht="14.25">
      <c r="A60" s="1051">
        <f t="shared" si="5"/>
        <v>15</v>
      </c>
      <c r="B60" s="1052"/>
      <c r="C60" s="1016" t="s">
        <v>4922</v>
      </c>
      <c r="D60" s="1053" t="s">
        <v>389</v>
      </c>
      <c r="E60" s="1053">
        <v>45</v>
      </c>
      <c r="F60" s="805"/>
      <c r="G60" s="805"/>
      <c r="H60" s="805">
        <f t="shared" si="6"/>
        <v>0</v>
      </c>
      <c r="I60" s="1054">
        <f t="shared" si="7"/>
        <v>0</v>
      </c>
      <c r="J60" s="1064"/>
      <c r="K60" s="1034"/>
      <c r="L60" s="1065"/>
      <c r="M60" s="1066"/>
      <c r="N60" s="1065"/>
      <c r="O60" s="1067"/>
      <c r="P60" s="1067"/>
      <c r="Q60" s="1067"/>
      <c r="R60" s="1067"/>
      <c r="S60" s="1027"/>
      <c r="T60" s="1068"/>
      <c r="U60" s="1068"/>
      <c r="V60" s="1034"/>
      <c r="W60" s="1065"/>
      <c r="X60" s="1066"/>
      <c r="Y60" s="1065"/>
      <c r="Z60" s="1067"/>
      <c r="AA60" s="1067"/>
      <c r="AB60" s="1067"/>
      <c r="AC60" s="1067"/>
      <c r="AD60" s="1027"/>
      <c r="AE60" s="1068"/>
      <c r="AF60" s="1068"/>
      <c r="AG60" s="1034"/>
      <c r="AH60" s="1065"/>
      <c r="AI60" s="1066"/>
      <c r="AJ60" s="1065"/>
      <c r="AK60" s="1067"/>
      <c r="AL60" s="1067"/>
      <c r="AM60" s="1067"/>
      <c r="AN60" s="1067"/>
      <c r="AO60" s="1027"/>
      <c r="AP60" s="1068"/>
      <c r="AQ60" s="1068"/>
      <c r="AR60" s="1034"/>
      <c r="AS60" s="1065"/>
      <c r="AT60" s="1066"/>
      <c r="AU60" s="1065"/>
      <c r="AV60" s="1067"/>
      <c r="AW60" s="1067"/>
      <c r="AX60" s="1067"/>
      <c r="AY60" s="1067"/>
      <c r="AZ60" s="1027"/>
      <c r="BA60" s="1068"/>
      <c r="BB60" s="1068"/>
      <c r="BC60" s="1034"/>
      <c r="BD60" s="1065"/>
      <c r="BE60" s="1066"/>
      <c r="BF60" s="1065"/>
      <c r="BG60" s="1067"/>
      <c r="BH60" s="1067"/>
      <c r="BI60" s="1067"/>
      <c r="BJ60" s="1067"/>
      <c r="BK60" s="1027"/>
      <c r="BL60" s="1068"/>
      <c r="BM60" s="1068"/>
      <c r="BN60" s="1034"/>
      <c r="BO60" s="1065"/>
      <c r="BP60" s="1066"/>
      <c r="BQ60" s="1065"/>
      <c r="BR60" s="1067"/>
      <c r="BS60" s="1067"/>
      <c r="BT60" s="1067"/>
      <c r="BU60" s="1067"/>
      <c r="BV60" s="1027"/>
      <c r="BW60" s="1068"/>
      <c r="BX60" s="1068"/>
      <c r="BY60" s="1034"/>
      <c r="BZ60" s="1065"/>
      <c r="CA60" s="1066"/>
      <c r="CB60" s="1065"/>
      <c r="CC60" s="1067"/>
      <c r="CD60" s="1067"/>
      <c r="CE60" s="1067"/>
      <c r="CF60" s="1067"/>
      <c r="CG60" s="1027"/>
      <c r="CH60" s="1068"/>
      <c r="CI60" s="1068"/>
      <c r="CJ60" s="1034"/>
      <c r="CK60" s="1065"/>
      <c r="CL60" s="1066"/>
      <c r="CM60" s="1065"/>
      <c r="CN60" s="1067"/>
      <c r="CO60" s="1067"/>
      <c r="CP60" s="1067"/>
      <c r="CQ60" s="1067"/>
      <c r="CR60" s="1027"/>
      <c r="CS60" s="1068"/>
      <c r="CT60" s="1068"/>
      <c r="CU60" s="1034"/>
      <c r="CV60" s="1065"/>
      <c r="CW60" s="1066"/>
      <c r="CX60" s="1065"/>
      <c r="CY60" s="1067"/>
      <c r="CZ60" s="1067"/>
      <c r="DA60" s="1067"/>
      <c r="DB60" s="1067"/>
      <c r="DC60" s="1027"/>
      <c r="DD60" s="1068"/>
      <c r="DE60" s="1068"/>
      <c r="DF60" s="1034"/>
      <c r="DG60" s="1065"/>
      <c r="DH60" s="1066"/>
      <c r="DI60" s="1065"/>
      <c r="DJ60" s="1067"/>
      <c r="DK60" s="1067"/>
      <c r="DL60" s="1067"/>
      <c r="DM60" s="1067"/>
      <c r="DN60" s="1027"/>
      <c r="DO60" s="1068"/>
      <c r="DP60" s="1068"/>
      <c r="DQ60" s="1034"/>
      <c r="DR60" s="1065"/>
      <c r="DS60" s="1066"/>
      <c r="DT60" s="1065"/>
      <c r="DU60" s="1067"/>
      <c r="DV60" s="1067"/>
      <c r="DW60" s="1067"/>
      <c r="DX60" s="1067"/>
      <c r="DY60" s="1027"/>
      <c r="DZ60" s="1068"/>
      <c r="EA60" s="1068"/>
      <c r="EB60" s="1034"/>
      <c r="EC60" s="1065"/>
      <c r="ED60" s="1066"/>
      <c r="EE60" s="1065"/>
      <c r="EF60" s="1067"/>
      <c r="EG60" s="1067"/>
      <c r="EH60" s="1067"/>
      <c r="EI60" s="1067"/>
      <c r="EJ60" s="1027"/>
      <c r="EK60" s="1068"/>
      <c r="EL60" s="1068"/>
      <c r="EM60" s="1034"/>
      <c r="EN60" s="1065"/>
      <c r="EO60" s="1066"/>
      <c r="EP60" s="1065"/>
      <c r="EQ60" s="1067"/>
      <c r="ER60" s="1067"/>
      <c r="ES60" s="1067"/>
      <c r="ET60" s="1067"/>
      <c r="EU60" s="1027"/>
      <c r="EV60" s="1068"/>
      <c r="EW60" s="1068"/>
      <c r="EX60" s="1034"/>
      <c r="EY60" s="1065"/>
      <c r="EZ60" s="1066"/>
      <c r="FA60" s="1065"/>
      <c r="FB60" s="1067"/>
      <c r="FC60" s="1067"/>
      <c r="FD60" s="1067"/>
      <c r="FE60" s="1067"/>
      <c r="FF60" s="1027"/>
      <c r="FG60" s="1068"/>
      <c r="FH60" s="1068"/>
      <c r="FI60" s="1034"/>
      <c r="FJ60" s="1065"/>
      <c r="FK60" s="1066"/>
      <c r="FL60" s="1065"/>
      <c r="FM60" s="1067"/>
      <c r="FN60" s="1067"/>
      <c r="FO60" s="1067"/>
      <c r="FP60" s="1067"/>
      <c r="FQ60" s="1027"/>
      <c r="FR60" s="1068"/>
      <c r="FS60" s="1068"/>
      <c r="FT60" s="1034"/>
      <c r="FU60" s="1065"/>
      <c r="FV60" s="1066"/>
      <c r="FW60" s="1065"/>
      <c r="FX60" s="1067"/>
      <c r="FY60" s="1067"/>
      <c r="FZ60" s="1067"/>
      <c r="GA60" s="1067"/>
      <c r="GB60" s="1027"/>
      <c r="GC60" s="1068"/>
      <c r="GD60" s="1068"/>
      <c r="GE60" s="1034"/>
      <c r="GF60" s="1065"/>
      <c r="GG60" s="1066"/>
      <c r="GH60" s="1065"/>
      <c r="GI60" s="1067"/>
      <c r="GJ60" s="1067"/>
      <c r="GK60" s="1067"/>
      <c r="GL60" s="1067"/>
      <c r="GM60" s="1027"/>
      <c r="GN60" s="1068"/>
      <c r="GO60" s="1068"/>
      <c r="GP60" s="1034"/>
      <c r="GQ60" s="1065"/>
      <c r="GR60" s="1066"/>
      <c r="GS60" s="1065"/>
      <c r="GT60" s="1067"/>
      <c r="GU60" s="1067"/>
      <c r="GV60" s="1067"/>
      <c r="GW60" s="1067"/>
      <c r="GX60" s="1027"/>
      <c r="GY60" s="1068"/>
      <c r="GZ60" s="1068"/>
      <c r="HA60" s="1034"/>
      <c r="HB60" s="1065"/>
      <c r="HC60" s="1066"/>
      <c r="HD60" s="1065"/>
      <c r="HE60" s="1067"/>
      <c r="HF60" s="1067"/>
      <c r="HG60" s="1067"/>
      <c r="HH60" s="1067"/>
      <c r="HI60" s="1027"/>
      <c r="HJ60" s="1068"/>
      <c r="HK60" s="1068"/>
      <c r="HL60" s="1034"/>
      <c r="HM60" s="1065"/>
      <c r="HN60" s="1066"/>
      <c r="HO60" s="1065"/>
      <c r="HP60" s="1067"/>
      <c r="HQ60" s="1067"/>
      <c r="HR60" s="1067"/>
      <c r="HS60" s="1067"/>
      <c r="HT60" s="1027"/>
      <c r="HU60" s="1068"/>
      <c r="HV60" s="1068"/>
      <c r="HW60" s="1034"/>
      <c r="HX60" s="1065"/>
      <c r="HY60" s="1066"/>
      <c r="HZ60" s="1065"/>
      <c r="IA60" s="1067"/>
      <c r="IB60" s="1067"/>
      <c r="IC60" s="1067"/>
      <c r="ID60" s="1067"/>
      <c r="IE60" s="1027"/>
      <c r="IF60" s="1068"/>
      <c r="IG60" s="1068"/>
    </row>
    <row r="61" spans="1:241" s="47" customFormat="1" ht="14.25">
      <c r="A61" s="1051">
        <f t="shared" si="5"/>
        <v>16</v>
      </c>
      <c r="B61" s="1052"/>
      <c r="C61" s="1016"/>
      <c r="D61" s="1053"/>
      <c r="E61" s="1053"/>
      <c r="F61" s="805"/>
      <c r="G61" s="805"/>
      <c r="H61" s="805"/>
      <c r="I61" s="1054"/>
      <c r="J61" s="1069"/>
      <c r="K61" s="1070"/>
      <c r="L61" s="1070"/>
      <c r="M61" s="1071"/>
      <c r="N61" s="1072"/>
      <c r="O61" s="1073"/>
      <c r="P61" s="1072"/>
      <c r="Q61" s="1074"/>
      <c r="R61" s="1074"/>
      <c r="S61" s="1074"/>
      <c r="T61" s="1074"/>
      <c r="U61" s="1069"/>
      <c r="V61" s="1070"/>
      <c r="W61" s="1070"/>
      <c r="X61" s="1071"/>
      <c r="Y61" s="1072"/>
      <c r="Z61" s="1073"/>
      <c r="AA61" s="1072"/>
      <c r="AB61" s="1074"/>
      <c r="AC61" s="1074"/>
      <c r="AD61" s="1074"/>
      <c r="AE61" s="1074"/>
      <c r="AF61" s="1069"/>
      <c r="AG61" s="1070"/>
      <c r="AH61" s="1070"/>
      <c r="AI61" s="1071"/>
      <c r="AJ61" s="1072"/>
      <c r="AK61" s="1073"/>
      <c r="AL61" s="1072"/>
      <c r="AM61" s="1074"/>
      <c r="AN61" s="1074"/>
      <c r="AO61" s="1074"/>
      <c r="AP61" s="1074"/>
      <c r="AQ61" s="1069"/>
      <c r="AR61" s="1070"/>
      <c r="AS61" s="1070"/>
      <c r="AT61" s="1071"/>
      <c r="AU61" s="1072"/>
      <c r="AV61" s="1073"/>
      <c r="AW61" s="1072"/>
      <c r="AX61" s="1074"/>
      <c r="AY61" s="1074"/>
      <c r="AZ61" s="1074"/>
      <c r="BA61" s="1074"/>
      <c r="BB61" s="1069"/>
      <c r="BC61" s="1070"/>
      <c r="BD61" s="1070"/>
      <c r="BE61" s="1071"/>
      <c r="BF61" s="1072"/>
      <c r="BG61" s="1073"/>
      <c r="BH61" s="1072"/>
      <c r="BI61" s="1074"/>
      <c r="BJ61" s="1074"/>
      <c r="BK61" s="1074"/>
      <c r="BL61" s="1074"/>
      <c r="BM61" s="1069"/>
      <c r="BN61" s="1070"/>
      <c r="BO61" s="1070"/>
      <c r="BP61" s="1071"/>
      <c r="BQ61" s="1072"/>
      <c r="BR61" s="1073"/>
      <c r="BS61" s="1072"/>
      <c r="BT61" s="1074"/>
      <c r="BU61" s="1074"/>
      <c r="BV61" s="1074"/>
      <c r="BW61" s="1074"/>
      <c r="BX61" s="1069"/>
      <c r="BY61" s="1070"/>
      <c r="BZ61" s="1070"/>
      <c r="CA61" s="1071"/>
      <c r="CB61" s="1072"/>
      <c r="CC61" s="1073"/>
      <c r="CD61" s="1072"/>
      <c r="CE61" s="1074"/>
      <c r="CF61" s="1074"/>
      <c r="CG61" s="1074"/>
      <c r="CH61" s="1074"/>
      <c r="CI61" s="1069"/>
      <c r="CJ61" s="1070"/>
      <c r="CK61" s="1070"/>
      <c r="CL61" s="1071"/>
      <c r="CM61" s="1072"/>
      <c r="CN61" s="1073"/>
      <c r="CO61" s="1072"/>
      <c r="CP61" s="1074"/>
      <c r="CQ61" s="1074"/>
      <c r="CR61" s="1074"/>
      <c r="CS61" s="1074"/>
      <c r="CT61" s="1069"/>
      <c r="CU61" s="1070"/>
      <c r="CV61" s="1070"/>
      <c r="CW61" s="1071"/>
      <c r="CX61" s="1072"/>
      <c r="CY61" s="1073"/>
      <c r="CZ61" s="1072"/>
      <c r="DA61" s="1074"/>
      <c r="DB61" s="1074"/>
      <c r="DC61" s="1074"/>
      <c r="DD61" s="1074"/>
      <c r="DE61" s="1069"/>
      <c r="DF61" s="1070"/>
      <c r="DG61" s="1070"/>
      <c r="DH61" s="1071"/>
      <c r="DI61" s="1072"/>
      <c r="DJ61" s="1073"/>
      <c r="DK61" s="1072"/>
      <c r="DL61" s="1074"/>
      <c r="DM61" s="1074"/>
      <c r="DN61" s="1074"/>
      <c r="DO61" s="1074"/>
      <c r="DP61" s="1069"/>
      <c r="DQ61" s="1070"/>
      <c r="DR61" s="1070"/>
      <c r="DS61" s="1071"/>
      <c r="DT61" s="1072"/>
      <c r="DU61" s="1073"/>
      <c r="DV61" s="1072"/>
      <c r="DW61" s="1074"/>
      <c r="DX61" s="1074"/>
      <c r="DY61" s="1074"/>
      <c r="DZ61" s="1074"/>
      <c r="EA61" s="1069"/>
      <c r="EB61" s="1070"/>
      <c r="EC61" s="1070"/>
      <c r="ED61" s="1071"/>
      <c r="EE61" s="1072"/>
      <c r="EF61" s="1073"/>
      <c r="EG61" s="1072"/>
      <c r="EH61" s="1074"/>
      <c r="EI61" s="1074"/>
      <c r="EJ61" s="1074"/>
      <c r="EK61" s="1074"/>
      <c r="EL61" s="1069"/>
      <c r="EM61" s="1070"/>
      <c r="EN61" s="1070"/>
      <c r="EO61" s="1071"/>
      <c r="EP61" s="1072"/>
      <c r="EQ61" s="1073"/>
      <c r="ER61" s="1072"/>
      <c r="ES61" s="1074"/>
      <c r="ET61" s="1074"/>
      <c r="EU61" s="1074"/>
      <c r="EV61" s="1074"/>
      <c r="EW61" s="1069"/>
      <c r="EX61" s="1070"/>
      <c r="EY61" s="1070"/>
      <c r="EZ61" s="1071"/>
      <c r="FA61" s="1072"/>
      <c r="FB61" s="1073"/>
      <c r="FC61" s="1072"/>
      <c r="FD61" s="1074"/>
      <c r="FE61" s="1074"/>
      <c r="FF61" s="1074"/>
      <c r="FG61" s="1074"/>
      <c r="FH61" s="1069"/>
      <c r="FI61" s="1070"/>
      <c r="FJ61" s="1070"/>
      <c r="FK61" s="1071"/>
      <c r="FL61" s="1072"/>
      <c r="FM61" s="1073"/>
      <c r="FN61" s="1072"/>
      <c r="FO61" s="1074"/>
      <c r="FP61" s="1074"/>
      <c r="FQ61" s="1074"/>
      <c r="FR61" s="1074"/>
      <c r="FS61" s="1069"/>
      <c r="FT61" s="1070"/>
      <c r="FU61" s="1070"/>
      <c r="FV61" s="1071"/>
      <c r="FW61" s="1072"/>
      <c r="FX61" s="1073"/>
      <c r="FY61" s="1072"/>
      <c r="FZ61" s="1074"/>
      <c r="GA61" s="1074"/>
      <c r="GB61" s="1074"/>
      <c r="GC61" s="1074"/>
      <c r="GD61" s="1069"/>
      <c r="GE61" s="1070"/>
      <c r="GF61" s="1070"/>
    </row>
    <row r="62" spans="1:241" s="47" customFormat="1" ht="14.25">
      <c r="A62" s="1051">
        <f t="shared" si="5"/>
        <v>17</v>
      </c>
      <c r="B62" s="1052"/>
      <c r="C62" s="1016" t="s">
        <v>29</v>
      </c>
      <c r="D62" s="1053"/>
      <c r="E62" s="1053"/>
      <c r="F62" s="805"/>
      <c r="G62" s="805"/>
      <c r="H62" s="805"/>
      <c r="I62" s="1054"/>
      <c r="J62" s="1069"/>
      <c r="K62" s="1070"/>
      <c r="L62" s="1070"/>
      <c r="M62" s="1071"/>
      <c r="N62" s="1072"/>
      <c r="O62" s="1073"/>
      <c r="P62" s="1072"/>
      <c r="Q62" s="1074"/>
      <c r="R62" s="1074"/>
      <c r="S62" s="1074"/>
      <c r="T62" s="1074"/>
      <c r="U62" s="1069"/>
      <c r="V62" s="1070"/>
      <c r="W62" s="1070"/>
      <c r="X62" s="1071"/>
      <c r="Y62" s="1072"/>
      <c r="Z62" s="1073"/>
      <c r="AA62" s="1072"/>
      <c r="AB62" s="1074"/>
      <c r="AC62" s="1074"/>
      <c r="AD62" s="1074"/>
      <c r="AE62" s="1074"/>
      <c r="AF62" s="1069"/>
      <c r="AG62" s="1070"/>
      <c r="AH62" s="1070"/>
      <c r="AI62" s="1071"/>
      <c r="AJ62" s="1072"/>
      <c r="AK62" s="1073"/>
      <c r="AL62" s="1072"/>
      <c r="AM62" s="1074"/>
      <c r="AN62" s="1074"/>
      <c r="AO62" s="1074"/>
      <c r="AP62" s="1074"/>
      <c r="AQ62" s="1069"/>
      <c r="AR62" s="1070"/>
      <c r="AS62" s="1070"/>
      <c r="AT62" s="1071"/>
      <c r="AU62" s="1072"/>
      <c r="AV62" s="1073"/>
      <c r="AW62" s="1072"/>
      <c r="AX62" s="1074"/>
      <c r="AY62" s="1074"/>
      <c r="AZ62" s="1074"/>
      <c r="BA62" s="1074"/>
      <c r="BB62" s="1069"/>
      <c r="BC62" s="1070"/>
      <c r="BD62" s="1070"/>
      <c r="BE62" s="1071"/>
      <c r="BF62" s="1072"/>
      <c r="BG62" s="1073"/>
      <c r="BH62" s="1072"/>
      <c r="BI62" s="1074"/>
      <c r="BJ62" s="1074"/>
      <c r="BK62" s="1074"/>
      <c r="BL62" s="1074"/>
      <c r="BM62" s="1069"/>
      <c r="BN62" s="1070"/>
      <c r="BO62" s="1070"/>
      <c r="BP62" s="1071"/>
      <c r="BQ62" s="1072"/>
      <c r="BR62" s="1073"/>
      <c r="BS62" s="1072"/>
      <c r="BT62" s="1074"/>
      <c r="BU62" s="1074"/>
      <c r="BV62" s="1074"/>
      <c r="BW62" s="1074"/>
      <c r="BX62" s="1069"/>
      <c r="BY62" s="1070"/>
      <c r="BZ62" s="1070"/>
      <c r="CA62" s="1071"/>
      <c r="CB62" s="1072"/>
      <c r="CC62" s="1073"/>
      <c r="CD62" s="1072"/>
      <c r="CE62" s="1074"/>
      <c r="CF62" s="1074"/>
      <c r="CG62" s="1074"/>
      <c r="CH62" s="1074"/>
      <c r="CI62" s="1069"/>
      <c r="CJ62" s="1070"/>
      <c r="CK62" s="1070"/>
      <c r="CL62" s="1071"/>
      <c r="CM62" s="1072"/>
      <c r="CN62" s="1073"/>
      <c r="CO62" s="1072"/>
      <c r="CP62" s="1074"/>
      <c r="CQ62" s="1074"/>
      <c r="CR62" s="1074"/>
      <c r="CS62" s="1074"/>
      <c r="CT62" s="1069"/>
      <c r="CU62" s="1070"/>
      <c r="CV62" s="1070"/>
      <c r="CW62" s="1071"/>
      <c r="CX62" s="1072"/>
      <c r="CY62" s="1073"/>
      <c r="CZ62" s="1072"/>
      <c r="DA62" s="1074"/>
      <c r="DB62" s="1074"/>
      <c r="DC62" s="1074"/>
      <c r="DD62" s="1074"/>
      <c r="DE62" s="1069"/>
      <c r="DF62" s="1070"/>
      <c r="DG62" s="1070"/>
      <c r="DH62" s="1071"/>
      <c r="DI62" s="1072"/>
      <c r="DJ62" s="1073"/>
      <c r="DK62" s="1072"/>
      <c r="DL62" s="1074"/>
      <c r="DM62" s="1074"/>
      <c r="DN62" s="1074"/>
      <c r="DO62" s="1074"/>
      <c r="DP62" s="1069"/>
      <c r="DQ62" s="1070"/>
      <c r="DR62" s="1070"/>
      <c r="DS62" s="1071"/>
      <c r="DT62" s="1072"/>
      <c r="DU62" s="1073"/>
      <c r="DV62" s="1072"/>
      <c r="DW62" s="1074"/>
      <c r="DX62" s="1074"/>
      <c r="DY62" s="1074"/>
      <c r="DZ62" s="1074"/>
      <c r="EA62" s="1069"/>
      <c r="EB62" s="1070"/>
      <c r="EC62" s="1070"/>
      <c r="ED62" s="1071"/>
      <c r="EE62" s="1072"/>
      <c r="EF62" s="1073"/>
      <c r="EG62" s="1072"/>
      <c r="EH62" s="1074"/>
      <c r="EI62" s="1074"/>
      <c r="EJ62" s="1074"/>
      <c r="EK62" s="1074"/>
      <c r="EL62" s="1069"/>
      <c r="EM62" s="1070"/>
      <c r="EN62" s="1070"/>
      <c r="EO62" s="1071"/>
      <c r="EP62" s="1072"/>
      <c r="EQ62" s="1073"/>
      <c r="ER62" s="1072"/>
      <c r="ES62" s="1074"/>
      <c r="ET62" s="1074"/>
      <c r="EU62" s="1074"/>
      <c r="EV62" s="1074"/>
      <c r="EW62" s="1069"/>
      <c r="EX62" s="1070"/>
      <c r="EY62" s="1070"/>
      <c r="EZ62" s="1071"/>
      <c r="FA62" s="1072"/>
      <c r="FB62" s="1073"/>
      <c r="FC62" s="1072"/>
      <c r="FD62" s="1074"/>
      <c r="FE62" s="1074"/>
      <c r="FF62" s="1074"/>
      <c r="FG62" s="1074"/>
      <c r="FH62" s="1069"/>
      <c r="FI62" s="1070"/>
      <c r="FJ62" s="1070"/>
      <c r="FK62" s="1071"/>
      <c r="FL62" s="1072"/>
      <c r="FM62" s="1073"/>
      <c r="FN62" s="1072"/>
      <c r="FO62" s="1074"/>
      <c r="FP62" s="1074"/>
      <c r="FQ62" s="1074"/>
      <c r="FR62" s="1074"/>
      <c r="FS62" s="1069"/>
      <c r="FT62" s="1070"/>
      <c r="FU62" s="1070"/>
      <c r="FV62" s="1071"/>
      <c r="FW62" s="1072"/>
      <c r="FX62" s="1073"/>
      <c r="FY62" s="1072"/>
      <c r="FZ62" s="1074"/>
      <c r="GA62" s="1074"/>
      <c r="GB62" s="1074"/>
      <c r="GC62" s="1074"/>
      <c r="GD62" s="1069"/>
      <c r="GE62" s="1070"/>
      <c r="GF62" s="1070"/>
    </row>
    <row r="63" spans="1:241" s="44" customFormat="1" ht="14.25">
      <c r="A63" s="1051">
        <f t="shared" si="5"/>
        <v>18</v>
      </c>
      <c r="B63" s="1052"/>
      <c r="C63" s="1016" t="s">
        <v>4923</v>
      </c>
      <c r="D63" s="1053"/>
      <c r="E63" s="1053"/>
      <c r="F63" s="805"/>
      <c r="G63" s="805"/>
      <c r="H63" s="805"/>
      <c r="I63" s="1054"/>
      <c r="J63" s="1045"/>
      <c r="K63" s="1046"/>
      <c r="L63" s="1047"/>
      <c r="M63" s="1048"/>
      <c r="N63" s="1047"/>
      <c r="O63" s="1049"/>
      <c r="P63" s="1049"/>
      <c r="Q63" s="1049"/>
      <c r="R63" s="1049"/>
      <c r="S63" s="1020"/>
      <c r="T63" s="1050"/>
      <c r="U63" s="1050"/>
      <c r="V63" s="1046"/>
      <c r="W63" s="1047"/>
      <c r="X63" s="1048"/>
      <c r="Y63" s="1047"/>
      <c r="Z63" s="1049"/>
      <c r="AA63" s="1049"/>
      <c r="AB63" s="1049"/>
      <c r="AC63" s="1049"/>
      <c r="AD63" s="1020"/>
      <c r="AE63" s="1050"/>
      <c r="AF63" s="1050"/>
      <c r="AG63" s="1046"/>
      <c r="AH63" s="1047"/>
      <c r="AI63" s="1048"/>
      <c r="AJ63" s="1047"/>
      <c r="AK63" s="1049"/>
      <c r="AL63" s="1049"/>
      <c r="AM63" s="1049"/>
      <c r="AN63" s="1049"/>
      <c r="AO63" s="1020"/>
      <c r="AP63" s="1050"/>
      <c r="AQ63" s="1050"/>
      <c r="AR63" s="1046"/>
      <c r="AS63" s="1047"/>
      <c r="AT63" s="1048"/>
      <c r="AU63" s="1047"/>
      <c r="AV63" s="1049"/>
      <c r="AW63" s="1049"/>
      <c r="AX63" s="1049"/>
      <c r="AY63" s="1049"/>
      <c r="AZ63" s="1020"/>
      <c r="BA63" s="1050"/>
      <c r="BB63" s="1050"/>
      <c r="BC63" s="1046"/>
      <c r="BD63" s="1047"/>
      <c r="BE63" s="1048"/>
      <c r="BF63" s="1047"/>
      <c r="BG63" s="1049"/>
      <c r="BH63" s="1049"/>
      <c r="BI63" s="1049"/>
      <c r="BJ63" s="1049"/>
      <c r="BK63" s="1020"/>
      <c r="BL63" s="1050"/>
      <c r="BM63" s="1050"/>
      <c r="BN63" s="1046"/>
      <c r="BO63" s="1047"/>
      <c r="BP63" s="1048"/>
      <c r="BQ63" s="1047"/>
      <c r="BR63" s="1049"/>
      <c r="BS63" s="1049"/>
      <c r="BT63" s="1049"/>
      <c r="BU63" s="1049"/>
      <c r="BV63" s="1020"/>
      <c r="BW63" s="1050"/>
      <c r="BX63" s="1050"/>
      <c r="BY63" s="1046"/>
      <c r="BZ63" s="1047"/>
      <c r="CA63" s="1048"/>
      <c r="CB63" s="1047"/>
      <c r="CC63" s="1049"/>
      <c r="CD63" s="1049"/>
      <c r="CE63" s="1049"/>
      <c r="CF63" s="1049"/>
      <c r="CG63" s="1020"/>
      <c r="CH63" s="1050"/>
      <c r="CI63" s="1050"/>
      <c r="CJ63" s="1046"/>
      <c r="CK63" s="1047"/>
      <c r="CL63" s="1048"/>
      <c r="CM63" s="1047"/>
      <c r="CN63" s="1049"/>
      <c r="CO63" s="1049"/>
      <c r="CP63" s="1049"/>
      <c r="CQ63" s="1049"/>
      <c r="CR63" s="1020"/>
      <c r="CS63" s="1050"/>
      <c r="CT63" s="1050"/>
      <c r="CU63" s="1046"/>
      <c r="CV63" s="1047"/>
      <c r="CW63" s="1048"/>
      <c r="CX63" s="1047"/>
      <c r="CY63" s="1049"/>
      <c r="CZ63" s="1049"/>
      <c r="DA63" s="1049"/>
      <c r="DB63" s="1049"/>
      <c r="DC63" s="1020"/>
      <c r="DD63" s="1050"/>
      <c r="DE63" s="1050"/>
      <c r="DF63" s="1046"/>
      <c r="DG63" s="1047"/>
      <c r="DH63" s="1048"/>
      <c r="DI63" s="1047"/>
      <c r="DJ63" s="1049"/>
      <c r="DK63" s="1049"/>
      <c r="DL63" s="1049"/>
      <c r="DM63" s="1049"/>
      <c r="DN63" s="1020"/>
      <c r="DO63" s="1050"/>
      <c r="DP63" s="1050"/>
      <c r="DQ63" s="1046"/>
      <c r="DR63" s="1047"/>
      <c r="DS63" s="1048"/>
      <c r="DT63" s="1047"/>
      <c r="DU63" s="1049"/>
      <c r="DV63" s="1049"/>
      <c r="DW63" s="1049"/>
      <c r="DX63" s="1049"/>
      <c r="DY63" s="1020"/>
      <c r="DZ63" s="1050"/>
      <c r="EA63" s="1050"/>
      <c r="EB63" s="1046"/>
      <c r="EC63" s="1047"/>
      <c r="ED63" s="1048"/>
      <c r="EE63" s="1047"/>
      <c r="EF63" s="1049"/>
      <c r="EG63" s="1049"/>
      <c r="EH63" s="1049"/>
      <c r="EI63" s="1049"/>
      <c r="EJ63" s="1020"/>
      <c r="EK63" s="1050"/>
      <c r="EL63" s="1050"/>
      <c r="EM63" s="1046"/>
      <c r="EN63" s="1047"/>
      <c r="EO63" s="1048"/>
      <c r="EP63" s="1047"/>
      <c r="EQ63" s="1049"/>
      <c r="ER63" s="1049"/>
      <c r="ES63" s="1049"/>
      <c r="ET63" s="1049"/>
      <c r="EU63" s="1020"/>
      <c r="EV63" s="1050"/>
      <c r="EW63" s="1050"/>
      <c r="EX63" s="1046"/>
      <c r="EY63" s="1047"/>
      <c r="EZ63" s="1048"/>
      <c r="FA63" s="1047"/>
      <c r="FB63" s="1049"/>
      <c r="FC63" s="1049"/>
      <c r="FD63" s="1049"/>
      <c r="FE63" s="1049"/>
      <c r="FF63" s="1020"/>
      <c r="FG63" s="1050"/>
      <c r="FH63" s="1050"/>
      <c r="FI63" s="1046"/>
      <c r="FJ63" s="1047"/>
      <c r="FK63" s="1048"/>
      <c r="FL63" s="1047"/>
      <c r="FM63" s="1049"/>
      <c r="FN63" s="1049"/>
      <c r="FO63" s="1049"/>
      <c r="FP63" s="1049"/>
      <c r="FQ63" s="1020"/>
      <c r="FR63" s="1050"/>
      <c r="FS63" s="1050"/>
      <c r="FT63" s="1046"/>
      <c r="FU63" s="1047"/>
      <c r="FV63" s="1048"/>
      <c r="FW63" s="1047"/>
      <c r="FX63" s="1049"/>
      <c r="FY63" s="1049"/>
      <c r="FZ63" s="1049"/>
      <c r="GA63" s="1049"/>
      <c r="GB63" s="1020"/>
      <c r="GC63" s="1050"/>
      <c r="GD63" s="1050"/>
      <c r="GE63" s="1046"/>
      <c r="GF63" s="1047"/>
      <c r="GG63" s="1048"/>
      <c r="GH63" s="1047"/>
      <c r="GI63" s="1049"/>
      <c r="GJ63" s="1049"/>
      <c r="GK63" s="1049"/>
      <c r="GL63" s="1049"/>
      <c r="GM63" s="1020"/>
      <c r="GN63" s="1050"/>
      <c r="GO63" s="1050"/>
      <c r="GP63" s="1046"/>
      <c r="GQ63" s="1047"/>
      <c r="GR63" s="1048"/>
      <c r="GS63" s="1047"/>
      <c r="GT63" s="1049"/>
      <c r="GU63" s="1049"/>
      <c r="GV63" s="1049"/>
      <c r="GW63" s="1049"/>
      <c r="GX63" s="1020"/>
      <c r="GY63" s="1050"/>
      <c r="GZ63" s="1050"/>
      <c r="HA63" s="1046"/>
      <c r="HB63" s="1047"/>
      <c r="HC63" s="1048"/>
      <c r="HD63" s="1047"/>
      <c r="HE63" s="1049"/>
      <c r="HF63" s="1049"/>
      <c r="HG63" s="1049"/>
      <c r="HH63" s="1049"/>
      <c r="HI63" s="1020"/>
      <c r="HJ63" s="1050"/>
      <c r="HK63" s="1050"/>
      <c r="HL63" s="1046"/>
      <c r="HM63" s="1047"/>
      <c r="HN63" s="1048"/>
      <c r="HO63" s="1047"/>
      <c r="HP63" s="1049"/>
      <c r="HQ63" s="1049"/>
      <c r="HR63" s="1049"/>
      <c r="HS63" s="1049"/>
      <c r="HT63" s="1020"/>
      <c r="HU63" s="1050"/>
      <c r="HV63" s="1050"/>
      <c r="HW63" s="1046"/>
      <c r="HX63" s="1047"/>
      <c r="HY63" s="1048"/>
      <c r="HZ63" s="1047"/>
      <c r="IA63" s="1049"/>
      <c r="IB63" s="1049"/>
      <c r="IC63" s="1049"/>
      <c r="ID63" s="1049"/>
      <c r="IE63" s="1020"/>
      <c r="IF63" s="1050"/>
      <c r="IG63" s="1050"/>
    </row>
    <row r="64" spans="1:241" s="46" customFormat="1" ht="14.25">
      <c r="A64" s="1051">
        <f t="shared" si="5"/>
        <v>19</v>
      </c>
      <c r="B64" s="1052"/>
      <c r="C64" s="1016"/>
      <c r="D64" s="1053"/>
      <c r="E64" s="1053"/>
      <c r="F64" s="805"/>
      <c r="G64" s="805"/>
      <c r="H64" s="805"/>
      <c r="I64" s="1075"/>
      <c r="J64" s="1064"/>
      <c r="K64" s="1034"/>
      <c r="L64" s="1065"/>
      <c r="M64" s="1066"/>
      <c r="N64" s="1065"/>
      <c r="O64" s="1067"/>
      <c r="P64" s="1067"/>
      <c r="Q64" s="1067"/>
      <c r="R64" s="1067"/>
      <c r="S64" s="1027"/>
      <c r="T64" s="1068"/>
      <c r="U64" s="1068"/>
      <c r="V64" s="1034"/>
      <c r="W64" s="1065"/>
      <c r="X64" s="1066"/>
      <c r="Y64" s="1065"/>
      <c r="Z64" s="1067"/>
      <c r="AA64" s="1067"/>
      <c r="AB64" s="1067"/>
      <c r="AC64" s="1067"/>
      <c r="AD64" s="1027"/>
      <c r="AE64" s="1068"/>
      <c r="AF64" s="1068"/>
      <c r="AG64" s="1034"/>
      <c r="AH64" s="1065"/>
      <c r="AI64" s="1066"/>
      <c r="AJ64" s="1065"/>
      <c r="AK64" s="1067"/>
      <c r="AL64" s="1067"/>
      <c r="AM64" s="1067"/>
      <c r="AN64" s="1067"/>
      <c r="AO64" s="1027"/>
      <c r="AP64" s="1068"/>
      <c r="AQ64" s="1068"/>
      <c r="AR64" s="1034"/>
      <c r="AS64" s="1065"/>
      <c r="AT64" s="1066"/>
      <c r="AU64" s="1065"/>
      <c r="AV64" s="1067"/>
      <c r="AW64" s="1067"/>
      <c r="AX64" s="1067"/>
      <c r="AY64" s="1067"/>
      <c r="AZ64" s="1027"/>
      <c r="BA64" s="1068"/>
      <c r="BB64" s="1068"/>
      <c r="BC64" s="1034"/>
      <c r="BD64" s="1065"/>
      <c r="BE64" s="1066"/>
      <c r="BF64" s="1065"/>
      <c r="BG64" s="1067"/>
      <c r="BH64" s="1067"/>
      <c r="BI64" s="1067"/>
      <c r="BJ64" s="1067"/>
      <c r="BK64" s="1027"/>
      <c r="BL64" s="1068"/>
      <c r="BM64" s="1068"/>
      <c r="BN64" s="1034"/>
      <c r="BO64" s="1065"/>
      <c r="BP64" s="1066"/>
      <c r="BQ64" s="1065"/>
      <c r="BR64" s="1067"/>
      <c r="BS64" s="1067"/>
      <c r="BT64" s="1067"/>
      <c r="BU64" s="1067"/>
      <c r="BV64" s="1027"/>
      <c r="BW64" s="1068"/>
      <c r="BX64" s="1068"/>
      <c r="BY64" s="1034"/>
      <c r="BZ64" s="1065"/>
      <c r="CA64" s="1066"/>
      <c r="CB64" s="1065"/>
      <c r="CC64" s="1067"/>
      <c r="CD64" s="1067"/>
      <c r="CE64" s="1067"/>
      <c r="CF64" s="1067"/>
      <c r="CG64" s="1027"/>
      <c r="CH64" s="1068"/>
      <c r="CI64" s="1068"/>
      <c r="CJ64" s="1034"/>
      <c r="CK64" s="1065"/>
      <c r="CL64" s="1066"/>
      <c r="CM64" s="1065"/>
      <c r="CN64" s="1067"/>
      <c r="CO64" s="1067"/>
      <c r="CP64" s="1067"/>
      <c r="CQ64" s="1067"/>
      <c r="CR64" s="1027"/>
      <c r="CS64" s="1068"/>
      <c r="CT64" s="1068"/>
      <c r="CU64" s="1034"/>
      <c r="CV64" s="1065"/>
      <c r="CW64" s="1066"/>
      <c r="CX64" s="1065"/>
      <c r="CY64" s="1067"/>
      <c r="CZ64" s="1067"/>
      <c r="DA64" s="1067"/>
      <c r="DB64" s="1067"/>
      <c r="DC64" s="1027"/>
      <c r="DD64" s="1068"/>
      <c r="DE64" s="1068"/>
      <c r="DF64" s="1034"/>
      <c r="DG64" s="1065"/>
      <c r="DH64" s="1066"/>
      <c r="DI64" s="1065"/>
      <c r="DJ64" s="1067"/>
      <c r="DK64" s="1067"/>
      <c r="DL64" s="1067"/>
      <c r="DM64" s="1067"/>
      <c r="DN64" s="1027"/>
      <c r="DO64" s="1068"/>
      <c r="DP64" s="1068"/>
      <c r="DQ64" s="1034"/>
      <c r="DR64" s="1065"/>
      <c r="DS64" s="1066"/>
      <c r="DT64" s="1065"/>
      <c r="DU64" s="1067"/>
      <c r="DV64" s="1067"/>
      <c r="DW64" s="1067"/>
      <c r="DX64" s="1067"/>
      <c r="DY64" s="1027"/>
      <c r="DZ64" s="1068"/>
      <c r="EA64" s="1068"/>
      <c r="EB64" s="1034"/>
      <c r="EC64" s="1065"/>
      <c r="ED64" s="1066"/>
      <c r="EE64" s="1065"/>
      <c r="EF64" s="1067"/>
      <c r="EG64" s="1067"/>
      <c r="EH64" s="1067"/>
      <c r="EI64" s="1067"/>
      <c r="EJ64" s="1027"/>
      <c r="EK64" s="1068"/>
      <c r="EL64" s="1068"/>
      <c r="EM64" s="1034"/>
      <c r="EN64" s="1065"/>
      <c r="EO64" s="1066"/>
      <c r="EP64" s="1065"/>
      <c r="EQ64" s="1067"/>
      <c r="ER64" s="1067"/>
      <c r="ES64" s="1067"/>
      <c r="ET64" s="1067"/>
      <c r="EU64" s="1027"/>
      <c r="EV64" s="1068"/>
      <c r="EW64" s="1068"/>
      <c r="EX64" s="1034"/>
      <c r="EY64" s="1065"/>
      <c r="EZ64" s="1066"/>
      <c r="FA64" s="1065"/>
      <c r="FB64" s="1067"/>
      <c r="FC64" s="1067"/>
      <c r="FD64" s="1067"/>
      <c r="FE64" s="1067"/>
      <c r="FF64" s="1027"/>
      <c r="FG64" s="1068"/>
      <c r="FH64" s="1068"/>
      <c r="FI64" s="1034"/>
      <c r="FJ64" s="1065"/>
      <c r="FK64" s="1066"/>
      <c r="FL64" s="1065"/>
      <c r="FM64" s="1067"/>
      <c r="FN64" s="1067"/>
      <c r="FO64" s="1067"/>
      <c r="FP64" s="1067"/>
      <c r="FQ64" s="1027"/>
      <c r="FR64" s="1068"/>
      <c r="FS64" s="1068"/>
      <c r="FT64" s="1034"/>
      <c r="FU64" s="1065"/>
      <c r="FV64" s="1066"/>
      <c r="FW64" s="1065"/>
      <c r="FX64" s="1067"/>
      <c r="FY64" s="1067"/>
      <c r="FZ64" s="1067"/>
      <c r="GA64" s="1067"/>
      <c r="GB64" s="1027"/>
      <c r="GC64" s="1068"/>
      <c r="GD64" s="1068"/>
      <c r="GE64" s="1034"/>
      <c r="GF64" s="1065"/>
      <c r="GG64" s="1066"/>
      <c r="GH64" s="1065"/>
      <c r="GI64" s="1067"/>
      <c r="GJ64" s="1067"/>
      <c r="GK64" s="1067"/>
      <c r="GL64" s="1067"/>
      <c r="GM64" s="1027"/>
      <c r="GN64" s="1068"/>
      <c r="GO64" s="1068"/>
      <c r="GP64" s="1034"/>
      <c r="GQ64" s="1065"/>
      <c r="GR64" s="1066"/>
      <c r="GS64" s="1065"/>
      <c r="GT64" s="1067"/>
      <c r="GU64" s="1067"/>
      <c r="GV64" s="1067"/>
      <c r="GW64" s="1067"/>
      <c r="GX64" s="1027"/>
      <c r="GY64" s="1068"/>
      <c r="GZ64" s="1068"/>
      <c r="HA64" s="1034"/>
      <c r="HB64" s="1065"/>
      <c r="HC64" s="1066"/>
      <c r="HD64" s="1065"/>
      <c r="HE64" s="1067"/>
      <c r="HF64" s="1067"/>
      <c r="HG64" s="1067"/>
      <c r="HH64" s="1067"/>
      <c r="HI64" s="1027"/>
      <c r="HJ64" s="1068"/>
      <c r="HK64" s="1068"/>
      <c r="HL64" s="1034"/>
      <c r="HM64" s="1065"/>
      <c r="HN64" s="1066"/>
      <c r="HO64" s="1065"/>
      <c r="HP64" s="1067"/>
      <c r="HQ64" s="1067"/>
      <c r="HR64" s="1067"/>
      <c r="HS64" s="1067"/>
      <c r="HT64" s="1027"/>
      <c r="HU64" s="1068"/>
      <c r="HV64" s="1068"/>
      <c r="HW64" s="1034"/>
      <c r="HX64" s="1065"/>
      <c r="HY64" s="1066"/>
      <c r="HZ64" s="1065"/>
      <c r="IA64" s="1067"/>
      <c r="IB64" s="1067"/>
      <c r="IC64" s="1067"/>
      <c r="ID64" s="1067"/>
      <c r="IE64" s="1027"/>
      <c r="IF64" s="1068"/>
      <c r="IG64" s="1068"/>
    </row>
    <row r="65" spans="1:241" s="46" customFormat="1" ht="15">
      <c r="A65" s="1051">
        <f t="shared" si="5"/>
        <v>20</v>
      </c>
      <c r="B65" s="1015"/>
      <c r="C65" s="1076" t="s">
        <v>2279</v>
      </c>
      <c r="D65" s="1053"/>
      <c r="E65" s="1053"/>
      <c r="F65" s="1077"/>
      <c r="G65" s="1077"/>
      <c r="H65" s="1078">
        <f>SUM(H46:H59)</f>
        <v>0</v>
      </c>
      <c r="I65" s="1079">
        <f>SUM(I46:I59)</f>
        <v>0</v>
      </c>
      <c r="J65" s="1064"/>
      <c r="K65" s="1034"/>
      <c r="L65" s="1065"/>
      <c r="M65" s="1066"/>
      <c r="N65" s="1065"/>
      <c r="O65" s="1067"/>
      <c r="P65" s="1067"/>
      <c r="Q65" s="1067"/>
      <c r="R65" s="1067"/>
      <c r="S65" s="1027"/>
      <c r="T65" s="1068"/>
      <c r="U65" s="1068"/>
      <c r="V65" s="1034"/>
      <c r="W65" s="1065"/>
      <c r="X65" s="1066"/>
      <c r="Y65" s="1065"/>
      <c r="Z65" s="1067"/>
      <c r="AA65" s="1067"/>
      <c r="AB65" s="1067"/>
      <c r="AC65" s="1067"/>
      <c r="AD65" s="1027"/>
      <c r="AE65" s="1068"/>
      <c r="AF65" s="1068"/>
      <c r="AG65" s="1034"/>
      <c r="AH65" s="1065"/>
      <c r="AI65" s="1066"/>
      <c r="AJ65" s="1065"/>
      <c r="AK65" s="1067"/>
      <c r="AL65" s="1067"/>
      <c r="AM65" s="1067"/>
      <c r="AN65" s="1067"/>
      <c r="AO65" s="1027"/>
      <c r="AP65" s="1068"/>
      <c r="AQ65" s="1068"/>
      <c r="AR65" s="1034"/>
      <c r="AS65" s="1065"/>
      <c r="AT65" s="1066"/>
      <c r="AU65" s="1065"/>
      <c r="AV65" s="1067"/>
      <c r="AW65" s="1067"/>
      <c r="AX65" s="1067"/>
      <c r="AY65" s="1067"/>
      <c r="AZ65" s="1027"/>
      <c r="BA65" s="1068"/>
      <c r="BB65" s="1068"/>
      <c r="BC65" s="1034"/>
      <c r="BD65" s="1065"/>
      <c r="BE65" s="1066"/>
      <c r="BF65" s="1065"/>
      <c r="BG65" s="1067"/>
      <c r="BH65" s="1067"/>
      <c r="BI65" s="1067"/>
      <c r="BJ65" s="1067"/>
      <c r="BK65" s="1027"/>
      <c r="BL65" s="1068"/>
      <c r="BM65" s="1068"/>
      <c r="BN65" s="1034"/>
      <c r="BO65" s="1065"/>
      <c r="BP65" s="1066"/>
      <c r="BQ65" s="1065"/>
      <c r="BR65" s="1067"/>
      <c r="BS65" s="1067"/>
      <c r="BT65" s="1067"/>
      <c r="BU65" s="1067"/>
      <c r="BV65" s="1027"/>
      <c r="BW65" s="1068"/>
      <c r="BX65" s="1068"/>
      <c r="BY65" s="1034"/>
      <c r="BZ65" s="1065"/>
      <c r="CA65" s="1066"/>
      <c r="CB65" s="1065"/>
      <c r="CC65" s="1067"/>
      <c r="CD65" s="1067"/>
      <c r="CE65" s="1067"/>
      <c r="CF65" s="1067"/>
      <c r="CG65" s="1027"/>
      <c r="CH65" s="1068"/>
      <c r="CI65" s="1068"/>
      <c r="CJ65" s="1034"/>
      <c r="CK65" s="1065"/>
      <c r="CL65" s="1066"/>
      <c r="CM65" s="1065"/>
      <c r="CN65" s="1067"/>
      <c r="CO65" s="1067"/>
      <c r="CP65" s="1067"/>
      <c r="CQ65" s="1067"/>
      <c r="CR65" s="1027"/>
      <c r="CS65" s="1068"/>
      <c r="CT65" s="1068"/>
      <c r="CU65" s="1034"/>
      <c r="CV65" s="1065"/>
      <c r="CW65" s="1066"/>
      <c r="CX65" s="1065"/>
      <c r="CY65" s="1067"/>
      <c r="CZ65" s="1067"/>
      <c r="DA65" s="1067"/>
      <c r="DB65" s="1067"/>
      <c r="DC65" s="1027"/>
      <c r="DD65" s="1068"/>
      <c r="DE65" s="1068"/>
      <c r="DF65" s="1034"/>
      <c r="DG65" s="1065"/>
      <c r="DH65" s="1066"/>
      <c r="DI65" s="1065"/>
      <c r="DJ65" s="1067"/>
      <c r="DK65" s="1067"/>
      <c r="DL65" s="1067"/>
      <c r="DM65" s="1067"/>
      <c r="DN65" s="1027"/>
      <c r="DO65" s="1068"/>
      <c r="DP65" s="1068"/>
      <c r="DQ65" s="1034"/>
      <c r="DR65" s="1065"/>
      <c r="DS65" s="1066"/>
      <c r="DT65" s="1065"/>
      <c r="DU65" s="1067"/>
      <c r="DV65" s="1067"/>
      <c r="DW65" s="1067"/>
      <c r="DX65" s="1067"/>
      <c r="DY65" s="1027"/>
      <c r="DZ65" s="1068"/>
      <c r="EA65" s="1068"/>
      <c r="EB65" s="1034"/>
      <c r="EC65" s="1065"/>
      <c r="ED65" s="1066"/>
      <c r="EE65" s="1065"/>
      <c r="EF65" s="1067"/>
      <c r="EG65" s="1067"/>
      <c r="EH65" s="1067"/>
      <c r="EI65" s="1067"/>
      <c r="EJ65" s="1027"/>
      <c r="EK65" s="1068"/>
      <c r="EL65" s="1068"/>
      <c r="EM65" s="1034"/>
      <c r="EN65" s="1065"/>
      <c r="EO65" s="1066"/>
      <c r="EP65" s="1065"/>
      <c r="EQ65" s="1067"/>
      <c r="ER65" s="1067"/>
      <c r="ES65" s="1067"/>
      <c r="ET65" s="1067"/>
      <c r="EU65" s="1027"/>
      <c r="EV65" s="1068"/>
      <c r="EW65" s="1068"/>
      <c r="EX65" s="1034"/>
      <c r="EY65" s="1065"/>
      <c r="EZ65" s="1066"/>
      <c r="FA65" s="1065"/>
      <c r="FB65" s="1067"/>
      <c r="FC65" s="1067"/>
      <c r="FD65" s="1067"/>
      <c r="FE65" s="1067"/>
      <c r="FF65" s="1027"/>
      <c r="FG65" s="1068"/>
      <c r="FH65" s="1068"/>
      <c r="FI65" s="1034"/>
      <c r="FJ65" s="1065"/>
      <c r="FK65" s="1066"/>
      <c r="FL65" s="1065"/>
      <c r="FM65" s="1067"/>
      <c r="FN65" s="1067"/>
      <c r="FO65" s="1067"/>
      <c r="FP65" s="1067"/>
      <c r="FQ65" s="1027"/>
      <c r="FR65" s="1068"/>
      <c r="FS65" s="1068"/>
      <c r="FT65" s="1034"/>
      <c r="FU65" s="1065"/>
      <c r="FV65" s="1066"/>
      <c r="FW65" s="1065"/>
      <c r="FX65" s="1067"/>
      <c r="FY65" s="1067"/>
      <c r="FZ65" s="1067"/>
      <c r="GA65" s="1067"/>
      <c r="GB65" s="1027"/>
      <c r="GC65" s="1068"/>
      <c r="GD65" s="1068"/>
      <c r="GE65" s="1034"/>
      <c r="GF65" s="1065"/>
      <c r="GG65" s="1066"/>
      <c r="GH65" s="1065"/>
      <c r="GI65" s="1067"/>
      <c r="GJ65" s="1067"/>
      <c r="GK65" s="1067"/>
      <c r="GL65" s="1067"/>
      <c r="GM65" s="1027"/>
      <c r="GN65" s="1068"/>
      <c r="GO65" s="1068"/>
      <c r="GP65" s="1034"/>
      <c r="GQ65" s="1065"/>
      <c r="GR65" s="1066"/>
      <c r="GS65" s="1065"/>
      <c r="GT65" s="1067"/>
      <c r="GU65" s="1067"/>
      <c r="GV65" s="1067"/>
      <c r="GW65" s="1067"/>
      <c r="GX65" s="1027"/>
      <c r="GY65" s="1068"/>
      <c r="GZ65" s="1068"/>
      <c r="HA65" s="1034"/>
      <c r="HB65" s="1065"/>
      <c r="HC65" s="1066"/>
      <c r="HD65" s="1065"/>
      <c r="HE65" s="1067"/>
      <c r="HF65" s="1067"/>
      <c r="HG65" s="1067"/>
      <c r="HH65" s="1067"/>
      <c r="HI65" s="1027"/>
      <c r="HJ65" s="1068"/>
      <c r="HK65" s="1068"/>
      <c r="HL65" s="1034"/>
      <c r="HM65" s="1065"/>
      <c r="HN65" s="1066"/>
      <c r="HO65" s="1065"/>
      <c r="HP65" s="1067"/>
      <c r="HQ65" s="1067"/>
      <c r="HR65" s="1067"/>
      <c r="HS65" s="1067"/>
      <c r="HT65" s="1027"/>
      <c r="HU65" s="1068"/>
      <c r="HV65" s="1068"/>
      <c r="HW65" s="1034"/>
      <c r="HX65" s="1065"/>
      <c r="HY65" s="1066"/>
      <c r="HZ65" s="1065"/>
      <c r="IA65" s="1067"/>
      <c r="IB65" s="1067"/>
      <c r="IC65" s="1067"/>
      <c r="ID65" s="1067"/>
      <c r="IE65" s="1027"/>
      <c r="IF65" s="1068"/>
      <c r="IG65" s="1068"/>
    </row>
    <row r="66" spans="1:241" s="44" customFormat="1" ht="15">
      <c r="A66" s="1051">
        <f t="shared" si="5"/>
        <v>21</v>
      </c>
      <c r="B66" s="1015"/>
      <c r="C66" s="1076"/>
      <c r="D66" s="1053"/>
      <c r="E66" s="1053"/>
      <c r="F66" s="1077"/>
      <c r="G66" s="1077"/>
      <c r="H66" s="1078"/>
      <c r="I66" s="1079"/>
      <c r="J66" s="1055"/>
      <c r="K66" s="1046"/>
      <c r="L66" s="1047"/>
      <c r="M66" s="1048"/>
      <c r="N66" s="1047"/>
      <c r="O66" s="1049"/>
      <c r="P66" s="1049"/>
      <c r="Q66" s="1049"/>
      <c r="R66" s="1049"/>
      <c r="S66" s="1020"/>
      <c r="T66" s="1050"/>
      <c r="U66" s="1050"/>
      <c r="V66" s="1046"/>
      <c r="W66" s="1047"/>
      <c r="X66" s="1048"/>
      <c r="Y66" s="1047"/>
      <c r="Z66" s="1049"/>
      <c r="AA66" s="1049"/>
      <c r="AB66" s="1049"/>
      <c r="AC66" s="1049"/>
      <c r="AD66" s="1020"/>
      <c r="AE66" s="1050"/>
      <c r="AF66" s="1050"/>
      <c r="AG66" s="1046"/>
      <c r="AH66" s="1047"/>
      <c r="AI66" s="1048"/>
      <c r="AJ66" s="1047"/>
      <c r="AK66" s="1049"/>
      <c r="AL66" s="1049"/>
      <c r="AM66" s="1049"/>
      <c r="AN66" s="1049"/>
      <c r="AO66" s="1020"/>
      <c r="AP66" s="1050"/>
      <c r="AQ66" s="1050"/>
      <c r="AR66" s="1046"/>
      <c r="AS66" s="1047"/>
      <c r="AT66" s="1048"/>
      <c r="AU66" s="1047"/>
      <c r="AV66" s="1049"/>
      <c r="AW66" s="1049"/>
      <c r="AX66" s="1049"/>
      <c r="AY66" s="1049"/>
      <c r="AZ66" s="1020"/>
      <c r="BA66" s="1050"/>
      <c r="BB66" s="1050"/>
      <c r="BC66" s="1046"/>
      <c r="BD66" s="1047"/>
      <c r="BE66" s="1048"/>
      <c r="BF66" s="1047"/>
      <c r="BG66" s="1049"/>
      <c r="BH66" s="1049"/>
      <c r="BI66" s="1049"/>
      <c r="BJ66" s="1049"/>
      <c r="BK66" s="1020"/>
      <c r="BL66" s="1050"/>
      <c r="BM66" s="1050"/>
      <c r="BN66" s="1046"/>
      <c r="BO66" s="1047"/>
      <c r="BP66" s="1048"/>
      <c r="BQ66" s="1047"/>
      <c r="BR66" s="1049"/>
      <c r="BS66" s="1049"/>
      <c r="BT66" s="1049"/>
      <c r="BU66" s="1049"/>
      <c r="BV66" s="1020"/>
      <c r="BW66" s="1050"/>
      <c r="BX66" s="1050"/>
      <c r="BY66" s="1046"/>
      <c r="BZ66" s="1047"/>
      <c r="CA66" s="1048"/>
      <c r="CB66" s="1047"/>
      <c r="CC66" s="1049"/>
      <c r="CD66" s="1049"/>
      <c r="CE66" s="1049"/>
      <c r="CF66" s="1049"/>
      <c r="CG66" s="1020"/>
      <c r="CH66" s="1050"/>
      <c r="CI66" s="1050"/>
      <c r="CJ66" s="1046"/>
      <c r="CK66" s="1047"/>
      <c r="CL66" s="1048"/>
      <c r="CM66" s="1047"/>
      <c r="CN66" s="1049"/>
      <c r="CO66" s="1049"/>
      <c r="CP66" s="1049"/>
      <c r="CQ66" s="1049"/>
      <c r="CR66" s="1020"/>
      <c r="CS66" s="1050"/>
      <c r="CT66" s="1050"/>
      <c r="CU66" s="1046"/>
      <c r="CV66" s="1047"/>
      <c r="CW66" s="1048"/>
      <c r="CX66" s="1047"/>
      <c r="CY66" s="1049"/>
      <c r="CZ66" s="1049"/>
      <c r="DA66" s="1049"/>
      <c r="DB66" s="1049"/>
      <c r="DC66" s="1020"/>
      <c r="DD66" s="1050"/>
      <c r="DE66" s="1050"/>
      <c r="DF66" s="1046"/>
      <c r="DG66" s="1047"/>
      <c r="DH66" s="1048"/>
      <c r="DI66" s="1047"/>
      <c r="DJ66" s="1049"/>
      <c r="DK66" s="1049"/>
      <c r="DL66" s="1049"/>
      <c r="DM66" s="1049"/>
      <c r="DN66" s="1020"/>
      <c r="DO66" s="1050"/>
      <c r="DP66" s="1050"/>
      <c r="DQ66" s="1046"/>
      <c r="DR66" s="1047"/>
      <c r="DS66" s="1048"/>
      <c r="DT66" s="1047"/>
      <c r="DU66" s="1049"/>
      <c r="DV66" s="1049"/>
      <c r="DW66" s="1049"/>
      <c r="DX66" s="1049"/>
      <c r="DY66" s="1020"/>
      <c r="DZ66" s="1050"/>
      <c r="EA66" s="1050"/>
      <c r="EB66" s="1046"/>
      <c r="EC66" s="1047"/>
      <c r="ED66" s="1048"/>
      <c r="EE66" s="1047"/>
      <c r="EF66" s="1049"/>
      <c r="EG66" s="1049"/>
      <c r="EH66" s="1049"/>
      <c r="EI66" s="1049"/>
      <c r="EJ66" s="1020"/>
      <c r="EK66" s="1050"/>
      <c r="EL66" s="1050"/>
      <c r="EM66" s="1046"/>
      <c r="EN66" s="1047"/>
      <c r="EO66" s="1048"/>
      <c r="EP66" s="1047"/>
      <c r="EQ66" s="1049"/>
      <c r="ER66" s="1049"/>
      <c r="ES66" s="1049"/>
      <c r="ET66" s="1049"/>
      <c r="EU66" s="1020"/>
      <c r="EV66" s="1050"/>
      <c r="EW66" s="1050"/>
      <c r="EX66" s="1046"/>
      <c r="EY66" s="1047"/>
      <c r="EZ66" s="1048"/>
      <c r="FA66" s="1047"/>
      <c r="FB66" s="1049"/>
      <c r="FC66" s="1049"/>
      <c r="FD66" s="1049"/>
      <c r="FE66" s="1049"/>
      <c r="FF66" s="1020"/>
      <c r="FG66" s="1050"/>
      <c r="FH66" s="1050"/>
      <c r="FI66" s="1046"/>
      <c r="FJ66" s="1047"/>
      <c r="FK66" s="1048"/>
      <c r="FL66" s="1047"/>
      <c r="FM66" s="1049"/>
      <c r="FN66" s="1049"/>
      <c r="FO66" s="1049"/>
      <c r="FP66" s="1049"/>
      <c r="FQ66" s="1020"/>
      <c r="FR66" s="1050"/>
      <c r="FS66" s="1050"/>
      <c r="FT66" s="1046"/>
      <c r="FU66" s="1047"/>
      <c r="FV66" s="1048"/>
      <c r="FW66" s="1047"/>
      <c r="FX66" s="1049"/>
      <c r="FY66" s="1049"/>
      <c r="FZ66" s="1049"/>
      <c r="GA66" s="1049"/>
      <c r="GB66" s="1020"/>
      <c r="GC66" s="1050"/>
      <c r="GD66" s="1050"/>
      <c r="GE66" s="1046"/>
      <c r="GF66" s="1047"/>
      <c r="GG66" s="1048"/>
      <c r="GH66" s="1047"/>
      <c r="GI66" s="1049"/>
      <c r="GJ66" s="1049"/>
      <c r="GK66" s="1049"/>
      <c r="GL66" s="1049"/>
      <c r="GM66" s="1020"/>
      <c r="GN66" s="1050"/>
      <c r="GO66" s="1050"/>
      <c r="GP66" s="1046"/>
      <c r="GQ66" s="1047"/>
      <c r="GR66" s="1048"/>
      <c r="GS66" s="1047"/>
      <c r="GT66" s="1049"/>
      <c r="GU66" s="1049"/>
      <c r="GV66" s="1049"/>
      <c r="GW66" s="1049"/>
      <c r="GX66" s="1020"/>
      <c r="GY66" s="1050"/>
      <c r="GZ66" s="1050"/>
      <c r="HA66" s="1046"/>
      <c r="HB66" s="1047"/>
      <c r="HC66" s="1048"/>
      <c r="HD66" s="1047"/>
      <c r="HE66" s="1049"/>
      <c r="HF66" s="1049"/>
      <c r="HG66" s="1049"/>
      <c r="HH66" s="1049"/>
      <c r="HI66" s="1020"/>
      <c r="HJ66" s="1050"/>
      <c r="HK66" s="1050"/>
      <c r="HL66" s="1046"/>
      <c r="HM66" s="1047"/>
      <c r="HN66" s="1048"/>
      <c r="HO66" s="1047"/>
      <c r="HP66" s="1049"/>
      <c r="HQ66" s="1049"/>
      <c r="HR66" s="1049"/>
      <c r="HS66" s="1049"/>
      <c r="HT66" s="1020"/>
      <c r="HU66" s="1050"/>
      <c r="HV66" s="1050"/>
      <c r="HW66" s="1046"/>
      <c r="HX66" s="1047"/>
      <c r="HY66" s="1048"/>
      <c r="HZ66" s="1047"/>
      <c r="IA66" s="1049"/>
      <c r="IB66" s="1049"/>
      <c r="IC66" s="1049"/>
      <c r="ID66" s="1049"/>
      <c r="IE66" s="1020"/>
      <c r="IF66" s="1050"/>
      <c r="IG66" s="1050"/>
    </row>
    <row r="67" spans="1:241" s="42" customFormat="1" ht="14.1" customHeight="1">
      <c r="A67" s="1080"/>
      <c r="B67" s="1081"/>
      <c r="C67" s="1041" t="s">
        <v>3171</v>
      </c>
      <c r="D67" s="1082"/>
      <c r="E67" s="1083"/>
      <c r="F67" s="1084"/>
      <c r="G67" s="1084"/>
      <c r="H67" s="1084"/>
      <c r="I67" s="1085"/>
    </row>
    <row r="68" spans="1:241" s="43" customFormat="1" ht="14.25">
      <c r="A68" s="1086">
        <v>1</v>
      </c>
      <c r="B68" s="1087"/>
      <c r="C68" s="1016" t="s">
        <v>4924</v>
      </c>
      <c r="D68" s="1053" t="s">
        <v>2066</v>
      </c>
      <c r="E68" s="1088">
        <v>16</v>
      </c>
      <c r="F68" s="1089"/>
      <c r="G68" s="1077"/>
      <c r="H68" s="1090">
        <f t="shared" ref="H68:H71" si="8">E68*F68</f>
        <v>0</v>
      </c>
      <c r="I68" s="1091">
        <f t="shared" ref="I68:I71" si="9">E68*G68</f>
        <v>0</v>
      </c>
      <c r="J68" s="1031"/>
      <c r="K68" s="1030"/>
      <c r="L68" s="1032"/>
      <c r="M68" s="1032"/>
      <c r="N68" s="1032"/>
      <c r="O68" s="1032"/>
      <c r="P68" s="1027"/>
      <c r="Q68" s="1028"/>
      <c r="R68" s="1028"/>
      <c r="S68" s="1034"/>
      <c r="T68" s="1030"/>
      <c r="U68" s="1031"/>
      <c r="V68" s="1030"/>
      <c r="W68" s="1032"/>
      <c r="X68" s="1032"/>
      <c r="Y68" s="1032"/>
      <c r="Z68" s="1032"/>
      <c r="AA68" s="1027"/>
      <c r="AB68" s="1028"/>
      <c r="AC68" s="1028"/>
      <c r="AD68" s="1034"/>
      <c r="AE68" s="1030"/>
      <c r="AF68" s="1031"/>
      <c r="AG68" s="1030"/>
      <c r="AH68" s="1032"/>
      <c r="AI68" s="1032"/>
      <c r="AJ68" s="1032"/>
      <c r="AK68" s="1032"/>
      <c r="AL68" s="1027"/>
      <c r="AM68" s="1028"/>
      <c r="AN68" s="1028"/>
      <c r="AO68" s="1034"/>
      <c r="AP68" s="1030"/>
      <c r="AQ68" s="1031"/>
      <c r="AR68" s="1030"/>
      <c r="AS68" s="1032"/>
      <c r="AT68" s="1032"/>
      <c r="AU68" s="1032"/>
      <c r="AV68" s="1032"/>
      <c r="AW68" s="1027"/>
      <c r="AX68" s="1028"/>
      <c r="AY68" s="1028"/>
      <c r="AZ68" s="1034"/>
      <c r="BA68" s="1030"/>
      <c r="BB68" s="1031"/>
      <c r="BC68" s="1030"/>
      <c r="BD68" s="1032"/>
      <c r="BE68" s="1032"/>
      <c r="BF68" s="1032"/>
      <c r="BG68" s="1032"/>
      <c r="BH68" s="1027"/>
      <c r="BI68" s="1028"/>
      <c r="BJ68" s="1028"/>
      <c r="BK68" s="1034"/>
      <c r="BL68" s="1030"/>
      <c r="BM68" s="1031"/>
      <c r="BN68" s="1030"/>
      <c r="BO68" s="1032"/>
      <c r="BP68" s="1032"/>
      <c r="BQ68" s="1032"/>
      <c r="BR68" s="1032"/>
      <c r="BS68" s="1027"/>
      <c r="BT68" s="1028"/>
      <c r="BU68" s="1028"/>
      <c r="BV68" s="1034"/>
      <c r="BW68" s="1030"/>
      <c r="BX68" s="1031"/>
      <c r="BY68" s="1030"/>
      <c r="BZ68" s="1032"/>
      <c r="CA68" s="1032"/>
      <c r="CB68" s="1032"/>
      <c r="CC68" s="1032"/>
      <c r="CD68" s="1027"/>
      <c r="CE68" s="1028"/>
      <c r="CF68" s="1028"/>
      <c r="CG68" s="1034"/>
      <c r="CH68" s="1030"/>
      <c r="CI68" s="1031"/>
      <c r="CJ68" s="1030"/>
      <c r="CK68" s="1032"/>
      <c r="CL68" s="1032"/>
      <c r="CM68" s="1032"/>
      <c r="CN68" s="1032"/>
      <c r="CO68" s="1027"/>
      <c r="CP68" s="1028"/>
      <c r="CQ68" s="1028"/>
      <c r="CR68" s="1034"/>
      <c r="CS68" s="1030"/>
      <c r="CT68" s="1031"/>
      <c r="CU68" s="1030"/>
      <c r="CV68" s="1032"/>
      <c r="CW68" s="1032"/>
      <c r="CX68" s="1032"/>
      <c r="CY68" s="1032"/>
      <c r="CZ68" s="1027"/>
      <c r="DA68" s="1028"/>
      <c r="DB68" s="1028"/>
      <c r="DC68" s="1034"/>
      <c r="DD68" s="1030"/>
      <c r="DE68" s="1031"/>
      <c r="DF68" s="1030"/>
      <c r="DG68" s="1032"/>
      <c r="DH68" s="1032"/>
      <c r="DI68" s="1032"/>
      <c r="DJ68" s="1032"/>
      <c r="DK68" s="1027"/>
      <c r="DL68" s="1028"/>
      <c r="DM68" s="1028"/>
      <c r="DN68" s="1034"/>
      <c r="DO68" s="1030"/>
      <c r="DP68" s="1031"/>
      <c r="DQ68" s="1030"/>
      <c r="DR68" s="1032"/>
      <c r="DS68" s="1032"/>
      <c r="DT68" s="1032"/>
      <c r="DU68" s="1032"/>
      <c r="DV68" s="1027"/>
      <c r="DW68" s="1028"/>
      <c r="DX68" s="1028"/>
      <c r="DY68" s="1034"/>
      <c r="DZ68" s="1030"/>
      <c r="EA68" s="1031"/>
      <c r="EB68" s="1030"/>
      <c r="EC68" s="1032"/>
      <c r="ED68" s="1032"/>
      <c r="EE68" s="1032"/>
      <c r="EF68" s="1032"/>
      <c r="EG68" s="1027"/>
      <c r="EH68" s="1028"/>
      <c r="EI68" s="1028"/>
      <c r="EJ68" s="1034"/>
      <c r="EK68" s="1030"/>
      <c r="EL68" s="1031"/>
      <c r="EM68" s="1030"/>
      <c r="EN68" s="1032"/>
      <c r="EO68" s="1032"/>
      <c r="EP68" s="1032"/>
      <c r="EQ68" s="1032"/>
      <c r="ER68" s="1027"/>
      <c r="ES68" s="1028"/>
      <c r="ET68" s="1028"/>
      <c r="EU68" s="1034"/>
      <c r="EV68" s="1030"/>
      <c r="EW68" s="1031"/>
      <c r="EX68" s="1030"/>
      <c r="EY68" s="1032"/>
      <c r="EZ68" s="1032"/>
      <c r="FA68" s="1032"/>
      <c r="FB68" s="1032"/>
      <c r="FC68" s="1027"/>
      <c r="FD68" s="1028"/>
      <c r="FE68" s="1028"/>
      <c r="FF68" s="1034"/>
      <c r="FG68" s="1030"/>
      <c r="FH68" s="1031"/>
      <c r="FI68" s="1030"/>
      <c r="FJ68" s="1032"/>
      <c r="FK68" s="1032"/>
      <c r="FL68" s="1032"/>
      <c r="FM68" s="1032"/>
      <c r="FN68" s="1027"/>
      <c r="FO68" s="1028"/>
      <c r="FP68" s="1028"/>
    </row>
    <row r="69" spans="1:241" s="43" customFormat="1" ht="14.25">
      <c r="A69" s="1051">
        <f t="shared" ref="A69:A70" si="10">1+A68</f>
        <v>2</v>
      </c>
      <c r="B69" s="1087"/>
      <c r="C69" s="1016" t="s">
        <v>4925</v>
      </c>
      <c r="D69" s="1092" t="s">
        <v>2263</v>
      </c>
      <c r="E69" s="1088">
        <v>1</v>
      </c>
      <c r="F69" s="805"/>
      <c r="G69" s="805"/>
      <c r="H69" s="805">
        <f>E69*F69</f>
        <v>0</v>
      </c>
      <c r="I69" s="1054">
        <f>E69*G69</f>
        <v>0</v>
      </c>
    </row>
    <row r="70" spans="1:241" s="43" customFormat="1" ht="14.25">
      <c r="A70" s="1051">
        <f t="shared" si="10"/>
        <v>3</v>
      </c>
      <c r="B70" s="1087"/>
      <c r="C70" s="1016" t="s">
        <v>4926</v>
      </c>
      <c r="D70" s="1053" t="s">
        <v>1489</v>
      </c>
      <c r="E70" s="1093">
        <v>0.06</v>
      </c>
      <c r="F70" s="1094"/>
      <c r="G70" s="1095"/>
      <c r="H70" s="1090">
        <f t="shared" si="8"/>
        <v>0</v>
      </c>
      <c r="I70" s="1091">
        <f t="shared" si="9"/>
        <v>0</v>
      </c>
    </row>
    <row r="71" spans="1:241" s="43" customFormat="1" ht="14.25">
      <c r="A71" s="1086">
        <f t="shared" ref="A71:A74" si="11">1+A70</f>
        <v>4</v>
      </c>
      <c r="B71" s="1087"/>
      <c r="C71" s="1016" t="s">
        <v>3175</v>
      </c>
      <c r="D71" s="1053" t="s">
        <v>1489</v>
      </c>
      <c r="E71" s="1093">
        <v>0.04</v>
      </c>
      <c r="F71" s="1096"/>
      <c r="G71" s="1095"/>
      <c r="H71" s="1090">
        <f t="shared" si="8"/>
        <v>0</v>
      </c>
      <c r="I71" s="1091">
        <f t="shared" si="9"/>
        <v>0</v>
      </c>
    </row>
    <row r="72" spans="1:241" s="43" customFormat="1" ht="14.25">
      <c r="A72" s="1051">
        <f t="shared" si="11"/>
        <v>5</v>
      </c>
      <c r="B72" s="1087"/>
      <c r="C72" s="1016" t="s">
        <v>4927</v>
      </c>
      <c r="D72" s="1053" t="s">
        <v>250</v>
      </c>
      <c r="E72" s="1088">
        <v>1</v>
      </c>
      <c r="F72" s="1089"/>
      <c r="G72" s="1077"/>
      <c r="H72" s="1090">
        <f>E72*F72</f>
        <v>0</v>
      </c>
      <c r="I72" s="1091">
        <f>E72*G72</f>
        <v>0</v>
      </c>
    </row>
    <row r="73" spans="1:241" s="43" customFormat="1" ht="14.25">
      <c r="A73" s="1051">
        <f t="shared" si="11"/>
        <v>6</v>
      </c>
      <c r="B73" s="1015"/>
      <c r="C73" s="1016"/>
      <c r="D73" s="745"/>
      <c r="E73" s="745"/>
      <c r="F73" s="1018"/>
      <c r="G73" s="1018"/>
      <c r="H73" s="1018"/>
      <c r="I73" s="1019"/>
    </row>
    <row r="74" spans="1:241" s="43" customFormat="1" ht="12.75" customHeight="1">
      <c r="A74" s="1086">
        <f t="shared" si="11"/>
        <v>7</v>
      </c>
      <c r="B74" s="1015"/>
      <c r="C74" s="1036" t="s">
        <v>3062</v>
      </c>
      <c r="D74" s="745"/>
      <c r="E74" s="745"/>
      <c r="F74" s="1037"/>
      <c r="G74" s="1037"/>
      <c r="H74" s="1037">
        <f>SUM(H68:H72)</f>
        <v>0</v>
      </c>
      <c r="I74" s="1038">
        <f>SUM(I68:I72)</f>
        <v>0</v>
      </c>
    </row>
    <row r="75" spans="1:241" s="43" customFormat="1" ht="15" thickBot="1">
      <c r="A75" s="1097">
        <f>1+A74</f>
        <v>8</v>
      </c>
      <c r="B75" s="808"/>
      <c r="C75" s="1098"/>
      <c r="D75" s="810"/>
      <c r="E75" s="810"/>
      <c r="F75" s="1099"/>
      <c r="G75" s="1099"/>
      <c r="H75" s="1099"/>
      <c r="I75" s="1100"/>
    </row>
    <row r="76" spans="1:241" ht="12.75" customHeight="1" thickBot="1">
      <c r="A76" s="1101"/>
      <c r="C76" s="813"/>
      <c r="D76" s="765"/>
      <c r="E76" s="765"/>
      <c r="I76" s="1102"/>
    </row>
    <row r="77" spans="1:241" ht="12.75" customHeight="1">
      <c r="A77" s="1101"/>
      <c r="C77" s="813"/>
      <c r="D77" s="765"/>
      <c r="E77" s="1498" t="s">
        <v>3180</v>
      </c>
      <c r="F77" s="1465"/>
      <c r="G77" s="814" t="s">
        <v>3181</v>
      </c>
      <c r="H77" s="1103">
        <f>H74+H65+H43</f>
        <v>0</v>
      </c>
      <c r="I77" s="1103">
        <f>I74+I65+I43</f>
        <v>0</v>
      </c>
    </row>
    <row r="78" spans="1:241" ht="13.5" customHeight="1">
      <c r="A78" s="1101"/>
      <c r="C78" s="813"/>
      <c r="D78" s="765"/>
      <c r="E78" s="1466"/>
      <c r="F78" s="1468"/>
      <c r="G78" s="818"/>
      <c r="I78" s="1104"/>
    </row>
    <row r="79" spans="1:241" ht="13.15" customHeight="1">
      <c r="A79" s="1101"/>
      <c r="C79" s="813"/>
      <c r="D79" s="765"/>
      <c r="E79" s="1466"/>
      <c r="F79" s="1468"/>
      <c r="G79" s="1105" t="s">
        <v>3182</v>
      </c>
      <c r="H79" s="1106"/>
      <c r="I79" s="1107">
        <f>H77+I77</f>
        <v>0</v>
      </c>
    </row>
    <row r="80" spans="1:241">
      <c r="A80" s="765"/>
      <c r="C80" s="813"/>
      <c r="D80" s="765"/>
      <c r="E80" s="765"/>
    </row>
    <row r="81" spans="1:10" ht="64.5" customHeight="1">
      <c r="A81" s="1499" t="s">
        <v>3183</v>
      </c>
      <c r="B81" s="1499"/>
      <c r="C81" s="1499"/>
      <c r="D81" s="1499"/>
      <c r="E81" s="1499"/>
      <c r="F81" s="1499"/>
      <c r="G81" s="1499"/>
      <c r="H81" s="1499"/>
      <c r="I81" s="1499"/>
      <c r="J81" s="726"/>
    </row>
    <row r="82" spans="1:10" ht="15.75">
      <c r="A82" s="831"/>
      <c r="B82" s="1108"/>
      <c r="C82" s="831"/>
      <c r="D82" s="831"/>
      <c r="E82" s="831"/>
      <c r="F82" s="831"/>
      <c r="G82" s="831"/>
      <c r="H82" s="831"/>
    </row>
    <row r="83" spans="1:10" ht="130.15" customHeight="1">
      <c r="A83" s="1449" t="s">
        <v>30</v>
      </c>
      <c r="B83" s="1449"/>
      <c r="C83" s="1449"/>
      <c r="D83" s="1449"/>
      <c r="E83" s="1449"/>
      <c r="F83" s="1449"/>
      <c r="G83" s="1449"/>
      <c r="H83" s="1449"/>
      <c r="I83" s="1449"/>
    </row>
  </sheetData>
  <protectedRanges>
    <protectedRange sqref="C55" name="Oblast1_1_4_4_1_1_2_1_1_1"/>
    <protectedRange sqref="C62:C64" name="Oblast1_1_4_4_1_1_2_1_1_1_1"/>
  </protectedRanges>
  <autoFilter ref="A20:HN75" xr:uid="{00000000-0009-0000-0000-000020000000}"/>
  <mergeCells count="32">
    <mergeCell ref="C23:I23"/>
    <mergeCell ref="C24:I24"/>
    <mergeCell ref="C25:I25"/>
    <mergeCell ref="A17:A19"/>
    <mergeCell ref="C17:C19"/>
    <mergeCell ref="E17:E19"/>
    <mergeCell ref="B14:I14"/>
    <mergeCell ref="B15:I15"/>
    <mergeCell ref="B16:I16"/>
    <mergeCell ref="C21:I21"/>
    <mergeCell ref="C22:I22"/>
    <mergeCell ref="A2:I2"/>
    <mergeCell ref="A3:I3"/>
    <mergeCell ref="A4:I4"/>
    <mergeCell ref="A5:C5"/>
    <mergeCell ref="B6:I6"/>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283"/>
  <sheetViews>
    <sheetView showGridLines="0" topLeftCell="A263" workbookViewId="0">
      <selection activeCell="AA277" sqref="AA277"/>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9" t="s">
        <v>160</v>
      </c>
      <c r="M2" s="1330"/>
      <c r="N2" s="1330"/>
      <c r="O2" s="1330"/>
      <c r="P2" s="1330"/>
      <c r="Q2" s="1330"/>
      <c r="R2" s="1330"/>
      <c r="S2" s="1330"/>
      <c r="T2" s="1330"/>
      <c r="U2" s="1330"/>
      <c r="V2" s="1330"/>
      <c r="AT2" s="51" t="s">
        <v>4928</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27" t="s">
        <v>4929</v>
      </c>
      <c r="F7" s="1328"/>
      <c r="G7" s="1328"/>
      <c r="H7" s="1328"/>
      <c r="L7" s="54"/>
    </row>
    <row r="8" spans="2:46" s="1" customFormat="1" ht="12" customHeight="1">
      <c r="B8" s="64"/>
      <c r="D8" s="235" t="s">
        <v>162</v>
      </c>
      <c r="L8" s="64"/>
    </row>
    <row r="9" spans="2:46" s="1" customFormat="1" ht="30" customHeight="1">
      <c r="B9" s="64"/>
      <c r="E9" s="1325" t="s">
        <v>4930</v>
      </c>
      <c r="F9" s="1326"/>
      <c r="G9" s="1326"/>
      <c r="H9" s="132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23</v>
      </c>
      <c r="I12" s="235" t="s">
        <v>17</v>
      </c>
      <c r="J12" s="237" t="s">
        <v>4931</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23</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31" t="s">
        <v>1380</v>
      </c>
      <c r="F18" s="1332"/>
      <c r="G18" s="1332"/>
      <c r="H18" s="1332"/>
      <c r="I18" s="235" t="s">
        <v>21</v>
      </c>
      <c r="J18" s="238" t="s">
        <v>1380</v>
      </c>
      <c r="L18" s="64"/>
    </row>
    <row r="19" spans="2:12" s="1" customFormat="1" ht="6.95" customHeight="1">
      <c r="B19" s="64"/>
      <c r="L19" s="64"/>
    </row>
    <row r="20" spans="2:12" s="1" customFormat="1" ht="12" customHeight="1">
      <c r="B20" s="64"/>
      <c r="D20" s="235" t="s">
        <v>24</v>
      </c>
      <c r="I20" s="235" t="s">
        <v>19</v>
      </c>
      <c r="J20" s="236" t="s">
        <v>1</v>
      </c>
      <c r="L20" s="64"/>
    </row>
    <row r="21" spans="2:12" s="1" customFormat="1" ht="18" customHeight="1">
      <c r="B21" s="64"/>
      <c r="E21" s="236" t="s">
        <v>4932</v>
      </c>
      <c r="I21" s="235" t="s">
        <v>21</v>
      </c>
      <c r="J21" s="236" t="s">
        <v>1</v>
      </c>
      <c r="L21" s="64"/>
    </row>
    <row r="22" spans="2:12" s="1" customFormat="1" ht="6.95" customHeight="1">
      <c r="B22" s="64"/>
      <c r="L22" s="64"/>
    </row>
    <row r="23" spans="2:12" s="1" customFormat="1" ht="12" customHeight="1">
      <c r="B23" s="64"/>
      <c r="D23" s="235" t="s">
        <v>27</v>
      </c>
      <c r="I23" s="235" t="s">
        <v>19</v>
      </c>
      <c r="J23" s="236" t="s">
        <v>1</v>
      </c>
      <c r="L23" s="64"/>
    </row>
    <row r="24" spans="2:12" s="1" customFormat="1" ht="18" customHeight="1">
      <c r="B24" s="64"/>
      <c r="E24" s="236" t="s">
        <v>23</v>
      </c>
      <c r="I24" s="235" t="s">
        <v>21</v>
      </c>
      <c r="J24" s="236" t="s">
        <v>1</v>
      </c>
      <c r="L24" s="64"/>
    </row>
    <row r="25" spans="2:12" s="1" customFormat="1" ht="6.95" customHeight="1">
      <c r="B25" s="64"/>
      <c r="L25" s="64"/>
    </row>
    <row r="26" spans="2:12" s="1" customFormat="1" ht="12" customHeight="1">
      <c r="B26" s="64"/>
      <c r="D26" s="235" t="s">
        <v>29</v>
      </c>
      <c r="L26" s="64"/>
    </row>
    <row r="27" spans="2:12" s="7" customFormat="1" ht="16.5" customHeight="1">
      <c r="B27" s="133"/>
      <c r="E27" s="1333" t="s">
        <v>1</v>
      </c>
      <c r="F27" s="1333"/>
      <c r="G27" s="1333"/>
      <c r="H27" s="133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ROUND(J123,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ROUND((SUM(BE123:BE282)),  2)</f>
        <v>0</v>
      </c>
      <c r="G33" s="246"/>
      <c r="H33" s="246"/>
      <c r="I33" s="247">
        <v>0.23</v>
      </c>
      <c r="J33" s="245">
        <f>ROUND(((SUM(BE123:BE282))*I33),  2)</f>
        <v>0</v>
      </c>
      <c r="L33" s="64"/>
    </row>
    <row r="34" spans="2:12" s="1" customFormat="1" ht="14.45" customHeight="1">
      <c r="B34" s="64"/>
      <c r="E34" s="244" t="s">
        <v>37</v>
      </c>
      <c r="F34" s="248">
        <f>ROUND((SUM(BF123:BF282)),  2)</f>
        <v>0</v>
      </c>
      <c r="I34" s="249">
        <v>0.23</v>
      </c>
      <c r="J34" s="248">
        <f>ROUND(((SUM(BF123:BF282))*I34),  2)</f>
        <v>0</v>
      </c>
      <c r="L34" s="64"/>
    </row>
    <row r="35" spans="2:12" s="1" customFormat="1" ht="14.45" hidden="1" customHeight="1">
      <c r="B35" s="64"/>
      <c r="E35" s="235" t="s">
        <v>38</v>
      </c>
      <c r="F35" s="248">
        <f>ROUND((SUM(BG123:BG282)),  2)</f>
        <v>0</v>
      </c>
      <c r="I35" s="249">
        <v>0.23</v>
      </c>
      <c r="J35" s="248">
        <f>0</f>
        <v>0</v>
      </c>
      <c r="L35" s="64"/>
    </row>
    <row r="36" spans="2:12" s="1" customFormat="1" ht="14.45" hidden="1" customHeight="1">
      <c r="B36" s="64"/>
      <c r="E36" s="235" t="s">
        <v>39</v>
      </c>
      <c r="F36" s="248">
        <f>ROUND((SUM(BH123:BH282)),  2)</f>
        <v>0</v>
      </c>
      <c r="I36" s="249">
        <v>0.23</v>
      </c>
      <c r="J36" s="248">
        <f>0</f>
        <v>0</v>
      </c>
      <c r="L36" s="64"/>
    </row>
    <row r="37" spans="2:12" s="1" customFormat="1" ht="14.45" hidden="1" customHeight="1">
      <c r="B37" s="64"/>
      <c r="E37" s="244" t="s">
        <v>40</v>
      </c>
      <c r="F37" s="245">
        <f>ROUND((SUM(BI123:BI282)),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27" t="str">
        <f>E7</f>
        <v>CAMPUS TN</v>
      </c>
      <c r="F85" s="1328"/>
      <c r="G85" s="1328"/>
      <c r="H85" s="1328"/>
      <c r="L85" s="64"/>
    </row>
    <row r="86" spans="2:47" s="1" customFormat="1" ht="12" customHeight="1">
      <c r="B86" s="64"/>
      <c r="C86" s="235" t="s">
        <v>162</v>
      </c>
      <c r="L86" s="64"/>
    </row>
    <row r="87" spans="2:47" s="1" customFormat="1" ht="30" customHeight="1">
      <c r="B87" s="64"/>
      <c r="E87" s="1325" t="str">
        <f>E9</f>
        <v>SO 501 - SO 501 Komunikácie, parkoviská a spevnené plochy</v>
      </c>
      <c r="F87" s="1326"/>
      <c r="G87" s="1326"/>
      <c r="H87" s="1326"/>
      <c r="L87" s="64"/>
    </row>
    <row r="88" spans="2:47" s="1" customFormat="1" ht="6.95" customHeight="1">
      <c r="B88" s="64"/>
      <c r="L88" s="64"/>
    </row>
    <row r="89" spans="2:47" s="1" customFormat="1" ht="12" customHeight="1">
      <c r="B89" s="64"/>
      <c r="C89" s="235" t="s">
        <v>15</v>
      </c>
      <c r="F89" s="236" t="str">
        <f>F12</f>
        <v xml:space="preserve"> </v>
      </c>
      <c r="I89" s="235" t="s">
        <v>17</v>
      </c>
      <c r="J89" s="237" t="str">
        <f>IF(J12="","",J12)</f>
        <v>21. 8. 2025</v>
      </c>
      <c r="L89" s="64"/>
    </row>
    <row r="90" spans="2:47" s="1" customFormat="1" ht="6.95" customHeight="1">
      <c r="B90" s="64"/>
      <c r="L90" s="64"/>
    </row>
    <row r="91" spans="2:47" s="1" customFormat="1" ht="15.2" customHeight="1">
      <c r="B91" s="64"/>
      <c r="C91" s="235" t="s">
        <v>18</v>
      </c>
      <c r="F91" s="236" t="str">
        <f>E15</f>
        <v xml:space="preserve"> </v>
      </c>
      <c r="I91" s="235" t="s">
        <v>24</v>
      </c>
      <c r="J91" s="239" t="str">
        <f>E21</f>
        <v>SANVIA s.r.o.</v>
      </c>
      <c r="L91" s="64"/>
    </row>
    <row r="92" spans="2:47" s="1" customFormat="1" ht="15.2" customHeight="1">
      <c r="B92" s="64"/>
      <c r="C92" s="235" t="s">
        <v>22</v>
      </c>
      <c r="F92" s="236" t="str">
        <f>IF(E18="","",E18)</f>
        <v>Vyplň údaj</v>
      </c>
      <c r="I92" s="235" t="s">
        <v>27</v>
      </c>
      <c r="J92" s="239" t="str">
        <f>E24</f>
        <v xml:space="preserve"> </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J123</f>
        <v>0</v>
      </c>
      <c r="L96" s="64"/>
      <c r="AU96" s="51" t="s">
        <v>170</v>
      </c>
    </row>
    <row r="97" spans="2:12" s="13" customFormat="1" ht="24.95" customHeight="1">
      <c r="B97" s="261"/>
      <c r="D97" s="262" t="s">
        <v>171</v>
      </c>
      <c r="E97" s="263"/>
      <c r="F97" s="263"/>
      <c r="G97" s="263"/>
      <c r="H97" s="263"/>
      <c r="I97" s="263"/>
      <c r="J97" s="264">
        <f>J124</f>
        <v>0</v>
      </c>
      <c r="L97" s="261"/>
    </row>
    <row r="98" spans="2:12" s="14" customFormat="1" ht="19.899999999999999" customHeight="1">
      <c r="B98" s="265"/>
      <c r="D98" s="266" t="s">
        <v>172</v>
      </c>
      <c r="E98" s="267"/>
      <c r="F98" s="267"/>
      <c r="G98" s="267"/>
      <c r="H98" s="267"/>
      <c r="I98" s="267"/>
      <c r="J98" s="268">
        <f>J125</f>
        <v>0</v>
      </c>
      <c r="L98" s="265"/>
    </row>
    <row r="99" spans="2:12" s="14" customFormat="1" ht="19.899999999999999" customHeight="1">
      <c r="B99" s="265"/>
      <c r="D99" s="266" t="s">
        <v>1085</v>
      </c>
      <c r="E99" s="267"/>
      <c r="F99" s="267"/>
      <c r="G99" s="267"/>
      <c r="H99" s="267"/>
      <c r="I99" s="267"/>
      <c r="J99" s="268">
        <f>J171</f>
        <v>0</v>
      </c>
      <c r="L99" s="265"/>
    </row>
    <row r="100" spans="2:12" s="14" customFormat="1" ht="19.899999999999999" customHeight="1">
      <c r="B100" s="265"/>
      <c r="D100" s="266" t="s">
        <v>174</v>
      </c>
      <c r="E100" s="267"/>
      <c r="F100" s="267"/>
      <c r="G100" s="267"/>
      <c r="H100" s="267"/>
      <c r="I100" s="267"/>
      <c r="J100" s="268">
        <f>J182</f>
        <v>0</v>
      </c>
      <c r="L100" s="265"/>
    </row>
    <row r="101" spans="2:12" s="14" customFormat="1" ht="19.899999999999999" customHeight="1">
      <c r="B101" s="265"/>
      <c r="D101" s="266" t="s">
        <v>1386</v>
      </c>
      <c r="E101" s="267"/>
      <c r="F101" s="267"/>
      <c r="G101" s="267"/>
      <c r="H101" s="267"/>
      <c r="I101" s="267"/>
      <c r="J101" s="268">
        <f>J211</f>
        <v>0</v>
      </c>
      <c r="L101" s="265"/>
    </row>
    <row r="102" spans="2:12" s="14" customFormat="1" ht="19.899999999999999" customHeight="1">
      <c r="B102" s="265"/>
      <c r="D102" s="266" t="s">
        <v>176</v>
      </c>
      <c r="E102" s="267"/>
      <c r="F102" s="267"/>
      <c r="G102" s="267"/>
      <c r="H102" s="267"/>
      <c r="I102" s="267"/>
      <c r="J102" s="268">
        <f>J223</f>
        <v>0</v>
      </c>
      <c r="L102" s="265"/>
    </row>
    <row r="103" spans="2:12" s="14" customFormat="1" ht="19.899999999999999" customHeight="1">
      <c r="B103" s="265"/>
      <c r="D103" s="266" t="s">
        <v>1088</v>
      </c>
      <c r="E103" s="267"/>
      <c r="F103" s="267"/>
      <c r="G103" s="267"/>
      <c r="H103" s="267"/>
      <c r="I103" s="267"/>
      <c r="J103" s="268">
        <f>J281</f>
        <v>0</v>
      </c>
      <c r="L103" s="265"/>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233" t="s">
        <v>197</v>
      </c>
      <c r="L110" s="64"/>
    </row>
    <row r="111" spans="2:12" s="1" customFormat="1" ht="6.95" customHeight="1">
      <c r="B111" s="64"/>
      <c r="L111" s="64"/>
    </row>
    <row r="112" spans="2:12" s="1" customFormat="1" ht="12" customHeight="1">
      <c r="B112" s="64"/>
      <c r="C112" s="235" t="s">
        <v>11</v>
      </c>
      <c r="L112" s="64"/>
    </row>
    <row r="113" spans="2:65" s="1" customFormat="1" ht="16.5" customHeight="1">
      <c r="B113" s="64"/>
      <c r="E113" s="1327" t="str">
        <f>E7</f>
        <v>CAMPUS TN</v>
      </c>
      <c r="F113" s="1328"/>
      <c r="G113" s="1328"/>
      <c r="H113" s="1328"/>
      <c r="L113" s="64"/>
    </row>
    <row r="114" spans="2:65" s="1" customFormat="1" ht="12" customHeight="1">
      <c r="B114" s="64"/>
      <c r="C114" s="235" t="s">
        <v>162</v>
      </c>
      <c r="L114" s="64"/>
    </row>
    <row r="115" spans="2:65" s="1" customFormat="1" ht="30" customHeight="1">
      <c r="B115" s="64"/>
      <c r="E115" s="1325" t="str">
        <f>E9</f>
        <v>SO 501 - SO 501 Komunikácie, parkoviská a spevnené plochy</v>
      </c>
      <c r="F115" s="1326"/>
      <c r="G115" s="1326"/>
      <c r="H115" s="1326"/>
      <c r="L115" s="64"/>
    </row>
    <row r="116" spans="2:65" s="1" customFormat="1" ht="6.95" customHeight="1">
      <c r="B116" s="64"/>
      <c r="L116" s="64"/>
    </row>
    <row r="117" spans="2:65" s="1" customFormat="1" ht="12" customHeight="1">
      <c r="B117" s="64"/>
      <c r="C117" s="235" t="s">
        <v>15</v>
      </c>
      <c r="F117" s="236" t="str">
        <f>F12</f>
        <v xml:space="preserve"> </v>
      </c>
      <c r="I117" s="235" t="s">
        <v>17</v>
      </c>
      <c r="J117" s="237" t="str">
        <f>IF(J12="","",J12)</f>
        <v>21. 8. 2025</v>
      </c>
      <c r="L117" s="64"/>
    </row>
    <row r="118" spans="2:65" s="1" customFormat="1" ht="6.95" customHeight="1">
      <c r="B118" s="64"/>
      <c r="L118" s="64"/>
    </row>
    <row r="119" spans="2:65" s="1" customFormat="1" ht="15.2" customHeight="1">
      <c r="B119" s="64"/>
      <c r="C119" s="235" t="s">
        <v>18</v>
      </c>
      <c r="F119" s="236" t="str">
        <f>E15</f>
        <v xml:space="preserve"> </v>
      </c>
      <c r="I119" s="235" t="s">
        <v>24</v>
      </c>
      <c r="J119" s="239" t="str">
        <f>E21</f>
        <v>SANVIA s.r.o.</v>
      </c>
      <c r="L119" s="64"/>
    </row>
    <row r="120" spans="2:65" s="1" customFormat="1" ht="15.2" customHeight="1">
      <c r="B120" s="64"/>
      <c r="C120" s="235" t="s">
        <v>22</v>
      </c>
      <c r="F120" s="236" t="str">
        <f>IF(E18="","",E18)</f>
        <v>Vyplň údaj</v>
      </c>
      <c r="I120" s="235" t="s">
        <v>27</v>
      </c>
      <c r="J120" s="239" t="str">
        <f>E24</f>
        <v xml:space="preserve"> </v>
      </c>
      <c r="L120" s="64"/>
    </row>
    <row r="121" spans="2:65" s="1" customFormat="1" ht="10.35" customHeight="1">
      <c r="B121" s="64"/>
      <c r="L121" s="64"/>
    </row>
    <row r="122" spans="2:65" s="10" customFormat="1" ht="29.25" customHeight="1">
      <c r="B122" s="162"/>
      <c r="C122" s="269" t="s">
        <v>198</v>
      </c>
      <c r="D122" s="270" t="s">
        <v>55</v>
      </c>
      <c r="E122" s="270" t="s">
        <v>52</v>
      </c>
      <c r="F122" s="270" t="s">
        <v>53</v>
      </c>
      <c r="G122" s="270" t="s">
        <v>199</v>
      </c>
      <c r="H122" s="270" t="s">
        <v>200</v>
      </c>
      <c r="I122" s="270" t="s">
        <v>201</v>
      </c>
      <c r="J122" s="271" t="s">
        <v>168</v>
      </c>
      <c r="K122" s="272" t="s">
        <v>202</v>
      </c>
      <c r="L122" s="162"/>
      <c r="M122" s="273" t="s">
        <v>1</v>
      </c>
      <c r="N122" s="274" t="s">
        <v>35</v>
      </c>
      <c r="O122" s="274" t="s">
        <v>203</v>
      </c>
      <c r="P122" s="274" t="s">
        <v>204</v>
      </c>
      <c r="Q122" s="274" t="s">
        <v>205</v>
      </c>
      <c r="R122" s="274" t="s">
        <v>206</v>
      </c>
      <c r="S122" s="274" t="s">
        <v>207</v>
      </c>
      <c r="T122" s="275" t="s">
        <v>208</v>
      </c>
    </row>
    <row r="123" spans="2:65" s="1" customFormat="1" ht="22.9" customHeight="1">
      <c r="B123" s="64"/>
      <c r="C123" s="276" t="s">
        <v>169</v>
      </c>
      <c r="J123" s="277">
        <f>BK123</f>
        <v>0</v>
      </c>
      <c r="L123" s="64"/>
      <c r="M123" s="101"/>
      <c r="N123" s="92"/>
      <c r="O123" s="92"/>
      <c r="P123" s="278">
        <f>P124</f>
        <v>0</v>
      </c>
      <c r="Q123" s="92"/>
      <c r="R123" s="278">
        <f>R124</f>
        <v>701.30949099599991</v>
      </c>
      <c r="S123" s="92"/>
      <c r="T123" s="279">
        <f>T124</f>
        <v>159.08199999999999</v>
      </c>
      <c r="AT123" s="51" t="s">
        <v>69</v>
      </c>
      <c r="AU123" s="51" t="s">
        <v>170</v>
      </c>
      <c r="BK123" s="280">
        <f>BK124</f>
        <v>0</v>
      </c>
    </row>
    <row r="124" spans="2:65" s="15" customFormat="1" ht="25.9" customHeight="1">
      <c r="B124" s="281"/>
      <c r="D124" s="282" t="s">
        <v>69</v>
      </c>
      <c r="E124" s="283" t="s">
        <v>209</v>
      </c>
      <c r="F124" s="283" t="s">
        <v>210</v>
      </c>
      <c r="I124" s="284"/>
      <c r="J124" s="285">
        <f>BK124</f>
        <v>0</v>
      </c>
      <c r="L124" s="281"/>
      <c r="M124" s="286"/>
      <c r="P124" s="287">
        <f>P125+P171+P182+P211+P223+P281</f>
        <v>0</v>
      </c>
      <c r="R124" s="287">
        <f>R125+R171+R182+R211+R223+R281</f>
        <v>701.30949099599991</v>
      </c>
      <c r="T124" s="288">
        <f>T125+T171+T182+T211+T223+T281</f>
        <v>159.08199999999999</v>
      </c>
      <c r="AR124" s="282" t="s">
        <v>77</v>
      </c>
      <c r="AT124" s="289" t="s">
        <v>69</v>
      </c>
      <c r="AU124" s="289" t="s">
        <v>70</v>
      </c>
      <c r="AY124" s="282" t="s">
        <v>211</v>
      </c>
      <c r="BK124" s="290">
        <f>BK125+BK171+BK182+BK211+BK223+BK281</f>
        <v>0</v>
      </c>
    </row>
    <row r="125" spans="2:65" s="15" customFormat="1" ht="22.9" customHeight="1">
      <c r="B125" s="281"/>
      <c r="D125" s="282" t="s">
        <v>69</v>
      </c>
      <c r="E125" s="291" t="s">
        <v>77</v>
      </c>
      <c r="F125" s="291" t="s">
        <v>212</v>
      </c>
      <c r="I125" s="284"/>
      <c r="J125" s="292">
        <f>BK125</f>
        <v>0</v>
      </c>
      <c r="L125" s="281"/>
      <c r="M125" s="286"/>
      <c r="P125" s="287">
        <f>SUM(P126:P170)</f>
        <v>0</v>
      </c>
      <c r="R125" s="287">
        <f>SUM(R126:R170)</f>
        <v>0</v>
      </c>
      <c r="T125" s="288">
        <f>SUM(T126:T170)</f>
        <v>159.07</v>
      </c>
      <c r="AR125" s="282" t="s">
        <v>77</v>
      </c>
      <c r="AT125" s="289" t="s">
        <v>69</v>
      </c>
      <c r="AU125" s="289" t="s">
        <v>77</v>
      </c>
      <c r="AY125" s="282" t="s">
        <v>211</v>
      </c>
      <c r="BK125" s="290">
        <f>SUM(BK126:BK170)</f>
        <v>0</v>
      </c>
    </row>
    <row r="126" spans="2:65" s="1" customFormat="1" ht="24.2" customHeight="1">
      <c r="B126" s="182"/>
      <c r="C126" s="212" t="s">
        <v>77</v>
      </c>
      <c r="D126" s="212" t="s">
        <v>213</v>
      </c>
      <c r="E126" s="213" t="s">
        <v>4933</v>
      </c>
      <c r="F126" s="214" t="s">
        <v>4934</v>
      </c>
      <c r="G126" s="215" t="s">
        <v>238</v>
      </c>
      <c r="H126" s="216">
        <v>82</v>
      </c>
      <c r="I126" s="293"/>
      <c r="J126" s="217">
        <f>ROUND(I126*H126,2)</f>
        <v>0</v>
      </c>
      <c r="K126" s="189"/>
      <c r="L126" s="64"/>
      <c r="M126" s="294" t="s">
        <v>1</v>
      </c>
      <c r="N126" s="295" t="s">
        <v>37</v>
      </c>
      <c r="P126" s="296">
        <f>O126*H126</f>
        <v>0</v>
      </c>
      <c r="Q126" s="296">
        <v>0</v>
      </c>
      <c r="R126" s="296">
        <f>Q126*H126</f>
        <v>0</v>
      </c>
      <c r="S126" s="296">
        <v>0.26</v>
      </c>
      <c r="T126" s="297">
        <f>S126*H126</f>
        <v>21.32</v>
      </c>
      <c r="AR126" s="218" t="s">
        <v>217</v>
      </c>
      <c r="AT126" s="218" t="s">
        <v>213</v>
      </c>
      <c r="AU126" s="218"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218" t="s">
        <v>4935</v>
      </c>
    </row>
    <row r="127" spans="2:65" s="48" customFormat="1" ht="22.5">
      <c r="B127" s="1109"/>
      <c r="D127" s="1110" t="s">
        <v>4936</v>
      </c>
      <c r="E127" s="1111" t="s">
        <v>1</v>
      </c>
      <c r="F127" s="1112" t="s">
        <v>4937</v>
      </c>
      <c r="H127" s="1113">
        <v>82</v>
      </c>
      <c r="I127" s="1114"/>
      <c r="L127" s="1109"/>
      <c r="M127" s="1115"/>
      <c r="T127" s="1116"/>
      <c r="AT127" s="1111" t="s">
        <v>4936</v>
      </c>
      <c r="AU127" s="1111" t="s">
        <v>83</v>
      </c>
      <c r="AV127" s="48" t="s">
        <v>83</v>
      </c>
      <c r="AW127" s="48" t="s">
        <v>26</v>
      </c>
      <c r="AX127" s="48" t="s">
        <v>77</v>
      </c>
      <c r="AY127" s="1111" t="s">
        <v>211</v>
      </c>
    </row>
    <row r="128" spans="2:65" s="1" customFormat="1" ht="33" customHeight="1">
      <c r="B128" s="182"/>
      <c r="C128" s="212" t="s">
        <v>83</v>
      </c>
      <c r="D128" s="212" t="s">
        <v>213</v>
      </c>
      <c r="E128" s="213" t="s">
        <v>4938</v>
      </c>
      <c r="F128" s="214" t="s">
        <v>4939</v>
      </c>
      <c r="G128" s="215" t="s">
        <v>238</v>
      </c>
      <c r="H128" s="216">
        <v>60</v>
      </c>
      <c r="I128" s="293"/>
      <c r="J128" s="217">
        <f>ROUND(I128*H128,2)</f>
        <v>0</v>
      </c>
      <c r="K128" s="189"/>
      <c r="L128" s="64"/>
      <c r="M128" s="294" t="s">
        <v>1</v>
      </c>
      <c r="N128" s="295" t="s">
        <v>37</v>
      </c>
      <c r="P128" s="296">
        <f>O128*H128</f>
        <v>0</v>
      </c>
      <c r="Q128" s="296">
        <v>0</v>
      </c>
      <c r="R128" s="296">
        <f>Q128*H128</f>
        <v>0</v>
      </c>
      <c r="S128" s="296">
        <v>0.4</v>
      </c>
      <c r="T128" s="297">
        <f>S128*H128</f>
        <v>24</v>
      </c>
      <c r="AR128" s="218" t="s">
        <v>217</v>
      </c>
      <c r="AT128" s="218" t="s">
        <v>213</v>
      </c>
      <c r="AU128" s="218"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218" t="s">
        <v>4940</v>
      </c>
    </row>
    <row r="129" spans="2:65" s="48" customFormat="1" ht="22.5">
      <c r="B129" s="1109"/>
      <c r="D129" s="1110" t="s">
        <v>4936</v>
      </c>
      <c r="E129" s="1111" t="s">
        <v>1</v>
      </c>
      <c r="F129" s="1112" t="s">
        <v>4941</v>
      </c>
      <c r="H129" s="1113">
        <v>60</v>
      </c>
      <c r="I129" s="1114"/>
      <c r="L129" s="1109"/>
      <c r="M129" s="1115"/>
      <c r="T129" s="1116"/>
      <c r="AT129" s="1111" t="s">
        <v>4936</v>
      </c>
      <c r="AU129" s="1111" t="s">
        <v>83</v>
      </c>
      <c r="AV129" s="48" t="s">
        <v>83</v>
      </c>
      <c r="AW129" s="48" t="s">
        <v>26</v>
      </c>
      <c r="AX129" s="48" t="s">
        <v>77</v>
      </c>
      <c r="AY129" s="1111" t="s">
        <v>211</v>
      </c>
    </row>
    <row r="130" spans="2:65" s="1" customFormat="1" ht="33" customHeight="1">
      <c r="B130" s="182"/>
      <c r="C130" s="212" t="s">
        <v>220</v>
      </c>
      <c r="D130" s="212" t="s">
        <v>213</v>
      </c>
      <c r="E130" s="213" t="s">
        <v>4942</v>
      </c>
      <c r="F130" s="214" t="s">
        <v>4943</v>
      </c>
      <c r="G130" s="215" t="s">
        <v>238</v>
      </c>
      <c r="H130" s="216">
        <v>60</v>
      </c>
      <c r="I130" s="293"/>
      <c r="J130" s="217">
        <f>ROUND(I130*H130,2)</f>
        <v>0</v>
      </c>
      <c r="K130" s="189"/>
      <c r="L130" s="64"/>
      <c r="M130" s="294" t="s">
        <v>1</v>
      </c>
      <c r="N130" s="295" t="s">
        <v>37</v>
      </c>
      <c r="P130" s="296">
        <f>O130*H130</f>
        <v>0</v>
      </c>
      <c r="Q130" s="296">
        <v>0</v>
      </c>
      <c r="R130" s="296">
        <f>Q130*H130</f>
        <v>0</v>
      </c>
      <c r="S130" s="296">
        <v>0.5</v>
      </c>
      <c r="T130" s="297">
        <f>S130*H130</f>
        <v>30</v>
      </c>
      <c r="AR130" s="218" t="s">
        <v>217</v>
      </c>
      <c r="AT130" s="218" t="s">
        <v>213</v>
      </c>
      <c r="AU130" s="218"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218" t="s">
        <v>4944</v>
      </c>
    </row>
    <row r="131" spans="2:65" s="48" customFormat="1" ht="22.5">
      <c r="B131" s="1109"/>
      <c r="D131" s="1110" t="s">
        <v>4936</v>
      </c>
      <c r="E131" s="1111" t="s">
        <v>1</v>
      </c>
      <c r="F131" s="1112" t="s">
        <v>4941</v>
      </c>
      <c r="H131" s="1113">
        <v>60</v>
      </c>
      <c r="I131" s="1114"/>
      <c r="L131" s="1109"/>
      <c r="M131" s="1115"/>
      <c r="T131" s="1116"/>
      <c r="AT131" s="1111" t="s">
        <v>4936</v>
      </c>
      <c r="AU131" s="1111" t="s">
        <v>83</v>
      </c>
      <c r="AV131" s="48" t="s">
        <v>83</v>
      </c>
      <c r="AW131" s="48" t="s">
        <v>26</v>
      </c>
      <c r="AX131" s="48" t="s">
        <v>77</v>
      </c>
      <c r="AY131" s="1111" t="s">
        <v>211</v>
      </c>
    </row>
    <row r="132" spans="2:65" s="1" customFormat="1" ht="24.2" customHeight="1">
      <c r="B132" s="182"/>
      <c r="C132" s="212" t="s">
        <v>217</v>
      </c>
      <c r="D132" s="212" t="s">
        <v>213</v>
      </c>
      <c r="E132" s="213" t="s">
        <v>4945</v>
      </c>
      <c r="F132" s="214" t="s">
        <v>4946</v>
      </c>
      <c r="G132" s="215" t="s">
        <v>238</v>
      </c>
      <c r="H132" s="216">
        <v>130</v>
      </c>
      <c r="I132" s="293"/>
      <c r="J132" s="217">
        <f>ROUND(I132*H132,2)</f>
        <v>0</v>
      </c>
      <c r="K132" s="189"/>
      <c r="L132" s="64"/>
      <c r="M132" s="294" t="s">
        <v>1</v>
      </c>
      <c r="N132" s="295" t="s">
        <v>37</v>
      </c>
      <c r="P132" s="296">
        <f>O132*H132</f>
        <v>0</v>
      </c>
      <c r="Q132" s="296">
        <v>0</v>
      </c>
      <c r="R132" s="296">
        <f>Q132*H132</f>
        <v>0</v>
      </c>
      <c r="S132" s="296">
        <v>0.25</v>
      </c>
      <c r="T132" s="297">
        <f>S132*H132</f>
        <v>32.5</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4947</v>
      </c>
    </row>
    <row r="133" spans="2:65" s="48" customFormat="1" ht="22.5">
      <c r="B133" s="1109"/>
      <c r="D133" s="1110" t="s">
        <v>4936</v>
      </c>
      <c r="E133" s="1111" t="s">
        <v>1</v>
      </c>
      <c r="F133" s="1112" t="s">
        <v>4948</v>
      </c>
      <c r="H133" s="1113">
        <v>130</v>
      </c>
      <c r="I133" s="1114"/>
      <c r="L133" s="1109"/>
      <c r="M133" s="1115"/>
      <c r="T133" s="1116"/>
      <c r="AT133" s="1111" t="s">
        <v>4936</v>
      </c>
      <c r="AU133" s="1111" t="s">
        <v>83</v>
      </c>
      <c r="AV133" s="48" t="s">
        <v>83</v>
      </c>
      <c r="AW133" s="48" t="s">
        <v>26</v>
      </c>
      <c r="AX133" s="48" t="s">
        <v>77</v>
      </c>
      <c r="AY133" s="1111" t="s">
        <v>211</v>
      </c>
    </row>
    <row r="134" spans="2:65" s="1" customFormat="1" ht="33" customHeight="1">
      <c r="B134" s="182"/>
      <c r="C134" s="212" t="s">
        <v>225</v>
      </c>
      <c r="D134" s="212" t="s">
        <v>213</v>
      </c>
      <c r="E134" s="213" t="s">
        <v>4949</v>
      </c>
      <c r="F134" s="214" t="s">
        <v>4950</v>
      </c>
      <c r="G134" s="215" t="s">
        <v>238</v>
      </c>
      <c r="H134" s="216">
        <v>82</v>
      </c>
      <c r="I134" s="293"/>
      <c r="J134" s="217">
        <f>ROUND(I134*H134,2)</f>
        <v>0</v>
      </c>
      <c r="K134" s="189"/>
      <c r="L134" s="64"/>
      <c r="M134" s="294" t="s">
        <v>1</v>
      </c>
      <c r="N134" s="295" t="s">
        <v>37</v>
      </c>
      <c r="P134" s="296">
        <f>O134*H134</f>
        <v>0</v>
      </c>
      <c r="Q134" s="296">
        <v>0</v>
      </c>
      <c r="R134" s="296">
        <f>Q134*H134</f>
        <v>0</v>
      </c>
      <c r="S134" s="296">
        <v>0.4</v>
      </c>
      <c r="T134" s="297">
        <f>S134*H134</f>
        <v>32.800000000000004</v>
      </c>
      <c r="AR134" s="218" t="s">
        <v>217</v>
      </c>
      <c r="AT134" s="218" t="s">
        <v>213</v>
      </c>
      <c r="AU134" s="218"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218" t="s">
        <v>4951</v>
      </c>
    </row>
    <row r="135" spans="2:65" s="48" customFormat="1" ht="22.5">
      <c r="B135" s="1109"/>
      <c r="D135" s="1110" t="s">
        <v>4936</v>
      </c>
      <c r="E135" s="1111" t="s">
        <v>1</v>
      </c>
      <c r="F135" s="1112" t="s">
        <v>4937</v>
      </c>
      <c r="H135" s="1113">
        <v>82</v>
      </c>
      <c r="I135" s="1114"/>
      <c r="L135" s="1109"/>
      <c r="M135" s="1115"/>
      <c r="T135" s="1116"/>
      <c r="AT135" s="1111" t="s">
        <v>4936</v>
      </c>
      <c r="AU135" s="1111" t="s">
        <v>83</v>
      </c>
      <c r="AV135" s="48" t="s">
        <v>83</v>
      </c>
      <c r="AW135" s="48" t="s">
        <v>26</v>
      </c>
      <c r="AX135" s="48" t="s">
        <v>77</v>
      </c>
      <c r="AY135" s="1111" t="s">
        <v>211</v>
      </c>
    </row>
    <row r="136" spans="2:65" s="1" customFormat="1" ht="33" customHeight="1">
      <c r="B136" s="182"/>
      <c r="C136" s="212" t="s">
        <v>228</v>
      </c>
      <c r="D136" s="212" t="s">
        <v>213</v>
      </c>
      <c r="E136" s="213" t="s">
        <v>4952</v>
      </c>
      <c r="F136" s="214" t="s">
        <v>4953</v>
      </c>
      <c r="G136" s="215" t="s">
        <v>238</v>
      </c>
      <c r="H136" s="216">
        <v>82</v>
      </c>
      <c r="I136" s="293"/>
      <c r="J136" s="217">
        <f>ROUND(I136*H136,2)</f>
        <v>0</v>
      </c>
      <c r="K136" s="189"/>
      <c r="L136" s="64"/>
      <c r="M136" s="294" t="s">
        <v>1</v>
      </c>
      <c r="N136" s="295" t="s">
        <v>37</v>
      </c>
      <c r="P136" s="296">
        <f>O136*H136</f>
        <v>0</v>
      </c>
      <c r="Q136" s="296">
        <v>0</v>
      </c>
      <c r="R136" s="296">
        <f>Q136*H136</f>
        <v>0</v>
      </c>
      <c r="S136" s="296">
        <v>0.22500000000000001</v>
      </c>
      <c r="T136" s="297">
        <f>S136*H136</f>
        <v>18.45</v>
      </c>
      <c r="AR136" s="218" t="s">
        <v>217</v>
      </c>
      <c r="AT136" s="218" t="s">
        <v>213</v>
      </c>
      <c r="AU136" s="218"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218" t="s">
        <v>4954</v>
      </c>
    </row>
    <row r="137" spans="2:65" s="48" customFormat="1" ht="22.5">
      <c r="B137" s="1109"/>
      <c r="D137" s="1110" t="s">
        <v>4936</v>
      </c>
      <c r="E137" s="1111" t="s">
        <v>1</v>
      </c>
      <c r="F137" s="1112" t="s">
        <v>4937</v>
      </c>
      <c r="H137" s="1113">
        <v>82</v>
      </c>
      <c r="I137" s="1114"/>
      <c r="L137" s="1109"/>
      <c r="M137" s="1115"/>
      <c r="T137" s="1116"/>
      <c r="AT137" s="1111" t="s">
        <v>4936</v>
      </c>
      <c r="AU137" s="1111" t="s">
        <v>83</v>
      </c>
      <c r="AV137" s="48" t="s">
        <v>83</v>
      </c>
      <c r="AW137" s="48" t="s">
        <v>26</v>
      </c>
      <c r="AX137" s="48" t="s">
        <v>77</v>
      </c>
      <c r="AY137" s="1111" t="s">
        <v>211</v>
      </c>
    </row>
    <row r="138" spans="2:65" s="1" customFormat="1" ht="24.2" customHeight="1">
      <c r="B138" s="182"/>
      <c r="C138" s="212" t="s">
        <v>231</v>
      </c>
      <c r="D138" s="212" t="s">
        <v>213</v>
      </c>
      <c r="E138" s="213" t="s">
        <v>4955</v>
      </c>
      <c r="F138" s="214" t="s">
        <v>4956</v>
      </c>
      <c r="G138" s="215" t="s">
        <v>216</v>
      </c>
      <c r="H138" s="216">
        <v>184.3</v>
      </c>
      <c r="I138" s="293"/>
      <c r="J138" s="217">
        <f>ROUND(I138*H138,2)</f>
        <v>0</v>
      </c>
      <c r="K138" s="189"/>
      <c r="L138" s="64"/>
      <c r="M138" s="294" t="s">
        <v>1</v>
      </c>
      <c r="N138" s="295" t="s">
        <v>37</v>
      </c>
      <c r="P138" s="296">
        <f>O138*H138</f>
        <v>0</v>
      </c>
      <c r="Q138" s="296">
        <v>0</v>
      </c>
      <c r="R138" s="296">
        <f>Q138*H138</f>
        <v>0</v>
      </c>
      <c r="S138" s="296">
        <v>0</v>
      </c>
      <c r="T138" s="297">
        <f>S138*H138</f>
        <v>0</v>
      </c>
      <c r="AR138" s="218" t="s">
        <v>217</v>
      </c>
      <c r="AT138" s="218" t="s">
        <v>213</v>
      </c>
      <c r="AU138" s="218" t="s">
        <v>83</v>
      </c>
      <c r="AY138" s="51" t="s">
        <v>211</v>
      </c>
      <c r="BE138" s="195">
        <f>IF(N138="základná",J138,0)</f>
        <v>0</v>
      </c>
      <c r="BF138" s="195">
        <f>IF(N138="znížená",J138,0)</f>
        <v>0</v>
      </c>
      <c r="BG138" s="195">
        <f>IF(N138="zákl. prenesená",J138,0)</f>
        <v>0</v>
      </c>
      <c r="BH138" s="195">
        <f>IF(N138="zníž. prenesená",J138,0)</f>
        <v>0</v>
      </c>
      <c r="BI138" s="195">
        <f>IF(N138="nulová",J138,0)</f>
        <v>0</v>
      </c>
      <c r="BJ138" s="51" t="s">
        <v>83</v>
      </c>
      <c r="BK138" s="195">
        <f>ROUND(I138*H138,2)</f>
        <v>0</v>
      </c>
      <c r="BL138" s="51" t="s">
        <v>217</v>
      </c>
      <c r="BM138" s="218" t="s">
        <v>4957</v>
      </c>
    </row>
    <row r="139" spans="2:65" s="48" customFormat="1" ht="11.25">
      <c r="B139" s="1109"/>
      <c r="D139" s="1110" t="s">
        <v>4936</v>
      </c>
      <c r="E139" s="1111" t="s">
        <v>1</v>
      </c>
      <c r="F139" s="1112" t="s">
        <v>4958</v>
      </c>
      <c r="H139" s="1113">
        <v>184.3</v>
      </c>
      <c r="I139" s="1114"/>
      <c r="L139" s="1109"/>
      <c r="M139" s="1115"/>
      <c r="T139" s="1116"/>
      <c r="AT139" s="1111" t="s">
        <v>4936</v>
      </c>
      <c r="AU139" s="1111" t="s">
        <v>83</v>
      </c>
      <c r="AV139" s="48" t="s">
        <v>83</v>
      </c>
      <c r="AW139" s="48" t="s">
        <v>26</v>
      </c>
      <c r="AX139" s="48" t="s">
        <v>77</v>
      </c>
      <c r="AY139" s="1111" t="s">
        <v>211</v>
      </c>
    </row>
    <row r="140" spans="2:65" s="1" customFormat="1" ht="21.75" customHeight="1">
      <c r="B140" s="182"/>
      <c r="C140" s="212" t="s">
        <v>235</v>
      </c>
      <c r="D140" s="212" t="s">
        <v>213</v>
      </c>
      <c r="E140" s="213" t="s">
        <v>4959</v>
      </c>
      <c r="F140" s="214" t="s">
        <v>4960</v>
      </c>
      <c r="G140" s="215" t="s">
        <v>216</v>
      </c>
      <c r="H140" s="216">
        <v>12</v>
      </c>
      <c r="I140" s="293"/>
      <c r="J140" s="217">
        <f>ROUND(I140*H140,2)</f>
        <v>0</v>
      </c>
      <c r="K140" s="189"/>
      <c r="L140" s="64"/>
      <c r="M140" s="294" t="s">
        <v>1</v>
      </c>
      <c r="N140" s="295" t="s">
        <v>37</v>
      </c>
      <c r="P140" s="296">
        <f>O140*H140</f>
        <v>0</v>
      </c>
      <c r="Q140" s="296">
        <v>0</v>
      </c>
      <c r="R140" s="296">
        <f>Q140*H140</f>
        <v>0</v>
      </c>
      <c r="S140" s="296">
        <v>0</v>
      </c>
      <c r="T140" s="297">
        <f>S140*H140</f>
        <v>0</v>
      </c>
      <c r="AR140" s="218" t="s">
        <v>217</v>
      </c>
      <c r="AT140" s="218" t="s">
        <v>213</v>
      </c>
      <c r="AU140" s="218"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217</v>
      </c>
      <c r="BM140" s="218" t="s">
        <v>4961</v>
      </c>
    </row>
    <row r="141" spans="2:65" s="48" customFormat="1" ht="11.25">
      <c r="B141" s="1109"/>
      <c r="D141" s="1110" t="s">
        <v>4936</v>
      </c>
      <c r="E141" s="1111" t="s">
        <v>1</v>
      </c>
      <c r="F141" s="1112" t="s">
        <v>4962</v>
      </c>
      <c r="H141" s="1113">
        <v>12</v>
      </c>
      <c r="I141" s="1114"/>
      <c r="L141" s="1109"/>
      <c r="M141" s="1115"/>
      <c r="T141" s="1116"/>
      <c r="AT141" s="1111" t="s">
        <v>4936</v>
      </c>
      <c r="AU141" s="1111" t="s">
        <v>83</v>
      </c>
      <c r="AV141" s="48" t="s">
        <v>83</v>
      </c>
      <c r="AW141" s="48" t="s">
        <v>26</v>
      </c>
      <c r="AX141" s="48" t="s">
        <v>77</v>
      </c>
      <c r="AY141" s="1111" t="s">
        <v>211</v>
      </c>
    </row>
    <row r="142" spans="2:65" s="1" customFormat="1" ht="24.2" customHeight="1">
      <c r="B142" s="182"/>
      <c r="C142" s="212" t="s">
        <v>239</v>
      </c>
      <c r="D142" s="212" t="s">
        <v>213</v>
      </c>
      <c r="E142" s="213" t="s">
        <v>4963</v>
      </c>
      <c r="F142" s="214" t="s">
        <v>4964</v>
      </c>
      <c r="G142" s="215" t="s">
        <v>216</v>
      </c>
      <c r="H142" s="216">
        <v>5.7</v>
      </c>
      <c r="I142" s="293"/>
      <c r="J142" s="217">
        <f>ROUND(I142*H142,2)</f>
        <v>0</v>
      </c>
      <c r="K142" s="189"/>
      <c r="L142" s="64"/>
      <c r="M142" s="294" t="s">
        <v>1</v>
      </c>
      <c r="N142" s="295" t="s">
        <v>37</v>
      </c>
      <c r="P142" s="296">
        <f>O142*H142</f>
        <v>0</v>
      </c>
      <c r="Q142" s="296">
        <v>0</v>
      </c>
      <c r="R142" s="296">
        <f>Q142*H142</f>
        <v>0</v>
      </c>
      <c r="S142" s="296">
        <v>0</v>
      </c>
      <c r="T142" s="297">
        <f>S142*H142</f>
        <v>0</v>
      </c>
      <c r="AR142" s="218" t="s">
        <v>217</v>
      </c>
      <c r="AT142" s="218" t="s">
        <v>213</v>
      </c>
      <c r="AU142" s="218" t="s">
        <v>83</v>
      </c>
      <c r="AY142" s="51" t="s">
        <v>211</v>
      </c>
      <c r="BE142" s="195">
        <f>IF(N142="základná",J142,0)</f>
        <v>0</v>
      </c>
      <c r="BF142" s="195">
        <f>IF(N142="znížená",J142,0)</f>
        <v>0</v>
      </c>
      <c r="BG142" s="195">
        <f>IF(N142="zákl. prenesená",J142,0)</f>
        <v>0</v>
      </c>
      <c r="BH142" s="195">
        <f>IF(N142="zníž. prenesená",J142,0)</f>
        <v>0</v>
      </c>
      <c r="BI142" s="195">
        <f>IF(N142="nulová",J142,0)</f>
        <v>0</v>
      </c>
      <c r="BJ142" s="51" t="s">
        <v>83</v>
      </c>
      <c r="BK142" s="195">
        <f>ROUND(I142*H142,2)</f>
        <v>0</v>
      </c>
      <c r="BL142" s="51" t="s">
        <v>217</v>
      </c>
      <c r="BM142" s="218" t="s">
        <v>4965</v>
      </c>
    </row>
    <row r="143" spans="2:65" s="48" customFormat="1" ht="11.25">
      <c r="B143" s="1109"/>
      <c r="D143" s="1110" t="s">
        <v>4936</v>
      </c>
      <c r="E143" s="1111" t="s">
        <v>1</v>
      </c>
      <c r="F143" s="1112" t="s">
        <v>4966</v>
      </c>
      <c r="H143" s="1113">
        <v>5.7</v>
      </c>
      <c r="I143" s="1114"/>
      <c r="L143" s="1109"/>
      <c r="M143" s="1115"/>
      <c r="T143" s="1116"/>
      <c r="AT143" s="1111" t="s">
        <v>4936</v>
      </c>
      <c r="AU143" s="1111" t="s">
        <v>83</v>
      </c>
      <c r="AV143" s="48" t="s">
        <v>83</v>
      </c>
      <c r="AW143" s="48" t="s">
        <v>26</v>
      </c>
      <c r="AX143" s="48" t="s">
        <v>77</v>
      </c>
      <c r="AY143" s="1111" t="s">
        <v>211</v>
      </c>
    </row>
    <row r="144" spans="2:65" s="1" customFormat="1" ht="16.5" customHeight="1">
      <c r="B144" s="182"/>
      <c r="C144" s="212" t="s">
        <v>244</v>
      </c>
      <c r="D144" s="212" t="s">
        <v>213</v>
      </c>
      <c r="E144" s="213" t="s">
        <v>4967</v>
      </c>
      <c r="F144" s="214" t="s">
        <v>4968</v>
      </c>
      <c r="G144" s="215" t="s">
        <v>216</v>
      </c>
      <c r="H144" s="216">
        <v>4.5</v>
      </c>
      <c r="I144" s="293"/>
      <c r="J144" s="217">
        <f>ROUND(I144*H144,2)</f>
        <v>0</v>
      </c>
      <c r="K144" s="189"/>
      <c r="L144" s="64"/>
      <c r="M144" s="294" t="s">
        <v>1</v>
      </c>
      <c r="N144" s="295" t="s">
        <v>37</v>
      </c>
      <c r="P144" s="296">
        <f>O144*H144</f>
        <v>0</v>
      </c>
      <c r="Q144" s="296">
        <v>0</v>
      </c>
      <c r="R144" s="296">
        <f>Q144*H144</f>
        <v>0</v>
      </c>
      <c r="S144" s="296">
        <v>0</v>
      </c>
      <c r="T144" s="297">
        <f>S144*H144</f>
        <v>0</v>
      </c>
      <c r="AR144" s="218" t="s">
        <v>217</v>
      </c>
      <c r="AT144" s="218" t="s">
        <v>213</v>
      </c>
      <c r="AU144" s="218"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218" t="s">
        <v>4969</v>
      </c>
    </row>
    <row r="145" spans="2:65" s="48" customFormat="1" ht="11.25">
      <c r="B145" s="1109"/>
      <c r="D145" s="1110" t="s">
        <v>4936</v>
      </c>
      <c r="E145" s="1111" t="s">
        <v>1</v>
      </c>
      <c r="F145" s="1112" t="s">
        <v>4970</v>
      </c>
      <c r="H145" s="1113">
        <v>4.5</v>
      </c>
      <c r="I145" s="1114"/>
      <c r="L145" s="1109"/>
      <c r="M145" s="1115"/>
      <c r="T145" s="1116"/>
      <c r="AT145" s="1111" t="s">
        <v>4936</v>
      </c>
      <c r="AU145" s="1111" t="s">
        <v>83</v>
      </c>
      <c r="AV145" s="48" t="s">
        <v>83</v>
      </c>
      <c r="AW145" s="48" t="s">
        <v>26</v>
      </c>
      <c r="AX145" s="48" t="s">
        <v>77</v>
      </c>
      <c r="AY145" s="1111" t="s">
        <v>211</v>
      </c>
    </row>
    <row r="146" spans="2:65" s="1" customFormat="1" ht="37.9" customHeight="1">
      <c r="B146" s="182"/>
      <c r="C146" s="212" t="s">
        <v>247</v>
      </c>
      <c r="D146" s="212" t="s">
        <v>213</v>
      </c>
      <c r="E146" s="213" t="s">
        <v>3655</v>
      </c>
      <c r="F146" s="214" t="s">
        <v>3656</v>
      </c>
      <c r="G146" s="215" t="s">
        <v>216</v>
      </c>
      <c r="H146" s="216">
        <v>205.04</v>
      </c>
      <c r="I146" s="293"/>
      <c r="J146" s="217">
        <f>ROUND(I146*H146,2)</f>
        <v>0</v>
      </c>
      <c r="K146" s="189"/>
      <c r="L146" s="64"/>
      <c r="M146" s="294" t="s">
        <v>1</v>
      </c>
      <c r="N146" s="295" t="s">
        <v>37</v>
      </c>
      <c r="P146" s="296">
        <f>O146*H146</f>
        <v>0</v>
      </c>
      <c r="Q146" s="296">
        <v>0</v>
      </c>
      <c r="R146" s="296">
        <f>Q146*H146</f>
        <v>0</v>
      </c>
      <c r="S146" s="296">
        <v>0</v>
      </c>
      <c r="T146" s="297">
        <f>S146*H146</f>
        <v>0</v>
      </c>
      <c r="AR146" s="218" t="s">
        <v>217</v>
      </c>
      <c r="AT146" s="218" t="s">
        <v>213</v>
      </c>
      <c r="AU146" s="218"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218" t="s">
        <v>4971</v>
      </c>
    </row>
    <row r="147" spans="2:65" s="48" customFormat="1" ht="11.25">
      <c r="B147" s="1109"/>
      <c r="D147" s="1110" t="s">
        <v>4936</v>
      </c>
      <c r="E147" s="1111" t="s">
        <v>1</v>
      </c>
      <c r="F147" s="1112" t="s">
        <v>4958</v>
      </c>
      <c r="H147" s="1113">
        <v>184.3</v>
      </c>
      <c r="I147" s="1114"/>
      <c r="L147" s="1109"/>
      <c r="M147" s="1115"/>
      <c r="T147" s="1116"/>
      <c r="AT147" s="1111" t="s">
        <v>4936</v>
      </c>
      <c r="AU147" s="1111" t="s">
        <v>83</v>
      </c>
      <c r="AV147" s="48" t="s">
        <v>83</v>
      </c>
      <c r="AW147" s="48" t="s">
        <v>26</v>
      </c>
      <c r="AX147" s="48" t="s">
        <v>70</v>
      </c>
      <c r="AY147" s="1111" t="s">
        <v>211</v>
      </c>
    </row>
    <row r="148" spans="2:65" s="48" customFormat="1" ht="11.25">
      <c r="B148" s="1109"/>
      <c r="D148" s="1110" t="s">
        <v>4936</v>
      </c>
      <c r="E148" s="1111" t="s">
        <v>1</v>
      </c>
      <c r="F148" s="1112" t="s">
        <v>4966</v>
      </c>
      <c r="H148" s="1113">
        <v>5.7</v>
      </c>
      <c r="I148" s="1114"/>
      <c r="L148" s="1109"/>
      <c r="M148" s="1115"/>
      <c r="T148" s="1116"/>
      <c r="AT148" s="1111" t="s">
        <v>4936</v>
      </c>
      <c r="AU148" s="1111" t="s">
        <v>83</v>
      </c>
      <c r="AV148" s="48" t="s">
        <v>83</v>
      </c>
      <c r="AW148" s="48" t="s">
        <v>26</v>
      </c>
      <c r="AX148" s="48" t="s">
        <v>70</v>
      </c>
      <c r="AY148" s="1111" t="s">
        <v>211</v>
      </c>
    </row>
    <row r="149" spans="2:65" s="48" customFormat="1" ht="11.25">
      <c r="B149" s="1109"/>
      <c r="D149" s="1110" t="s">
        <v>4936</v>
      </c>
      <c r="E149" s="1111" t="s">
        <v>1</v>
      </c>
      <c r="F149" s="1112" t="s">
        <v>4962</v>
      </c>
      <c r="H149" s="1113">
        <v>12</v>
      </c>
      <c r="I149" s="1114"/>
      <c r="L149" s="1109"/>
      <c r="M149" s="1115"/>
      <c r="T149" s="1116"/>
      <c r="AT149" s="1111" t="s">
        <v>4936</v>
      </c>
      <c r="AU149" s="1111" t="s">
        <v>83</v>
      </c>
      <c r="AV149" s="48" t="s">
        <v>83</v>
      </c>
      <c r="AW149" s="48" t="s">
        <v>26</v>
      </c>
      <c r="AX149" s="48" t="s">
        <v>70</v>
      </c>
      <c r="AY149" s="1111" t="s">
        <v>211</v>
      </c>
    </row>
    <row r="150" spans="2:65" s="48" customFormat="1" ht="11.25">
      <c r="B150" s="1109"/>
      <c r="D150" s="1110" t="s">
        <v>4936</v>
      </c>
      <c r="E150" s="1111" t="s">
        <v>1</v>
      </c>
      <c r="F150" s="1112" t="s">
        <v>4972</v>
      </c>
      <c r="H150" s="1113">
        <v>-30</v>
      </c>
      <c r="I150" s="1114"/>
      <c r="L150" s="1109"/>
      <c r="M150" s="1115"/>
      <c r="T150" s="1116"/>
      <c r="AT150" s="1111" t="s">
        <v>4936</v>
      </c>
      <c r="AU150" s="1111" t="s">
        <v>83</v>
      </c>
      <c r="AV150" s="48" t="s">
        <v>83</v>
      </c>
      <c r="AW150" s="48" t="s">
        <v>26</v>
      </c>
      <c r="AX150" s="48" t="s">
        <v>70</v>
      </c>
      <c r="AY150" s="1111" t="s">
        <v>211</v>
      </c>
    </row>
    <row r="151" spans="2:65" s="48" customFormat="1" ht="22.5">
      <c r="B151" s="1109"/>
      <c r="D151" s="1110" t="s">
        <v>4936</v>
      </c>
      <c r="E151" s="1111" t="s">
        <v>1</v>
      </c>
      <c r="F151" s="1112" t="s">
        <v>4973</v>
      </c>
      <c r="H151" s="1113">
        <v>18.04</v>
      </c>
      <c r="I151" s="1114"/>
      <c r="L151" s="1109"/>
      <c r="M151" s="1115"/>
      <c r="T151" s="1116"/>
      <c r="AT151" s="1111" t="s">
        <v>4936</v>
      </c>
      <c r="AU151" s="1111" t="s">
        <v>83</v>
      </c>
      <c r="AV151" s="48" t="s">
        <v>83</v>
      </c>
      <c r="AW151" s="48" t="s">
        <v>26</v>
      </c>
      <c r="AX151" s="48" t="s">
        <v>70</v>
      </c>
      <c r="AY151" s="1111" t="s">
        <v>211</v>
      </c>
    </row>
    <row r="152" spans="2:65" s="48" customFormat="1" ht="22.5">
      <c r="B152" s="1109"/>
      <c r="D152" s="1110" t="s">
        <v>4936</v>
      </c>
      <c r="E152" s="1111" t="s">
        <v>1</v>
      </c>
      <c r="F152" s="1112" t="s">
        <v>4974</v>
      </c>
      <c r="H152" s="1113">
        <v>15</v>
      </c>
      <c r="I152" s="1114"/>
      <c r="L152" s="1109"/>
      <c r="M152" s="1115"/>
      <c r="T152" s="1116"/>
      <c r="AT152" s="1111" t="s">
        <v>4936</v>
      </c>
      <c r="AU152" s="1111" t="s">
        <v>83</v>
      </c>
      <c r="AV152" s="48" t="s">
        <v>83</v>
      </c>
      <c r="AW152" s="48" t="s">
        <v>26</v>
      </c>
      <c r="AX152" s="48" t="s">
        <v>70</v>
      </c>
      <c r="AY152" s="1111" t="s">
        <v>211</v>
      </c>
    </row>
    <row r="153" spans="2:65" s="12" customFormat="1" ht="11.25">
      <c r="B153" s="219"/>
      <c r="D153" s="1110" t="s">
        <v>4936</v>
      </c>
      <c r="E153" s="220" t="s">
        <v>1</v>
      </c>
      <c r="F153" s="1117" t="s">
        <v>4975</v>
      </c>
      <c r="H153" s="1118">
        <v>205.04</v>
      </c>
      <c r="I153" s="1119"/>
      <c r="L153" s="219"/>
      <c r="M153" s="1120"/>
      <c r="T153" s="1121"/>
      <c r="AT153" s="220" t="s">
        <v>4936</v>
      </c>
      <c r="AU153" s="220" t="s">
        <v>83</v>
      </c>
      <c r="AV153" s="12" t="s">
        <v>217</v>
      </c>
      <c r="AW153" s="12" t="s">
        <v>26</v>
      </c>
      <c r="AX153" s="12" t="s">
        <v>77</v>
      </c>
      <c r="AY153" s="220" t="s">
        <v>211</v>
      </c>
    </row>
    <row r="154" spans="2:65" s="1" customFormat="1" ht="44.25" customHeight="1">
      <c r="B154" s="182"/>
      <c r="C154" s="212" t="s">
        <v>251</v>
      </c>
      <c r="D154" s="212" t="s">
        <v>213</v>
      </c>
      <c r="E154" s="213" t="s">
        <v>4976</v>
      </c>
      <c r="F154" s="214" t="s">
        <v>4977</v>
      </c>
      <c r="G154" s="215" t="s">
        <v>216</v>
      </c>
      <c r="H154" s="216">
        <v>410.08</v>
      </c>
      <c r="I154" s="293"/>
      <c r="J154" s="217">
        <f>ROUND(I154*H154,2)</f>
        <v>0</v>
      </c>
      <c r="K154" s="189"/>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4978</v>
      </c>
    </row>
    <row r="155" spans="2:65" s="48" customFormat="1" ht="11.25">
      <c r="B155" s="1109"/>
      <c r="D155" s="1110" t="s">
        <v>4936</v>
      </c>
      <c r="E155" s="1111" t="s">
        <v>1</v>
      </c>
      <c r="F155" s="1112" t="s">
        <v>4979</v>
      </c>
      <c r="H155" s="1113">
        <v>410.08</v>
      </c>
      <c r="I155" s="1114"/>
      <c r="L155" s="1109"/>
      <c r="M155" s="1115"/>
      <c r="T155" s="1116"/>
      <c r="AT155" s="1111" t="s">
        <v>4936</v>
      </c>
      <c r="AU155" s="1111" t="s">
        <v>83</v>
      </c>
      <c r="AV155" s="48" t="s">
        <v>83</v>
      </c>
      <c r="AW155" s="48" t="s">
        <v>26</v>
      </c>
      <c r="AX155" s="48" t="s">
        <v>77</v>
      </c>
      <c r="AY155" s="1111" t="s">
        <v>211</v>
      </c>
    </row>
    <row r="156" spans="2:65" s="1" customFormat="1" ht="37.9" customHeight="1">
      <c r="B156" s="182"/>
      <c r="C156" s="212" t="s">
        <v>254</v>
      </c>
      <c r="D156" s="212" t="s">
        <v>213</v>
      </c>
      <c r="E156" s="213" t="s">
        <v>4980</v>
      </c>
      <c r="F156" s="214" t="s">
        <v>4981</v>
      </c>
      <c r="G156" s="215" t="s">
        <v>216</v>
      </c>
      <c r="H156" s="216">
        <v>30</v>
      </c>
      <c r="I156" s="293"/>
      <c r="J156" s="217">
        <f>ROUND(I156*H156,2)</f>
        <v>0</v>
      </c>
      <c r="K156" s="189"/>
      <c r="L156" s="64"/>
      <c r="M156" s="294" t="s">
        <v>1</v>
      </c>
      <c r="N156" s="295" t="s">
        <v>37</v>
      </c>
      <c r="P156" s="296">
        <f>O156*H156</f>
        <v>0</v>
      </c>
      <c r="Q156" s="296">
        <v>0</v>
      </c>
      <c r="R156" s="296">
        <f>Q156*H156</f>
        <v>0</v>
      </c>
      <c r="S156" s="296">
        <v>0</v>
      </c>
      <c r="T156" s="297">
        <f>S156*H156</f>
        <v>0</v>
      </c>
      <c r="AR156" s="218" t="s">
        <v>217</v>
      </c>
      <c r="AT156" s="218" t="s">
        <v>213</v>
      </c>
      <c r="AU156" s="218"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218" t="s">
        <v>4982</v>
      </c>
    </row>
    <row r="157" spans="2:65" s="48" customFormat="1" ht="11.25">
      <c r="B157" s="1109"/>
      <c r="D157" s="1110" t="s">
        <v>4936</v>
      </c>
      <c r="E157" s="1111" t="s">
        <v>1</v>
      </c>
      <c r="F157" s="1112" t="s">
        <v>4983</v>
      </c>
      <c r="H157" s="1113">
        <v>30</v>
      </c>
      <c r="I157" s="1114"/>
      <c r="L157" s="1109"/>
      <c r="M157" s="1115"/>
      <c r="T157" s="1116"/>
      <c r="AT157" s="1111" t="s">
        <v>4936</v>
      </c>
      <c r="AU157" s="1111" t="s">
        <v>83</v>
      </c>
      <c r="AV157" s="48" t="s">
        <v>83</v>
      </c>
      <c r="AW157" s="48" t="s">
        <v>26</v>
      </c>
      <c r="AX157" s="48" t="s">
        <v>77</v>
      </c>
      <c r="AY157" s="1111" t="s">
        <v>211</v>
      </c>
    </row>
    <row r="158" spans="2:65" s="1" customFormat="1" ht="21.75" customHeight="1">
      <c r="B158" s="182"/>
      <c r="C158" s="212" t="s">
        <v>257</v>
      </c>
      <c r="D158" s="212" t="s">
        <v>213</v>
      </c>
      <c r="E158" s="213" t="s">
        <v>3661</v>
      </c>
      <c r="F158" s="214" t="s">
        <v>3662</v>
      </c>
      <c r="G158" s="215" t="s">
        <v>216</v>
      </c>
      <c r="H158" s="216">
        <v>205.04</v>
      </c>
      <c r="I158" s="293"/>
      <c r="J158" s="217">
        <f>ROUND(I158*H158,2)</f>
        <v>0</v>
      </c>
      <c r="K158" s="189"/>
      <c r="L158" s="64"/>
      <c r="M158" s="294" t="s">
        <v>1</v>
      </c>
      <c r="N158" s="295" t="s">
        <v>37</v>
      </c>
      <c r="P158" s="296">
        <f>O158*H158</f>
        <v>0</v>
      </c>
      <c r="Q158" s="296">
        <v>0</v>
      </c>
      <c r="R158" s="296">
        <f>Q158*H158</f>
        <v>0</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4984</v>
      </c>
    </row>
    <row r="159" spans="2:65" s="48" customFormat="1" ht="11.25">
      <c r="B159" s="1109"/>
      <c r="D159" s="1110" t="s">
        <v>4936</v>
      </c>
      <c r="E159" s="1111" t="s">
        <v>1</v>
      </c>
      <c r="F159" s="1112" t="s">
        <v>4958</v>
      </c>
      <c r="H159" s="1113">
        <v>184.3</v>
      </c>
      <c r="I159" s="1114"/>
      <c r="L159" s="1109"/>
      <c r="M159" s="1115"/>
      <c r="T159" s="1116"/>
      <c r="AT159" s="1111" t="s">
        <v>4936</v>
      </c>
      <c r="AU159" s="1111" t="s">
        <v>83</v>
      </c>
      <c r="AV159" s="48" t="s">
        <v>83</v>
      </c>
      <c r="AW159" s="48" t="s">
        <v>26</v>
      </c>
      <c r="AX159" s="48" t="s">
        <v>70</v>
      </c>
      <c r="AY159" s="1111" t="s">
        <v>211</v>
      </c>
    </row>
    <row r="160" spans="2:65" s="48" customFormat="1" ht="11.25">
      <c r="B160" s="1109"/>
      <c r="D160" s="1110" t="s">
        <v>4936</v>
      </c>
      <c r="E160" s="1111" t="s">
        <v>1</v>
      </c>
      <c r="F160" s="1112" t="s">
        <v>4966</v>
      </c>
      <c r="H160" s="1113">
        <v>5.7</v>
      </c>
      <c r="I160" s="1114"/>
      <c r="L160" s="1109"/>
      <c r="M160" s="1115"/>
      <c r="T160" s="1116"/>
      <c r="AT160" s="1111" t="s">
        <v>4936</v>
      </c>
      <c r="AU160" s="1111" t="s">
        <v>83</v>
      </c>
      <c r="AV160" s="48" t="s">
        <v>83</v>
      </c>
      <c r="AW160" s="48" t="s">
        <v>26</v>
      </c>
      <c r="AX160" s="48" t="s">
        <v>70</v>
      </c>
      <c r="AY160" s="1111" t="s">
        <v>211</v>
      </c>
    </row>
    <row r="161" spans="2:65" s="48" customFormat="1" ht="11.25">
      <c r="B161" s="1109"/>
      <c r="D161" s="1110" t="s">
        <v>4936</v>
      </c>
      <c r="E161" s="1111" t="s">
        <v>1</v>
      </c>
      <c r="F161" s="1112" t="s">
        <v>4962</v>
      </c>
      <c r="H161" s="1113">
        <v>12</v>
      </c>
      <c r="I161" s="1114"/>
      <c r="L161" s="1109"/>
      <c r="M161" s="1115"/>
      <c r="T161" s="1116"/>
      <c r="AT161" s="1111" t="s">
        <v>4936</v>
      </c>
      <c r="AU161" s="1111" t="s">
        <v>83</v>
      </c>
      <c r="AV161" s="48" t="s">
        <v>83</v>
      </c>
      <c r="AW161" s="48" t="s">
        <v>26</v>
      </c>
      <c r="AX161" s="48" t="s">
        <v>70</v>
      </c>
      <c r="AY161" s="1111" t="s">
        <v>211</v>
      </c>
    </row>
    <row r="162" spans="2:65" s="48" customFormat="1" ht="11.25">
      <c r="B162" s="1109"/>
      <c r="D162" s="1110" t="s">
        <v>4936</v>
      </c>
      <c r="E162" s="1111" t="s">
        <v>1</v>
      </c>
      <c r="F162" s="1112" t="s">
        <v>4972</v>
      </c>
      <c r="H162" s="1113">
        <v>-30</v>
      </c>
      <c r="I162" s="1114"/>
      <c r="L162" s="1109"/>
      <c r="M162" s="1115"/>
      <c r="T162" s="1116"/>
      <c r="AT162" s="1111" t="s">
        <v>4936</v>
      </c>
      <c r="AU162" s="1111" t="s">
        <v>83</v>
      </c>
      <c r="AV162" s="48" t="s">
        <v>83</v>
      </c>
      <c r="AW162" s="48" t="s">
        <v>26</v>
      </c>
      <c r="AX162" s="48" t="s">
        <v>70</v>
      </c>
      <c r="AY162" s="1111" t="s">
        <v>211</v>
      </c>
    </row>
    <row r="163" spans="2:65" s="48" customFormat="1" ht="22.5">
      <c r="B163" s="1109"/>
      <c r="D163" s="1110" t="s">
        <v>4936</v>
      </c>
      <c r="E163" s="1111" t="s">
        <v>1</v>
      </c>
      <c r="F163" s="1112" t="s">
        <v>4973</v>
      </c>
      <c r="H163" s="1113">
        <v>18.04</v>
      </c>
      <c r="I163" s="1114"/>
      <c r="L163" s="1109"/>
      <c r="M163" s="1115"/>
      <c r="T163" s="1116"/>
      <c r="AT163" s="1111" t="s">
        <v>4936</v>
      </c>
      <c r="AU163" s="1111" t="s">
        <v>83</v>
      </c>
      <c r="AV163" s="48" t="s">
        <v>83</v>
      </c>
      <c r="AW163" s="48" t="s">
        <v>26</v>
      </c>
      <c r="AX163" s="48" t="s">
        <v>70</v>
      </c>
      <c r="AY163" s="1111" t="s">
        <v>211</v>
      </c>
    </row>
    <row r="164" spans="2:65" s="48" customFormat="1" ht="22.5">
      <c r="B164" s="1109"/>
      <c r="D164" s="1110" t="s">
        <v>4936</v>
      </c>
      <c r="E164" s="1111" t="s">
        <v>1</v>
      </c>
      <c r="F164" s="1112" t="s">
        <v>4974</v>
      </c>
      <c r="H164" s="1113">
        <v>15</v>
      </c>
      <c r="I164" s="1114"/>
      <c r="L164" s="1109"/>
      <c r="M164" s="1115"/>
      <c r="T164" s="1116"/>
      <c r="AT164" s="1111" t="s">
        <v>4936</v>
      </c>
      <c r="AU164" s="1111" t="s">
        <v>83</v>
      </c>
      <c r="AV164" s="48" t="s">
        <v>83</v>
      </c>
      <c r="AW164" s="48" t="s">
        <v>26</v>
      </c>
      <c r="AX164" s="48" t="s">
        <v>70</v>
      </c>
      <c r="AY164" s="1111" t="s">
        <v>211</v>
      </c>
    </row>
    <row r="165" spans="2:65" s="12" customFormat="1" ht="11.25">
      <c r="B165" s="219"/>
      <c r="D165" s="1110" t="s">
        <v>4936</v>
      </c>
      <c r="E165" s="220" t="s">
        <v>1</v>
      </c>
      <c r="F165" s="1117" t="s">
        <v>4975</v>
      </c>
      <c r="H165" s="1118">
        <v>205.04</v>
      </c>
      <c r="I165" s="1119"/>
      <c r="L165" s="219"/>
      <c r="M165" s="1120"/>
      <c r="T165" s="1121"/>
      <c r="AT165" s="220" t="s">
        <v>4936</v>
      </c>
      <c r="AU165" s="220" t="s">
        <v>83</v>
      </c>
      <c r="AV165" s="12" t="s">
        <v>217</v>
      </c>
      <c r="AW165" s="12" t="s">
        <v>26</v>
      </c>
      <c r="AX165" s="12" t="s">
        <v>77</v>
      </c>
      <c r="AY165" s="220" t="s">
        <v>211</v>
      </c>
    </row>
    <row r="166" spans="2:65" s="1" customFormat="1" ht="24.2" customHeight="1">
      <c r="B166" s="182"/>
      <c r="C166" s="212" t="s">
        <v>260</v>
      </c>
      <c r="D166" s="212" t="s">
        <v>213</v>
      </c>
      <c r="E166" s="213" t="s">
        <v>4254</v>
      </c>
      <c r="F166" s="214" t="s">
        <v>4985</v>
      </c>
      <c r="G166" s="215" t="s">
        <v>234</v>
      </c>
      <c r="H166" s="216">
        <v>369.072</v>
      </c>
      <c r="I166" s="293"/>
      <c r="J166" s="217">
        <f>ROUND(I166*H166,2)</f>
        <v>0</v>
      </c>
      <c r="K166" s="189"/>
      <c r="L166" s="64"/>
      <c r="M166" s="294" t="s">
        <v>1</v>
      </c>
      <c r="N166" s="295" t="s">
        <v>37</v>
      </c>
      <c r="P166" s="296">
        <f>O166*H166</f>
        <v>0</v>
      </c>
      <c r="Q166" s="296">
        <v>0</v>
      </c>
      <c r="R166" s="296">
        <f>Q166*H166</f>
        <v>0</v>
      </c>
      <c r="S166" s="296">
        <v>0</v>
      </c>
      <c r="T166" s="297">
        <f>S166*H166</f>
        <v>0</v>
      </c>
      <c r="AR166" s="218" t="s">
        <v>217</v>
      </c>
      <c r="AT166" s="218" t="s">
        <v>213</v>
      </c>
      <c r="AU166" s="218" t="s">
        <v>83</v>
      </c>
      <c r="AY166" s="51" t="s">
        <v>211</v>
      </c>
      <c r="BE166" s="195">
        <f>IF(N166="základná",J166,0)</f>
        <v>0</v>
      </c>
      <c r="BF166" s="195">
        <f>IF(N166="znížená",J166,0)</f>
        <v>0</v>
      </c>
      <c r="BG166" s="195">
        <f>IF(N166="zákl. prenesená",J166,0)</f>
        <v>0</v>
      </c>
      <c r="BH166" s="195">
        <f>IF(N166="zníž. prenesená",J166,0)</f>
        <v>0</v>
      </c>
      <c r="BI166" s="195">
        <f>IF(N166="nulová",J166,0)</f>
        <v>0</v>
      </c>
      <c r="BJ166" s="51" t="s">
        <v>83</v>
      </c>
      <c r="BK166" s="195">
        <f>ROUND(I166*H166,2)</f>
        <v>0</v>
      </c>
      <c r="BL166" s="51" t="s">
        <v>217</v>
      </c>
      <c r="BM166" s="218" t="s">
        <v>4986</v>
      </c>
    </row>
    <row r="167" spans="2:65" s="48" customFormat="1" ht="11.25">
      <c r="B167" s="1109"/>
      <c r="D167" s="1110" t="s">
        <v>4936</v>
      </c>
      <c r="E167" s="1111" t="s">
        <v>1</v>
      </c>
      <c r="F167" s="1112" t="s">
        <v>4987</v>
      </c>
      <c r="H167" s="1113">
        <v>369.072</v>
      </c>
      <c r="I167" s="1114"/>
      <c r="L167" s="1109"/>
      <c r="M167" s="1115"/>
      <c r="T167" s="1116"/>
      <c r="AT167" s="1111" t="s">
        <v>4936</v>
      </c>
      <c r="AU167" s="1111" t="s">
        <v>83</v>
      </c>
      <c r="AV167" s="48" t="s">
        <v>83</v>
      </c>
      <c r="AW167" s="48" t="s">
        <v>26</v>
      </c>
      <c r="AX167" s="48" t="s">
        <v>77</v>
      </c>
      <c r="AY167" s="1111" t="s">
        <v>211</v>
      </c>
    </row>
    <row r="168" spans="2:65" s="1" customFormat="1" ht="24.2" customHeight="1">
      <c r="B168" s="182"/>
      <c r="C168" s="212" t="s">
        <v>263</v>
      </c>
      <c r="D168" s="212" t="s">
        <v>213</v>
      </c>
      <c r="E168" s="213" t="s">
        <v>4988</v>
      </c>
      <c r="F168" s="214" t="s">
        <v>4989</v>
      </c>
      <c r="G168" s="215" t="s">
        <v>216</v>
      </c>
      <c r="H168" s="216">
        <v>4.5</v>
      </c>
      <c r="I168" s="293"/>
      <c r="J168" s="217">
        <f>ROUND(I168*H168,2)</f>
        <v>0</v>
      </c>
      <c r="K168" s="189"/>
      <c r="L168" s="64"/>
      <c r="M168" s="294" t="s">
        <v>1</v>
      </c>
      <c r="N168" s="295" t="s">
        <v>37</v>
      </c>
      <c r="P168" s="296">
        <f>O168*H168</f>
        <v>0</v>
      </c>
      <c r="Q168" s="296">
        <v>0</v>
      </c>
      <c r="R168" s="296">
        <f>Q168*H168</f>
        <v>0</v>
      </c>
      <c r="S168" s="296">
        <v>0</v>
      </c>
      <c r="T168" s="297">
        <f>S168*H168</f>
        <v>0</v>
      </c>
      <c r="AR168" s="218" t="s">
        <v>217</v>
      </c>
      <c r="AT168" s="218" t="s">
        <v>213</v>
      </c>
      <c r="AU168" s="218" t="s">
        <v>83</v>
      </c>
      <c r="AY168" s="51" t="s">
        <v>211</v>
      </c>
      <c r="BE168" s="195">
        <f>IF(N168="základná",J168,0)</f>
        <v>0</v>
      </c>
      <c r="BF168" s="195">
        <f>IF(N168="znížená",J168,0)</f>
        <v>0</v>
      </c>
      <c r="BG168" s="195">
        <f>IF(N168="zákl. prenesená",J168,0)</f>
        <v>0</v>
      </c>
      <c r="BH168" s="195">
        <f>IF(N168="zníž. prenesená",J168,0)</f>
        <v>0</v>
      </c>
      <c r="BI168" s="195">
        <f>IF(N168="nulová",J168,0)</f>
        <v>0</v>
      </c>
      <c r="BJ168" s="51" t="s">
        <v>83</v>
      </c>
      <c r="BK168" s="195">
        <f>ROUND(I168*H168,2)</f>
        <v>0</v>
      </c>
      <c r="BL168" s="51" t="s">
        <v>217</v>
      </c>
      <c r="BM168" s="218" t="s">
        <v>4990</v>
      </c>
    </row>
    <row r="169" spans="2:65" s="48" customFormat="1" ht="11.25">
      <c r="B169" s="1109"/>
      <c r="D169" s="1110" t="s">
        <v>4936</v>
      </c>
      <c r="E169" s="1111" t="s">
        <v>1</v>
      </c>
      <c r="F169" s="1112" t="s">
        <v>4970</v>
      </c>
      <c r="H169" s="1113">
        <v>4.5</v>
      </c>
      <c r="I169" s="1114"/>
      <c r="L169" s="1109"/>
      <c r="M169" s="1115"/>
      <c r="T169" s="1116"/>
      <c r="AT169" s="1111" t="s">
        <v>4936</v>
      </c>
      <c r="AU169" s="1111" t="s">
        <v>83</v>
      </c>
      <c r="AV169" s="48" t="s">
        <v>83</v>
      </c>
      <c r="AW169" s="48" t="s">
        <v>26</v>
      </c>
      <c r="AX169" s="48" t="s">
        <v>77</v>
      </c>
      <c r="AY169" s="1111" t="s">
        <v>211</v>
      </c>
    </row>
    <row r="170" spans="2:65" s="1" customFormat="1" ht="21.75" customHeight="1">
      <c r="B170" s="182"/>
      <c r="C170" s="212" t="s">
        <v>267</v>
      </c>
      <c r="D170" s="212" t="s">
        <v>213</v>
      </c>
      <c r="E170" s="213" t="s">
        <v>4991</v>
      </c>
      <c r="F170" s="214" t="s">
        <v>4992</v>
      </c>
      <c r="G170" s="215" t="s">
        <v>238</v>
      </c>
      <c r="H170" s="216">
        <v>450</v>
      </c>
      <c r="I170" s="293"/>
      <c r="J170" s="217">
        <f>ROUND(I170*H170,2)</f>
        <v>0</v>
      </c>
      <c r="K170" s="189"/>
      <c r="L170" s="64"/>
      <c r="M170" s="294" t="s">
        <v>1</v>
      </c>
      <c r="N170" s="295" t="s">
        <v>37</v>
      </c>
      <c r="P170" s="296">
        <f>O170*H170</f>
        <v>0</v>
      </c>
      <c r="Q170" s="296">
        <v>0</v>
      </c>
      <c r="R170" s="296">
        <f>Q170*H170</f>
        <v>0</v>
      </c>
      <c r="S170" s="296">
        <v>0</v>
      </c>
      <c r="T170" s="297">
        <f>S170*H170</f>
        <v>0</v>
      </c>
      <c r="AR170" s="218" t="s">
        <v>217</v>
      </c>
      <c r="AT170" s="218" t="s">
        <v>213</v>
      </c>
      <c r="AU170" s="218" t="s">
        <v>83</v>
      </c>
      <c r="AY170" s="51" t="s">
        <v>211</v>
      </c>
      <c r="BE170" s="195">
        <f>IF(N170="základná",J170,0)</f>
        <v>0</v>
      </c>
      <c r="BF170" s="195">
        <f>IF(N170="znížená",J170,0)</f>
        <v>0</v>
      </c>
      <c r="BG170" s="195">
        <f>IF(N170="zákl. prenesená",J170,0)</f>
        <v>0</v>
      </c>
      <c r="BH170" s="195">
        <f>IF(N170="zníž. prenesená",J170,0)</f>
        <v>0</v>
      </c>
      <c r="BI170" s="195">
        <f>IF(N170="nulová",J170,0)</f>
        <v>0</v>
      </c>
      <c r="BJ170" s="51" t="s">
        <v>83</v>
      </c>
      <c r="BK170" s="195">
        <f>ROUND(I170*H170,2)</f>
        <v>0</v>
      </c>
      <c r="BL170" s="51" t="s">
        <v>217</v>
      </c>
      <c r="BM170" s="218" t="s">
        <v>4993</v>
      </c>
    </row>
    <row r="171" spans="2:65" s="15" customFormat="1" ht="22.9" customHeight="1">
      <c r="B171" s="281"/>
      <c r="D171" s="282" t="s">
        <v>69</v>
      </c>
      <c r="E171" s="291" t="s">
        <v>83</v>
      </c>
      <c r="F171" s="291" t="s">
        <v>1089</v>
      </c>
      <c r="I171" s="284"/>
      <c r="J171" s="292">
        <f>BK171</f>
        <v>0</v>
      </c>
      <c r="L171" s="281"/>
      <c r="M171" s="286"/>
      <c r="P171" s="287">
        <f>SUM(P172:P181)</f>
        <v>0</v>
      </c>
      <c r="R171" s="287">
        <f>SUM(R172:R181)</f>
        <v>35.132518820000001</v>
      </c>
      <c r="T171" s="288">
        <f>SUM(T172:T181)</f>
        <v>0</v>
      </c>
      <c r="AR171" s="282" t="s">
        <v>77</v>
      </c>
      <c r="AT171" s="289" t="s">
        <v>69</v>
      </c>
      <c r="AU171" s="289" t="s">
        <v>77</v>
      </c>
      <c r="AY171" s="282" t="s">
        <v>211</v>
      </c>
      <c r="BK171" s="290">
        <f>SUM(BK172:BK181)</f>
        <v>0</v>
      </c>
    </row>
    <row r="172" spans="2:65" s="1" customFormat="1" ht="24.2" customHeight="1">
      <c r="B172" s="182"/>
      <c r="C172" s="212" t="s">
        <v>270</v>
      </c>
      <c r="D172" s="212" t="s">
        <v>213</v>
      </c>
      <c r="E172" s="213" t="s">
        <v>4994</v>
      </c>
      <c r="F172" s="214" t="s">
        <v>4995</v>
      </c>
      <c r="G172" s="215" t="s">
        <v>216</v>
      </c>
      <c r="H172" s="216">
        <v>12</v>
      </c>
      <c r="I172" s="293"/>
      <c r="J172" s="217">
        <f>ROUND(I172*H172,2)</f>
        <v>0</v>
      </c>
      <c r="K172" s="189"/>
      <c r="L172" s="64"/>
      <c r="M172" s="294" t="s">
        <v>1</v>
      </c>
      <c r="N172" s="295" t="s">
        <v>37</v>
      </c>
      <c r="P172" s="296">
        <f>O172*H172</f>
        <v>0</v>
      </c>
      <c r="Q172" s="296">
        <v>1.9205000000000001</v>
      </c>
      <c r="R172" s="296">
        <f>Q172*H172</f>
        <v>23.045999999999999</v>
      </c>
      <c r="S172" s="296">
        <v>0</v>
      </c>
      <c r="T172" s="297">
        <f>S172*H172</f>
        <v>0</v>
      </c>
      <c r="AR172" s="218" t="s">
        <v>217</v>
      </c>
      <c r="AT172" s="218" t="s">
        <v>213</v>
      </c>
      <c r="AU172" s="218" t="s">
        <v>83</v>
      </c>
      <c r="AY172" s="51" t="s">
        <v>211</v>
      </c>
      <c r="BE172" s="195">
        <f>IF(N172="základná",J172,0)</f>
        <v>0</v>
      </c>
      <c r="BF172" s="195">
        <f>IF(N172="znížená",J172,0)</f>
        <v>0</v>
      </c>
      <c r="BG172" s="195">
        <f>IF(N172="zákl. prenesená",J172,0)</f>
        <v>0</v>
      </c>
      <c r="BH172" s="195">
        <f>IF(N172="zníž. prenesená",J172,0)</f>
        <v>0</v>
      </c>
      <c r="BI172" s="195">
        <f>IF(N172="nulová",J172,0)</f>
        <v>0</v>
      </c>
      <c r="BJ172" s="51" t="s">
        <v>83</v>
      </c>
      <c r="BK172" s="195">
        <f>ROUND(I172*H172,2)</f>
        <v>0</v>
      </c>
      <c r="BL172" s="51" t="s">
        <v>217</v>
      </c>
      <c r="BM172" s="218" t="s">
        <v>4996</v>
      </c>
    </row>
    <row r="173" spans="2:65" s="1" customFormat="1" ht="33" customHeight="1">
      <c r="B173" s="182"/>
      <c r="C173" s="212" t="s">
        <v>274</v>
      </c>
      <c r="D173" s="212" t="s">
        <v>213</v>
      </c>
      <c r="E173" s="213" t="s">
        <v>4997</v>
      </c>
      <c r="F173" s="214" t="s">
        <v>4998</v>
      </c>
      <c r="G173" s="215" t="s">
        <v>238</v>
      </c>
      <c r="H173" s="216">
        <v>15.228999999999999</v>
      </c>
      <c r="I173" s="293"/>
      <c r="J173" s="217">
        <f>ROUND(I173*H173,2)</f>
        <v>0</v>
      </c>
      <c r="K173" s="189"/>
      <c r="L173" s="64"/>
      <c r="M173" s="294" t="s">
        <v>1</v>
      </c>
      <c r="N173" s="295" t="s">
        <v>37</v>
      </c>
      <c r="P173" s="296">
        <f>O173*H173</f>
        <v>0</v>
      </c>
      <c r="Q173" s="296">
        <v>1.8000000000000001E-4</v>
      </c>
      <c r="R173" s="296">
        <f>Q173*H173</f>
        <v>2.7412199999999999E-3</v>
      </c>
      <c r="S173" s="296">
        <v>0</v>
      </c>
      <c r="T173" s="297">
        <f>S173*H173</f>
        <v>0</v>
      </c>
      <c r="AR173" s="218" t="s">
        <v>217</v>
      </c>
      <c r="AT173" s="218" t="s">
        <v>213</v>
      </c>
      <c r="AU173" s="218" t="s">
        <v>83</v>
      </c>
      <c r="AY173" s="51" t="s">
        <v>211</v>
      </c>
      <c r="BE173" s="195">
        <f>IF(N173="základná",J173,0)</f>
        <v>0</v>
      </c>
      <c r="BF173" s="195">
        <f>IF(N173="znížená",J173,0)</f>
        <v>0</v>
      </c>
      <c r="BG173" s="195">
        <f>IF(N173="zákl. prenesená",J173,0)</f>
        <v>0</v>
      </c>
      <c r="BH173" s="195">
        <f>IF(N173="zníž. prenesená",J173,0)</f>
        <v>0</v>
      </c>
      <c r="BI173" s="195">
        <f>IF(N173="nulová",J173,0)</f>
        <v>0</v>
      </c>
      <c r="BJ173" s="51" t="s">
        <v>83</v>
      </c>
      <c r="BK173" s="195">
        <f>ROUND(I173*H173,2)</f>
        <v>0</v>
      </c>
      <c r="BL173" s="51" t="s">
        <v>217</v>
      </c>
      <c r="BM173" s="218" t="s">
        <v>4999</v>
      </c>
    </row>
    <row r="174" spans="2:65" s="48" customFormat="1" ht="11.25">
      <c r="B174" s="1109"/>
      <c r="D174" s="1110" t="s">
        <v>4936</v>
      </c>
      <c r="E174" s="1111" t="s">
        <v>1</v>
      </c>
      <c r="F174" s="1112" t="s">
        <v>5000</v>
      </c>
      <c r="H174" s="1113">
        <v>15.228999999999999</v>
      </c>
      <c r="I174" s="1114"/>
      <c r="L174" s="1109"/>
      <c r="M174" s="1115"/>
      <c r="T174" s="1116"/>
      <c r="AT174" s="1111" t="s">
        <v>4936</v>
      </c>
      <c r="AU174" s="1111" t="s">
        <v>83</v>
      </c>
      <c r="AV174" s="48" t="s">
        <v>83</v>
      </c>
      <c r="AW174" s="48" t="s">
        <v>26</v>
      </c>
      <c r="AX174" s="48" t="s">
        <v>77</v>
      </c>
      <c r="AY174" s="1111" t="s">
        <v>211</v>
      </c>
    </row>
    <row r="175" spans="2:65" s="1" customFormat="1" ht="16.5" customHeight="1">
      <c r="B175" s="182"/>
      <c r="C175" s="298" t="s">
        <v>277</v>
      </c>
      <c r="D175" s="298" t="s">
        <v>240</v>
      </c>
      <c r="E175" s="299" t="s">
        <v>5001</v>
      </c>
      <c r="F175" s="300" t="s">
        <v>5002</v>
      </c>
      <c r="G175" s="301" t="s">
        <v>238</v>
      </c>
      <c r="H175" s="1122">
        <v>17.513000000000002</v>
      </c>
      <c r="I175" s="303"/>
      <c r="J175" s="302">
        <f>ROUND(I175*H175,2)</f>
        <v>0</v>
      </c>
      <c r="K175" s="304"/>
      <c r="L175" s="305"/>
      <c r="M175" s="306" t="s">
        <v>1</v>
      </c>
      <c r="N175" s="307" t="s">
        <v>37</v>
      </c>
      <c r="P175" s="296">
        <f>O175*H175</f>
        <v>0</v>
      </c>
      <c r="Q175" s="296">
        <v>2.0000000000000001E-4</v>
      </c>
      <c r="R175" s="296">
        <f>Q175*H175</f>
        <v>3.5026000000000007E-3</v>
      </c>
      <c r="S175" s="296">
        <v>0</v>
      </c>
      <c r="T175" s="297">
        <f>S175*H175</f>
        <v>0</v>
      </c>
      <c r="AR175" s="218" t="s">
        <v>235</v>
      </c>
      <c r="AT175" s="218" t="s">
        <v>240</v>
      </c>
      <c r="AU175" s="218" t="s">
        <v>83</v>
      </c>
      <c r="AY175" s="51" t="s">
        <v>211</v>
      </c>
      <c r="BE175" s="195">
        <f>IF(N175="základná",J175,0)</f>
        <v>0</v>
      </c>
      <c r="BF175" s="195">
        <f>IF(N175="znížená",J175,0)</f>
        <v>0</v>
      </c>
      <c r="BG175" s="195">
        <f>IF(N175="zákl. prenesená",J175,0)</f>
        <v>0</v>
      </c>
      <c r="BH175" s="195">
        <f>IF(N175="zníž. prenesená",J175,0)</f>
        <v>0</v>
      </c>
      <c r="BI175" s="195">
        <f>IF(N175="nulová",J175,0)</f>
        <v>0</v>
      </c>
      <c r="BJ175" s="51" t="s">
        <v>83</v>
      </c>
      <c r="BK175" s="195">
        <f>ROUND(I175*H175,2)</f>
        <v>0</v>
      </c>
      <c r="BL175" s="51" t="s">
        <v>217</v>
      </c>
      <c r="BM175" s="218" t="s">
        <v>5003</v>
      </c>
    </row>
    <row r="176" spans="2:65" s="48" customFormat="1" ht="11.25">
      <c r="B176" s="1109"/>
      <c r="D176" s="1110" t="s">
        <v>4936</v>
      </c>
      <c r="E176" s="1111" t="s">
        <v>1</v>
      </c>
      <c r="F176" s="1112" t="s">
        <v>5004</v>
      </c>
      <c r="H176" s="1113">
        <v>17.513000000000002</v>
      </c>
      <c r="I176" s="1114"/>
      <c r="L176" s="1109"/>
      <c r="M176" s="1115"/>
      <c r="T176" s="1116"/>
      <c r="AT176" s="1111" t="s">
        <v>4936</v>
      </c>
      <c r="AU176" s="1111" t="s">
        <v>83</v>
      </c>
      <c r="AV176" s="48" t="s">
        <v>83</v>
      </c>
      <c r="AW176" s="48" t="s">
        <v>26</v>
      </c>
      <c r="AX176" s="48" t="s">
        <v>77</v>
      </c>
      <c r="AY176" s="1111" t="s">
        <v>211</v>
      </c>
    </row>
    <row r="177" spans="2:65" s="1" customFormat="1" ht="16.5" customHeight="1">
      <c r="B177" s="182"/>
      <c r="C177" s="212" t="s">
        <v>280</v>
      </c>
      <c r="D177" s="212" t="s">
        <v>213</v>
      </c>
      <c r="E177" s="213" t="s">
        <v>5005</v>
      </c>
      <c r="F177" s="214" t="s">
        <v>5006</v>
      </c>
      <c r="G177" s="215" t="s">
        <v>389</v>
      </c>
      <c r="H177" s="216">
        <v>48.5</v>
      </c>
      <c r="I177" s="293"/>
      <c r="J177" s="217">
        <f>ROUND(I177*H177,2)</f>
        <v>0</v>
      </c>
      <c r="K177" s="189"/>
      <c r="L177" s="64"/>
      <c r="M177" s="294" t="s">
        <v>1</v>
      </c>
      <c r="N177" s="295" t="s">
        <v>37</v>
      </c>
      <c r="P177" s="296">
        <f>O177*H177</f>
        <v>0</v>
      </c>
      <c r="Q177" s="296">
        <v>0.24682999999999999</v>
      </c>
      <c r="R177" s="296">
        <f>Q177*H177</f>
        <v>11.971254999999999</v>
      </c>
      <c r="S177" s="296">
        <v>0</v>
      </c>
      <c r="T177" s="297">
        <f>S177*H177</f>
        <v>0</v>
      </c>
      <c r="AR177" s="218" t="s">
        <v>217</v>
      </c>
      <c r="AT177" s="218" t="s">
        <v>213</v>
      </c>
      <c r="AU177" s="218" t="s">
        <v>83</v>
      </c>
      <c r="AY177" s="51" t="s">
        <v>211</v>
      </c>
      <c r="BE177" s="195">
        <f>IF(N177="základná",J177,0)</f>
        <v>0</v>
      </c>
      <c r="BF177" s="195">
        <f>IF(N177="znížená",J177,0)</f>
        <v>0</v>
      </c>
      <c r="BG177" s="195">
        <f>IF(N177="zákl. prenesená",J177,0)</f>
        <v>0</v>
      </c>
      <c r="BH177" s="195">
        <f>IF(N177="zníž. prenesená",J177,0)</f>
        <v>0</v>
      </c>
      <c r="BI177" s="195">
        <f>IF(N177="nulová",J177,0)</f>
        <v>0</v>
      </c>
      <c r="BJ177" s="51" t="s">
        <v>83</v>
      </c>
      <c r="BK177" s="195">
        <f>ROUND(I177*H177,2)</f>
        <v>0</v>
      </c>
      <c r="BL177" s="51" t="s">
        <v>217</v>
      </c>
      <c r="BM177" s="218" t="s">
        <v>5007</v>
      </c>
    </row>
    <row r="178" spans="2:65" s="1" customFormat="1" ht="24.2" customHeight="1">
      <c r="B178" s="182"/>
      <c r="C178" s="212" t="s">
        <v>283</v>
      </c>
      <c r="D178" s="212" t="s">
        <v>213</v>
      </c>
      <c r="E178" s="213" t="s">
        <v>5008</v>
      </c>
      <c r="F178" s="214" t="s">
        <v>5009</v>
      </c>
      <c r="G178" s="215" t="s">
        <v>238</v>
      </c>
      <c r="H178" s="216">
        <v>460</v>
      </c>
      <c r="I178" s="293"/>
      <c r="J178" s="217">
        <f>ROUND(I178*H178,2)</f>
        <v>0</v>
      </c>
      <c r="K178" s="189"/>
      <c r="L178" s="64"/>
      <c r="M178" s="294" t="s">
        <v>1</v>
      </c>
      <c r="N178" s="295" t="s">
        <v>37</v>
      </c>
      <c r="P178" s="296">
        <f>O178*H178</f>
        <v>0</v>
      </c>
      <c r="Q178" s="296">
        <v>3.3000000000000003E-5</v>
      </c>
      <c r="R178" s="296">
        <f>Q178*H178</f>
        <v>1.5180000000000001E-2</v>
      </c>
      <c r="S178" s="296">
        <v>0</v>
      </c>
      <c r="T178" s="297">
        <f>S178*H178</f>
        <v>0</v>
      </c>
      <c r="AR178" s="218" t="s">
        <v>217</v>
      </c>
      <c r="AT178" s="218" t="s">
        <v>213</v>
      </c>
      <c r="AU178" s="218" t="s">
        <v>83</v>
      </c>
      <c r="AY178" s="51" t="s">
        <v>211</v>
      </c>
      <c r="BE178" s="195">
        <f>IF(N178="základná",J178,0)</f>
        <v>0</v>
      </c>
      <c r="BF178" s="195">
        <f>IF(N178="znížená",J178,0)</f>
        <v>0</v>
      </c>
      <c r="BG178" s="195">
        <f>IF(N178="zákl. prenesená",J178,0)</f>
        <v>0</v>
      </c>
      <c r="BH178" s="195">
        <f>IF(N178="zníž. prenesená",J178,0)</f>
        <v>0</v>
      </c>
      <c r="BI178" s="195">
        <f>IF(N178="nulová",J178,0)</f>
        <v>0</v>
      </c>
      <c r="BJ178" s="51" t="s">
        <v>83</v>
      </c>
      <c r="BK178" s="195">
        <f>ROUND(I178*H178,2)</f>
        <v>0</v>
      </c>
      <c r="BL178" s="51" t="s">
        <v>217</v>
      </c>
      <c r="BM178" s="218" t="s">
        <v>5010</v>
      </c>
    </row>
    <row r="179" spans="2:65" s="48" customFormat="1" ht="22.5">
      <c r="B179" s="1109"/>
      <c r="D179" s="1110" t="s">
        <v>4936</v>
      </c>
      <c r="E179" s="1111" t="s">
        <v>1</v>
      </c>
      <c r="F179" s="1112" t="s">
        <v>5011</v>
      </c>
      <c r="H179" s="1113">
        <v>460</v>
      </c>
      <c r="I179" s="1114"/>
      <c r="L179" s="1109"/>
      <c r="M179" s="1115"/>
      <c r="T179" s="1116"/>
      <c r="AT179" s="1111" t="s">
        <v>4936</v>
      </c>
      <c r="AU179" s="1111" t="s">
        <v>83</v>
      </c>
      <c r="AV179" s="48" t="s">
        <v>83</v>
      </c>
      <c r="AW179" s="48" t="s">
        <v>26</v>
      </c>
      <c r="AX179" s="48" t="s">
        <v>77</v>
      </c>
      <c r="AY179" s="1111" t="s">
        <v>211</v>
      </c>
    </row>
    <row r="180" spans="2:65" s="1" customFormat="1" ht="16.5" customHeight="1">
      <c r="B180" s="182"/>
      <c r="C180" s="298" t="s">
        <v>6</v>
      </c>
      <c r="D180" s="298" t="s">
        <v>240</v>
      </c>
      <c r="E180" s="299" t="s">
        <v>5001</v>
      </c>
      <c r="F180" s="300" t="s">
        <v>5002</v>
      </c>
      <c r="G180" s="301" t="s">
        <v>238</v>
      </c>
      <c r="H180" s="1122">
        <v>469.2</v>
      </c>
      <c r="I180" s="303"/>
      <c r="J180" s="302">
        <f>ROUND(I180*H180,2)</f>
        <v>0</v>
      </c>
      <c r="K180" s="304"/>
      <c r="L180" s="305"/>
      <c r="M180" s="306" t="s">
        <v>1</v>
      </c>
      <c r="N180" s="307" t="s">
        <v>37</v>
      </c>
      <c r="P180" s="296">
        <f>O180*H180</f>
        <v>0</v>
      </c>
      <c r="Q180" s="296">
        <v>2.0000000000000001E-4</v>
      </c>
      <c r="R180" s="296">
        <f>Q180*H180</f>
        <v>9.3840000000000007E-2</v>
      </c>
      <c r="S180" s="296">
        <v>0</v>
      </c>
      <c r="T180" s="297">
        <f>S180*H180</f>
        <v>0</v>
      </c>
      <c r="AR180" s="218" t="s">
        <v>235</v>
      </c>
      <c r="AT180" s="218" t="s">
        <v>240</v>
      </c>
      <c r="AU180" s="218" t="s">
        <v>83</v>
      </c>
      <c r="AY180" s="51" t="s">
        <v>211</v>
      </c>
      <c r="BE180" s="195">
        <f>IF(N180="základná",J180,0)</f>
        <v>0</v>
      </c>
      <c r="BF180" s="195">
        <f>IF(N180="znížená",J180,0)</f>
        <v>0</v>
      </c>
      <c r="BG180" s="195">
        <f>IF(N180="zákl. prenesená",J180,0)</f>
        <v>0</v>
      </c>
      <c r="BH180" s="195">
        <f>IF(N180="zníž. prenesená",J180,0)</f>
        <v>0</v>
      </c>
      <c r="BI180" s="195">
        <f>IF(N180="nulová",J180,0)</f>
        <v>0</v>
      </c>
      <c r="BJ180" s="51" t="s">
        <v>83</v>
      </c>
      <c r="BK180" s="195">
        <f>ROUND(I180*H180,2)</f>
        <v>0</v>
      </c>
      <c r="BL180" s="51" t="s">
        <v>217</v>
      </c>
      <c r="BM180" s="218" t="s">
        <v>5012</v>
      </c>
    </row>
    <row r="181" spans="2:65" s="48" customFormat="1" ht="11.25">
      <c r="B181" s="1109"/>
      <c r="D181" s="1110" t="s">
        <v>4936</v>
      </c>
      <c r="E181" s="1111" t="s">
        <v>1</v>
      </c>
      <c r="F181" s="1112" t="s">
        <v>5013</v>
      </c>
      <c r="H181" s="1113">
        <v>469.2</v>
      </c>
      <c r="I181" s="1114"/>
      <c r="L181" s="1109"/>
      <c r="M181" s="1115"/>
      <c r="T181" s="1116"/>
      <c r="AT181" s="1111" t="s">
        <v>4936</v>
      </c>
      <c r="AU181" s="1111" t="s">
        <v>83</v>
      </c>
      <c r="AV181" s="48" t="s">
        <v>83</v>
      </c>
      <c r="AW181" s="48" t="s">
        <v>26</v>
      </c>
      <c r="AX181" s="48" t="s">
        <v>77</v>
      </c>
      <c r="AY181" s="1111" t="s">
        <v>211</v>
      </c>
    </row>
    <row r="182" spans="2:65" s="15" customFormat="1" ht="22.9" customHeight="1">
      <c r="B182" s="281"/>
      <c r="D182" s="282" t="s">
        <v>69</v>
      </c>
      <c r="E182" s="291" t="s">
        <v>225</v>
      </c>
      <c r="F182" s="291" t="s">
        <v>266</v>
      </c>
      <c r="I182" s="284"/>
      <c r="J182" s="292">
        <f>BK182</f>
        <v>0</v>
      </c>
      <c r="L182" s="281"/>
      <c r="M182" s="286"/>
      <c r="P182" s="287">
        <f>SUM(P183:P210)</f>
        <v>0</v>
      </c>
      <c r="R182" s="287">
        <f>SUM(R183:R210)</f>
        <v>617.12309710999989</v>
      </c>
      <c r="T182" s="288">
        <f>SUM(T183:T210)</f>
        <v>0</v>
      </c>
      <c r="AR182" s="282" t="s">
        <v>77</v>
      </c>
      <c r="AT182" s="289" t="s">
        <v>69</v>
      </c>
      <c r="AU182" s="289" t="s">
        <v>77</v>
      </c>
      <c r="AY182" s="282" t="s">
        <v>211</v>
      </c>
      <c r="BK182" s="290">
        <f>SUM(BK183:BK210)</f>
        <v>0</v>
      </c>
    </row>
    <row r="183" spans="2:65" s="1" customFormat="1" ht="37.9" customHeight="1">
      <c r="B183" s="182"/>
      <c r="C183" s="212" t="s">
        <v>288</v>
      </c>
      <c r="D183" s="212" t="s">
        <v>213</v>
      </c>
      <c r="E183" s="213" t="s">
        <v>5014</v>
      </c>
      <c r="F183" s="214" t="s">
        <v>5015</v>
      </c>
      <c r="G183" s="215" t="s">
        <v>238</v>
      </c>
      <c r="H183" s="216">
        <v>460</v>
      </c>
      <c r="I183" s="293"/>
      <c r="J183" s="217">
        <f>ROUND(I183*H183,2)</f>
        <v>0</v>
      </c>
      <c r="K183" s="189"/>
      <c r="L183" s="64"/>
      <c r="M183" s="294" t="s">
        <v>1</v>
      </c>
      <c r="N183" s="295" t="s">
        <v>37</v>
      </c>
      <c r="P183" s="296">
        <f>O183*H183</f>
        <v>0</v>
      </c>
      <c r="Q183" s="296">
        <v>0</v>
      </c>
      <c r="R183" s="296">
        <f>Q183*H183</f>
        <v>0</v>
      </c>
      <c r="S183" s="296">
        <v>0</v>
      </c>
      <c r="T183" s="297">
        <f>S183*H183</f>
        <v>0</v>
      </c>
      <c r="AR183" s="218" t="s">
        <v>217</v>
      </c>
      <c r="AT183" s="218" t="s">
        <v>213</v>
      </c>
      <c r="AU183" s="218" t="s">
        <v>83</v>
      </c>
      <c r="AY183" s="51" t="s">
        <v>211</v>
      </c>
      <c r="BE183" s="195">
        <f>IF(N183="základná",J183,0)</f>
        <v>0</v>
      </c>
      <c r="BF183" s="195">
        <f>IF(N183="znížená",J183,0)</f>
        <v>0</v>
      </c>
      <c r="BG183" s="195">
        <f>IF(N183="zákl. prenesená",J183,0)</f>
        <v>0</v>
      </c>
      <c r="BH183" s="195">
        <f>IF(N183="zníž. prenesená",J183,0)</f>
        <v>0</v>
      </c>
      <c r="BI183" s="195">
        <f>IF(N183="nulová",J183,0)</f>
        <v>0</v>
      </c>
      <c r="BJ183" s="51" t="s">
        <v>83</v>
      </c>
      <c r="BK183" s="195">
        <f>ROUND(I183*H183,2)</f>
        <v>0</v>
      </c>
      <c r="BL183" s="51" t="s">
        <v>217</v>
      </c>
      <c r="BM183" s="218" t="s">
        <v>5016</v>
      </c>
    </row>
    <row r="184" spans="2:65" s="48" customFormat="1" ht="22.5">
      <c r="B184" s="1109"/>
      <c r="D184" s="1110" t="s">
        <v>4936</v>
      </c>
      <c r="E184" s="1111" t="s">
        <v>1</v>
      </c>
      <c r="F184" s="1112" t="s">
        <v>5011</v>
      </c>
      <c r="H184" s="1113">
        <v>460</v>
      </c>
      <c r="I184" s="1114"/>
      <c r="L184" s="1109"/>
      <c r="M184" s="1115"/>
      <c r="T184" s="1116"/>
      <c r="AT184" s="1111" t="s">
        <v>4936</v>
      </c>
      <c r="AU184" s="1111" t="s">
        <v>83</v>
      </c>
      <c r="AV184" s="48" t="s">
        <v>83</v>
      </c>
      <c r="AW184" s="48" t="s">
        <v>26</v>
      </c>
      <c r="AX184" s="48" t="s">
        <v>77</v>
      </c>
      <c r="AY184" s="1111" t="s">
        <v>211</v>
      </c>
    </row>
    <row r="185" spans="2:65" s="1" customFormat="1" ht="24.2" customHeight="1">
      <c r="B185" s="182"/>
      <c r="C185" s="298" t="s">
        <v>291</v>
      </c>
      <c r="D185" s="298" t="s">
        <v>240</v>
      </c>
      <c r="E185" s="299" t="s">
        <v>5017</v>
      </c>
      <c r="F185" s="300" t="s">
        <v>5018</v>
      </c>
      <c r="G185" s="301" t="s">
        <v>234</v>
      </c>
      <c r="H185" s="1122">
        <v>18.298999999999999</v>
      </c>
      <c r="I185" s="303"/>
      <c r="J185" s="302">
        <f>ROUND(I185*H185,2)</f>
        <v>0</v>
      </c>
      <c r="K185" s="304"/>
      <c r="L185" s="305"/>
      <c r="M185" s="306" t="s">
        <v>1</v>
      </c>
      <c r="N185" s="307" t="s">
        <v>37</v>
      </c>
      <c r="P185" s="296">
        <f>O185*H185</f>
        <v>0</v>
      </c>
      <c r="Q185" s="296">
        <v>1</v>
      </c>
      <c r="R185" s="296">
        <f>Q185*H185</f>
        <v>18.298999999999999</v>
      </c>
      <c r="S185" s="296">
        <v>0</v>
      </c>
      <c r="T185" s="297">
        <f>S185*H185</f>
        <v>0</v>
      </c>
      <c r="AR185" s="218" t="s">
        <v>235</v>
      </c>
      <c r="AT185" s="218" t="s">
        <v>240</v>
      </c>
      <c r="AU185" s="218" t="s">
        <v>83</v>
      </c>
      <c r="AY185" s="51" t="s">
        <v>211</v>
      </c>
      <c r="BE185" s="195">
        <f>IF(N185="základná",J185,0)</f>
        <v>0</v>
      </c>
      <c r="BF185" s="195">
        <f>IF(N185="znížená",J185,0)</f>
        <v>0</v>
      </c>
      <c r="BG185" s="195">
        <f>IF(N185="zákl. prenesená",J185,0)</f>
        <v>0</v>
      </c>
      <c r="BH185" s="195">
        <f>IF(N185="zníž. prenesená",J185,0)</f>
        <v>0</v>
      </c>
      <c r="BI185" s="195">
        <f>IF(N185="nulová",J185,0)</f>
        <v>0</v>
      </c>
      <c r="BJ185" s="51" t="s">
        <v>83</v>
      </c>
      <c r="BK185" s="195">
        <f>ROUND(I185*H185,2)</f>
        <v>0</v>
      </c>
      <c r="BL185" s="51" t="s">
        <v>217</v>
      </c>
      <c r="BM185" s="218" t="s">
        <v>5019</v>
      </c>
    </row>
    <row r="186" spans="2:65" s="1" customFormat="1" ht="24.2" customHeight="1">
      <c r="B186" s="182"/>
      <c r="C186" s="212" t="s">
        <v>294</v>
      </c>
      <c r="D186" s="212" t="s">
        <v>213</v>
      </c>
      <c r="E186" s="213" t="s">
        <v>5020</v>
      </c>
      <c r="F186" s="214" t="s">
        <v>5021</v>
      </c>
      <c r="G186" s="215" t="s">
        <v>238</v>
      </c>
      <c r="H186" s="216">
        <v>85</v>
      </c>
      <c r="I186" s="293"/>
      <c r="J186" s="217">
        <f>ROUND(I186*H186,2)</f>
        <v>0</v>
      </c>
      <c r="K186" s="189"/>
      <c r="L186" s="64"/>
      <c r="M186" s="294" t="s">
        <v>1</v>
      </c>
      <c r="N186" s="295" t="s">
        <v>37</v>
      </c>
      <c r="P186" s="296">
        <f>O186*H186</f>
        <v>0</v>
      </c>
      <c r="Q186" s="296">
        <v>0.34499999999999997</v>
      </c>
      <c r="R186" s="296">
        <f>Q186*H186</f>
        <v>29.324999999999999</v>
      </c>
      <c r="S186" s="296">
        <v>0</v>
      </c>
      <c r="T186" s="297">
        <f>S186*H186</f>
        <v>0</v>
      </c>
      <c r="AR186" s="218" t="s">
        <v>217</v>
      </c>
      <c r="AT186" s="218" t="s">
        <v>213</v>
      </c>
      <c r="AU186" s="218" t="s">
        <v>83</v>
      </c>
      <c r="AY186" s="51" t="s">
        <v>211</v>
      </c>
      <c r="BE186" s="195">
        <f>IF(N186="základná",J186,0)</f>
        <v>0</v>
      </c>
      <c r="BF186" s="195">
        <f>IF(N186="znížená",J186,0)</f>
        <v>0</v>
      </c>
      <c r="BG186" s="195">
        <f>IF(N186="zákl. prenesená",J186,0)</f>
        <v>0</v>
      </c>
      <c r="BH186" s="195">
        <f>IF(N186="zníž. prenesená",J186,0)</f>
        <v>0</v>
      </c>
      <c r="BI186" s="195">
        <f>IF(N186="nulová",J186,0)</f>
        <v>0</v>
      </c>
      <c r="BJ186" s="51" t="s">
        <v>83</v>
      </c>
      <c r="BK186" s="195">
        <f>ROUND(I186*H186,2)</f>
        <v>0</v>
      </c>
      <c r="BL186" s="51" t="s">
        <v>217</v>
      </c>
      <c r="BM186" s="218" t="s">
        <v>5022</v>
      </c>
    </row>
    <row r="187" spans="2:65" s="48" customFormat="1" ht="11.25">
      <c r="B187" s="1109"/>
      <c r="D187" s="1110" t="s">
        <v>4936</v>
      </c>
      <c r="E187" s="1111" t="s">
        <v>1</v>
      </c>
      <c r="F187" s="1112" t="s">
        <v>5023</v>
      </c>
      <c r="H187" s="1113">
        <v>85</v>
      </c>
      <c r="I187" s="1114"/>
      <c r="L187" s="1109"/>
      <c r="M187" s="1115"/>
      <c r="T187" s="1116"/>
      <c r="AT187" s="1111" t="s">
        <v>4936</v>
      </c>
      <c r="AU187" s="1111" t="s">
        <v>83</v>
      </c>
      <c r="AV187" s="48" t="s">
        <v>83</v>
      </c>
      <c r="AW187" s="48" t="s">
        <v>26</v>
      </c>
      <c r="AX187" s="48" t="s">
        <v>77</v>
      </c>
      <c r="AY187" s="1111" t="s">
        <v>211</v>
      </c>
    </row>
    <row r="188" spans="2:65" s="1" customFormat="1" ht="24.2" customHeight="1">
      <c r="B188" s="182"/>
      <c r="C188" s="212" t="s">
        <v>297</v>
      </c>
      <c r="D188" s="212" t="s">
        <v>213</v>
      </c>
      <c r="E188" s="213" t="s">
        <v>5024</v>
      </c>
      <c r="F188" s="214" t="s">
        <v>5025</v>
      </c>
      <c r="G188" s="215" t="s">
        <v>238</v>
      </c>
      <c r="H188" s="216">
        <v>450</v>
      </c>
      <c r="I188" s="293"/>
      <c r="J188" s="217">
        <f>ROUND(I188*H188,2)</f>
        <v>0</v>
      </c>
      <c r="K188" s="189"/>
      <c r="L188" s="64"/>
      <c r="M188" s="294" t="s">
        <v>1</v>
      </c>
      <c r="N188" s="295" t="s">
        <v>37</v>
      </c>
      <c r="P188" s="296">
        <f>O188*H188</f>
        <v>0</v>
      </c>
      <c r="Q188" s="296">
        <v>0.39100000000000001</v>
      </c>
      <c r="R188" s="296">
        <f>Q188*H188</f>
        <v>175.95000000000002</v>
      </c>
      <c r="S188" s="296">
        <v>0</v>
      </c>
      <c r="T188" s="297">
        <f>S188*H188</f>
        <v>0</v>
      </c>
      <c r="AR188" s="218" t="s">
        <v>217</v>
      </c>
      <c r="AT188" s="218" t="s">
        <v>213</v>
      </c>
      <c r="AU188" s="218" t="s">
        <v>83</v>
      </c>
      <c r="AY188" s="51" t="s">
        <v>211</v>
      </c>
      <c r="BE188" s="195">
        <f>IF(N188="základná",J188,0)</f>
        <v>0</v>
      </c>
      <c r="BF188" s="195">
        <f>IF(N188="znížená",J188,0)</f>
        <v>0</v>
      </c>
      <c r="BG188" s="195">
        <f>IF(N188="zákl. prenesená",J188,0)</f>
        <v>0</v>
      </c>
      <c r="BH188" s="195">
        <f>IF(N188="zníž. prenesená",J188,0)</f>
        <v>0</v>
      </c>
      <c r="BI188" s="195">
        <f>IF(N188="nulová",J188,0)</f>
        <v>0</v>
      </c>
      <c r="BJ188" s="51" t="s">
        <v>83</v>
      </c>
      <c r="BK188" s="195">
        <f>ROUND(I188*H188,2)</f>
        <v>0</v>
      </c>
      <c r="BL188" s="51" t="s">
        <v>217</v>
      </c>
      <c r="BM188" s="218" t="s">
        <v>5026</v>
      </c>
    </row>
    <row r="189" spans="2:65" s="48" customFormat="1" ht="11.25">
      <c r="B189" s="1109"/>
      <c r="D189" s="1110" t="s">
        <v>4936</v>
      </c>
      <c r="E189" s="1111" t="s">
        <v>1</v>
      </c>
      <c r="F189" s="1112" t="s">
        <v>5027</v>
      </c>
      <c r="H189" s="1113">
        <v>450</v>
      </c>
      <c r="I189" s="1114"/>
      <c r="L189" s="1109"/>
      <c r="M189" s="1115"/>
      <c r="T189" s="1116"/>
      <c r="AT189" s="1111" t="s">
        <v>4936</v>
      </c>
      <c r="AU189" s="1111" t="s">
        <v>83</v>
      </c>
      <c r="AV189" s="48" t="s">
        <v>83</v>
      </c>
      <c r="AW189" s="48" t="s">
        <v>26</v>
      </c>
      <c r="AX189" s="48" t="s">
        <v>77</v>
      </c>
      <c r="AY189" s="1111" t="s">
        <v>211</v>
      </c>
    </row>
    <row r="190" spans="2:65" s="1" customFormat="1" ht="37.9" customHeight="1">
      <c r="B190" s="182"/>
      <c r="C190" s="212" t="s">
        <v>300</v>
      </c>
      <c r="D190" s="212" t="s">
        <v>213</v>
      </c>
      <c r="E190" s="213" t="s">
        <v>268</v>
      </c>
      <c r="F190" s="214" t="s">
        <v>269</v>
      </c>
      <c r="G190" s="215" t="s">
        <v>238</v>
      </c>
      <c r="H190" s="216">
        <v>430</v>
      </c>
      <c r="I190" s="293"/>
      <c r="J190" s="217">
        <f>ROUND(I190*H190,2)</f>
        <v>0</v>
      </c>
      <c r="K190" s="189"/>
      <c r="L190" s="64"/>
      <c r="M190" s="294" t="s">
        <v>1</v>
      </c>
      <c r="N190" s="295" t="s">
        <v>37</v>
      </c>
      <c r="P190" s="296">
        <f>O190*H190</f>
        <v>0</v>
      </c>
      <c r="Q190" s="296">
        <v>0.35913832000000001</v>
      </c>
      <c r="R190" s="296">
        <f>Q190*H190</f>
        <v>154.42947760000001</v>
      </c>
      <c r="S190" s="296">
        <v>0</v>
      </c>
      <c r="T190" s="297">
        <f>S190*H190</f>
        <v>0</v>
      </c>
      <c r="AR190" s="218" t="s">
        <v>217</v>
      </c>
      <c r="AT190" s="218" t="s">
        <v>213</v>
      </c>
      <c r="AU190" s="218" t="s">
        <v>83</v>
      </c>
      <c r="AY190" s="51" t="s">
        <v>211</v>
      </c>
      <c r="BE190" s="195">
        <f>IF(N190="základná",J190,0)</f>
        <v>0</v>
      </c>
      <c r="BF190" s="195">
        <f>IF(N190="znížená",J190,0)</f>
        <v>0</v>
      </c>
      <c r="BG190" s="195">
        <f>IF(N190="zákl. prenesená",J190,0)</f>
        <v>0</v>
      </c>
      <c r="BH190" s="195">
        <f>IF(N190="zníž. prenesená",J190,0)</f>
        <v>0</v>
      </c>
      <c r="BI190" s="195">
        <f>IF(N190="nulová",J190,0)</f>
        <v>0</v>
      </c>
      <c r="BJ190" s="51" t="s">
        <v>83</v>
      </c>
      <c r="BK190" s="195">
        <f>ROUND(I190*H190,2)</f>
        <v>0</v>
      </c>
      <c r="BL190" s="51" t="s">
        <v>217</v>
      </c>
      <c r="BM190" s="218" t="s">
        <v>5028</v>
      </c>
    </row>
    <row r="191" spans="2:65" s="48" customFormat="1" ht="11.25">
      <c r="B191" s="1109"/>
      <c r="D191" s="1110" t="s">
        <v>4936</v>
      </c>
      <c r="E191" s="1111" t="s">
        <v>1</v>
      </c>
      <c r="F191" s="1112" t="s">
        <v>5029</v>
      </c>
      <c r="H191" s="1113">
        <v>430</v>
      </c>
      <c r="I191" s="1114"/>
      <c r="L191" s="1109"/>
      <c r="M191" s="1115"/>
      <c r="T191" s="1116"/>
      <c r="AT191" s="1111" t="s">
        <v>4936</v>
      </c>
      <c r="AU191" s="1111" t="s">
        <v>83</v>
      </c>
      <c r="AV191" s="48" t="s">
        <v>83</v>
      </c>
      <c r="AW191" s="48" t="s">
        <v>26</v>
      </c>
      <c r="AX191" s="48" t="s">
        <v>77</v>
      </c>
      <c r="AY191" s="1111" t="s">
        <v>211</v>
      </c>
    </row>
    <row r="192" spans="2:65" s="1" customFormat="1" ht="37.9" customHeight="1">
      <c r="B192" s="182"/>
      <c r="C192" s="212" t="s">
        <v>303</v>
      </c>
      <c r="D192" s="212" t="s">
        <v>213</v>
      </c>
      <c r="E192" s="213" t="s">
        <v>5030</v>
      </c>
      <c r="F192" s="214" t="s">
        <v>5031</v>
      </c>
      <c r="G192" s="215" t="s">
        <v>238</v>
      </c>
      <c r="H192" s="216">
        <v>85</v>
      </c>
      <c r="I192" s="293"/>
      <c r="J192" s="217">
        <f>ROUND(I192*H192,2)</f>
        <v>0</v>
      </c>
      <c r="K192" s="189"/>
      <c r="L192" s="64"/>
      <c r="M192" s="294" t="s">
        <v>1</v>
      </c>
      <c r="N192" s="295" t="s">
        <v>37</v>
      </c>
      <c r="P192" s="296">
        <f>O192*H192</f>
        <v>0</v>
      </c>
      <c r="Q192" s="296">
        <v>0.35338132</v>
      </c>
      <c r="R192" s="296">
        <f>Q192*H192</f>
        <v>30.037412199999999</v>
      </c>
      <c r="S192" s="296">
        <v>0</v>
      </c>
      <c r="T192" s="297">
        <f>S192*H192</f>
        <v>0</v>
      </c>
      <c r="AR192" s="218" t="s">
        <v>217</v>
      </c>
      <c r="AT192" s="218" t="s">
        <v>213</v>
      </c>
      <c r="AU192" s="218" t="s">
        <v>83</v>
      </c>
      <c r="AY192" s="51" t="s">
        <v>211</v>
      </c>
      <c r="BE192" s="195">
        <f>IF(N192="základná",J192,0)</f>
        <v>0</v>
      </c>
      <c r="BF192" s="195">
        <f>IF(N192="znížená",J192,0)</f>
        <v>0</v>
      </c>
      <c r="BG192" s="195">
        <f>IF(N192="zákl. prenesená",J192,0)</f>
        <v>0</v>
      </c>
      <c r="BH192" s="195">
        <f>IF(N192="zníž. prenesená",J192,0)</f>
        <v>0</v>
      </c>
      <c r="BI192" s="195">
        <f>IF(N192="nulová",J192,0)</f>
        <v>0</v>
      </c>
      <c r="BJ192" s="51" t="s">
        <v>83</v>
      </c>
      <c r="BK192" s="195">
        <f>ROUND(I192*H192,2)</f>
        <v>0</v>
      </c>
      <c r="BL192" s="51" t="s">
        <v>217</v>
      </c>
      <c r="BM192" s="218" t="s">
        <v>5032</v>
      </c>
    </row>
    <row r="193" spans="2:65" s="48" customFormat="1" ht="11.25">
      <c r="B193" s="1109"/>
      <c r="D193" s="1110" t="s">
        <v>4936</v>
      </c>
      <c r="E193" s="1111" t="s">
        <v>1</v>
      </c>
      <c r="F193" s="1112" t="s">
        <v>5023</v>
      </c>
      <c r="H193" s="1113">
        <v>85</v>
      </c>
      <c r="I193" s="1114"/>
      <c r="L193" s="1109"/>
      <c r="M193" s="1115"/>
      <c r="T193" s="1116"/>
      <c r="AT193" s="1111" t="s">
        <v>4936</v>
      </c>
      <c r="AU193" s="1111" t="s">
        <v>83</v>
      </c>
      <c r="AV193" s="48" t="s">
        <v>83</v>
      </c>
      <c r="AW193" s="48" t="s">
        <v>26</v>
      </c>
      <c r="AX193" s="48" t="s">
        <v>77</v>
      </c>
      <c r="AY193" s="1111" t="s">
        <v>211</v>
      </c>
    </row>
    <row r="194" spans="2:65" s="1" customFormat="1" ht="24.2" customHeight="1">
      <c r="B194" s="182"/>
      <c r="C194" s="212" t="s">
        <v>306</v>
      </c>
      <c r="D194" s="212" t="s">
        <v>213</v>
      </c>
      <c r="E194" s="213" t="s">
        <v>5033</v>
      </c>
      <c r="F194" s="214" t="s">
        <v>5034</v>
      </c>
      <c r="G194" s="215" t="s">
        <v>238</v>
      </c>
      <c r="H194" s="216">
        <v>13</v>
      </c>
      <c r="I194" s="293"/>
      <c r="J194" s="217">
        <f>ROUND(I194*H194,2)</f>
        <v>0</v>
      </c>
      <c r="K194" s="189"/>
      <c r="L194" s="64"/>
      <c r="M194" s="294" t="s">
        <v>1</v>
      </c>
      <c r="N194" s="295" t="s">
        <v>37</v>
      </c>
      <c r="P194" s="296">
        <f>O194*H194</f>
        <v>0</v>
      </c>
      <c r="Q194" s="296">
        <v>0.34206037</v>
      </c>
      <c r="R194" s="296">
        <f>Q194*H194</f>
        <v>4.4467848100000005</v>
      </c>
      <c r="S194" s="296">
        <v>0</v>
      </c>
      <c r="T194" s="297">
        <f>S194*H194</f>
        <v>0</v>
      </c>
      <c r="AR194" s="218" t="s">
        <v>217</v>
      </c>
      <c r="AT194" s="218" t="s">
        <v>213</v>
      </c>
      <c r="AU194" s="218" t="s">
        <v>83</v>
      </c>
      <c r="AY194" s="51" t="s">
        <v>211</v>
      </c>
      <c r="BE194" s="195">
        <f>IF(N194="základná",J194,0)</f>
        <v>0</v>
      </c>
      <c r="BF194" s="195">
        <f>IF(N194="znížená",J194,0)</f>
        <v>0</v>
      </c>
      <c r="BG194" s="195">
        <f>IF(N194="zákl. prenesená",J194,0)</f>
        <v>0</v>
      </c>
      <c r="BH194" s="195">
        <f>IF(N194="zníž. prenesená",J194,0)</f>
        <v>0</v>
      </c>
      <c r="BI194" s="195">
        <f>IF(N194="nulová",J194,0)</f>
        <v>0</v>
      </c>
      <c r="BJ194" s="51" t="s">
        <v>83</v>
      </c>
      <c r="BK194" s="195">
        <f>ROUND(I194*H194,2)</f>
        <v>0</v>
      </c>
      <c r="BL194" s="51" t="s">
        <v>217</v>
      </c>
      <c r="BM194" s="218" t="s">
        <v>5035</v>
      </c>
    </row>
    <row r="195" spans="2:65" s="48" customFormat="1" ht="11.25">
      <c r="B195" s="1109"/>
      <c r="D195" s="1110" t="s">
        <v>4936</v>
      </c>
      <c r="E195" s="1111" t="s">
        <v>1</v>
      </c>
      <c r="F195" s="1112" t="s">
        <v>5036</v>
      </c>
      <c r="H195" s="1113">
        <v>13</v>
      </c>
      <c r="I195" s="1114"/>
      <c r="L195" s="1109"/>
      <c r="M195" s="1115"/>
      <c r="T195" s="1116"/>
      <c r="AT195" s="1111" t="s">
        <v>4936</v>
      </c>
      <c r="AU195" s="1111" t="s">
        <v>83</v>
      </c>
      <c r="AV195" s="48" t="s">
        <v>83</v>
      </c>
      <c r="AW195" s="48" t="s">
        <v>26</v>
      </c>
      <c r="AX195" s="48" t="s">
        <v>77</v>
      </c>
      <c r="AY195" s="1111" t="s">
        <v>211</v>
      </c>
    </row>
    <row r="196" spans="2:65" s="1" customFormat="1" ht="33" customHeight="1">
      <c r="B196" s="182"/>
      <c r="C196" s="212" t="s">
        <v>309</v>
      </c>
      <c r="D196" s="212" t="s">
        <v>213</v>
      </c>
      <c r="E196" s="213" t="s">
        <v>5037</v>
      </c>
      <c r="F196" s="214" t="s">
        <v>5038</v>
      </c>
      <c r="G196" s="215" t="s">
        <v>238</v>
      </c>
      <c r="H196" s="216">
        <v>430</v>
      </c>
      <c r="I196" s="293"/>
      <c r="J196" s="217">
        <f>ROUND(I196*H196,2)</f>
        <v>0</v>
      </c>
      <c r="K196" s="189"/>
      <c r="L196" s="64"/>
      <c r="M196" s="294" t="s">
        <v>1</v>
      </c>
      <c r="N196" s="295" t="s">
        <v>37</v>
      </c>
      <c r="P196" s="296">
        <f>O196*H196</f>
        <v>0</v>
      </c>
      <c r="Q196" s="296">
        <v>6.0099999999999997E-3</v>
      </c>
      <c r="R196" s="296">
        <f>Q196*H196</f>
        <v>2.5842999999999998</v>
      </c>
      <c r="S196" s="296">
        <v>0</v>
      </c>
      <c r="T196" s="297">
        <f>S196*H196</f>
        <v>0</v>
      </c>
      <c r="AR196" s="218" t="s">
        <v>217</v>
      </c>
      <c r="AT196" s="218" t="s">
        <v>213</v>
      </c>
      <c r="AU196" s="218"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218" t="s">
        <v>5039</v>
      </c>
    </row>
    <row r="197" spans="2:65" s="48" customFormat="1" ht="11.25">
      <c r="B197" s="1109"/>
      <c r="D197" s="1110" t="s">
        <v>4936</v>
      </c>
      <c r="E197" s="1111" t="s">
        <v>1</v>
      </c>
      <c r="F197" s="1112" t="s">
        <v>5029</v>
      </c>
      <c r="H197" s="1113">
        <v>430</v>
      </c>
      <c r="I197" s="1114"/>
      <c r="L197" s="1109"/>
      <c r="M197" s="1115"/>
      <c r="T197" s="1116"/>
      <c r="AT197" s="1111" t="s">
        <v>4936</v>
      </c>
      <c r="AU197" s="1111" t="s">
        <v>83</v>
      </c>
      <c r="AV197" s="48" t="s">
        <v>83</v>
      </c>
      <c r="AW197" s="48" t="s">
        <v>26</v>
      </c>
      <c r="AX197" s="48" t="s">
        <v>77</v>
      </c>
      <c r="AY197" s="1111" t="s">
        <v>211</v>
      </c>
    </row>
    <row r="198" spans="2:65" s="1" customFormat="1" ht="33" customHeight="1">
      <c r="B198" s="182"/>
      <c r="C198" s="212" t="s">
        <v>311</v>
      </c>
      <c r="D198" s="212" t="s">
        <v>213</v>
      </c>
      <c r="E198" s="213" t="s">
        <v>4601</v>
      </c>
      <c r="F198" s="214" t="s">
        <v>4602</v>
      </c>
      <c r="G198" s="215" t="s">
        <v>238</v>
      </c>
      <c r="H198" s="216">
        <v>13</v>
      </c>
      <c r="I198" s="293"/>
      <c r="J198" s="217">
        <f>ROUND(I198*H198,2)</f>
        <v>0</v>
      </c>
      <c r="K198" s="189"/>
      <c r="L198" s="64"/>
      <c r="M198" s="294" t="s">
        <v>1</v>
      </c>
      <c r="N198" s="295" t="s">
        <v>37</v>
      </c>
      <c r="P198" s="296">
        <f>O198*H198</f>
        <v>0</v>
      </c>
      <c r="Q198" s="296">
        <v>7.1000000000000002E-4</v>
      </c>
      <c r="R198" s="296">
        <f>Q198*H198</f>
        <v>9.2300000000000004E-3</v>
      </c>
      <c r="S198" s="296">
        <v>0</v>
      </c>
      <c r="T198" s="297">
        <f>S198*H198</f>
        <v>0</v>
      </c>
      <c r="AR198" s="218" t="s">
        <v>217</v>
      </c>
      <c r="AT198" s="218" t="s">
        <v>213</v>
      </c>
      <c r="AU198" s="218" t="s">
        <v>83</v>
      </c>
      <c r="AY198" s="51" t="s">
        <v>211</v>
      </c>
      <c r="BE198" s="195">
        <f>IF(N198="základná",J198,0)</f>
        <v>0</v>
      </c>
      <c r="BF198" s="195">
        <f>IF(N198="znížená",J198,0)</f>
        <v>0</v>
      </c>
      <c r="BG198" s="195">
        <f>IF(N198="zákl. prenesená",J198,0)</f>
        <v>0</v>
      </c>
      <c r="BH198" s="195">
        <f>IF(N198="zníž. prenesená",J198,0)</f>
        <v>0</v>
      </c>
      <c r="BI198" s="195">
        <f>IF(N198="nulová",J198,0)</f>
        <v>0</v>
      </c>
      <c r="BJ198" s="51" t="s">
        <v>83</v>
      </c>
      <c r="BK198" s="195">
        <f>ROUND(I198*H198,2)</f>
        <v>0</v>
      </c>
      <c r="BL198" s="51" t="s">
        <v>217</v>
      </c>
      <c r="BM198" s="218" t="s">
        <v>5040</v>
      </c>
    </row>
    <row r="199" spans="2:65" s="48" customFormat="1" ht="11.25">
      <c r="B199" s="1109"/>
      <c r="D199" s="1110" t="s">
        <v>4936</v>
      </c>
      <c r="E199" s="1111" t="s">
        <v>1</v>
      </c>
      <c r="F199" s="1112" t="s">
        <v>5036</v>
      </c>
      <c r="H199" s="1113">
        <v>13</v>
      </c>
      <c r="I199" s="1114"/>
      <c r="L199" s="1109"/>
      <c r="M199" s="1115"/>
      <c r="T199" s="1116"/>
      <c r="AT199" s="1111" t="s">
        <v>4936</v>
      </c>
      <c r="AU199" s="1111" t="s">
        <v>83</v>
      </c>
      <c r="AV199" s="48" t="s">
        <v>83</v>
      </c>
      <c r="AW199" s="48" t="s">
        <v>26</v>
      </c>
      <c r="AX199" s="48" t="s">
        <v>77</v>
      </c>
      <c r="AY199" s="1111" t="s">
        <v>211</v>
      </c>
    </row>
    <row r="200" spans="2:65" s="1" customFormat="1" ht="33" customHeight="1">
      <c r="B200" s="182"/>
      <c r="C200" s="212" t="s">
        <v>314</v>
      </c>
      <c r="D200" s="212" t="s">
        <v>213</v>
      </c>
      <c r="E200" s="213" t="s">
        <v>5041</v>
      </c>
      <c r="F200" s="214" t="s">
        <v>5042</v>
      </c>
      <c r="G200" s="215" t="s">
        <v>238</v>
      </c>
      <c r="H200" s="216">
        <v>13</v>
      </c>
      <c r="I200" s="293"/>
      <c r="J200" s="217">
        <f>ROUND(I200*H200,2)</f>
        <v>0</v>
      </c>
      <c r="K200" s="189"/>
      <c r="L200" s="64"/>
      <c r="M200" s="294" t="s">
        <v>1</v>
      </c>
      <c r="N200" s="295" t="s">
        <v>37</v>
      </c>
      <c r="P200" s="296">
        <f>O200*H200</f>
        <v>0</v>
      </c>
      <c r="Q200" s="296">
        <v>0.20745</v>
      </c>
      <c r="R200" s="296">
        <f>Q200*H200</f>
        <v>2.69685</v>
      </c>
      <c r="S200" s="296">
        <v>0</v>
      </c>
      <c r="T200" s="297">
        <f>S200*H200</f>
        <v>0</v>
      </c>
      <c r="AR200" s="218" t="s">
        <v>217</v>
      </c>
      <c r="AT200" s="218" t="s">
        <v>213</v>
      </c>
      <c r="AU200" s="218" t="s">
        <v>83</v>
      </c>
      <c r="AY200" s="51" t="s">
        <v>211</v>
      </c>
      <c r="BE200" s="195">
        <f>IF(N200="základná",J200,0)</f>
        <v>0</v>
      </c>
      <c r="BF200" s="195">
        <f>IF(N200="znížená",J200,0)</f>
        <v>0</v>
      </c>
      <c r="BG200" s="195">
        <f>IF(N200="zákl. prenesená",J200,0)</f>
        <v>0</v>
      </c>
      <c r="BH200" s="195">
        <f>IF(N200="zníž. prenesená",J200,0)</f>
        <v>0</v>
      </c>
      <c r="BI200" s="195">
        <f>IF(N200="nulová",J200,0)</f>
        <v>0</v>
      </c>
      <c r="BJ200" s="51" t="s">
        <v>83</v>
      </c>
      <c r="BK200" s="195">
        <f>ROUND(I200*H200,2)</f>
        <v>0</v>
      </c>
      <c r="BL200" s="51" t="s">
        <v>217</v>
      </c>
      <c r="BM200" s="218" t="s">
        <v>5043</v>
      </c>
    </row>
    <row r="201" spans="2:65" s="48" customFormat="1" ht="11.25">
      <c r="B201" s="1109"/>
      <c r="D201" s="1110" t="s">
        <v>4936</v>
      </c>
      <c r="E201" s="1111" t="s">
        <v>1</v>
      </c>
      <c r="F201" s="1112" t="s">
        <v>5036</v>
      </c>
      <c r="H201" s="1113">
        <v>13</v>
      </c>
      <c r="I201" s="1114"/>
      <c r="L201" s="1109"/>
      <c r="M201" s="1115"/>
      <c r="T201" s="1116"/>
      <c r="AT201" s="1111" t="s">
        <v>4936</v>
      </c>
      <c r="AU201" s="1111" t="s">
        <v>83</v>
      </c>
      <c r="AV201" s="48" t="s">
        <v>83</v>
      </c>
      <c r="AW201" s="48" t="s">
        <v>26</v>
      </c>
      <c r="AX201" s="48" t="s">
        <v>77</v>
      </c>
      <c r="AY201" s="1111" t="s">
        <v>211</v>
      </c>
    </row>
    <row r="202" spans="2:65" s="1" customFormat="1" ht="33" customHeight="1">
      <c r="B202" s="182"/>
      <c r="C202" s="212" t="s">
        <v>317</v>
      </c>
      <c r="D202" s="212" t="s">
        <v>213</v>
      </c>
      <c r="E202" s="213" t="s">
        <v>5044</v>
      </c>
      <c r="F202" s="214" t="s">
        <v>5045</v>
      </c>
      <c r="G202" s="215" t="s">
        <v>238</v>
      </c>
      <c r="H202" s="216">
        <v>395</v>
      </c>
      <c r="I202" s="293"/>
      <c r="J202" s="217">
        <f>ROUND(I202*H202,2)</f>
        <v>0</v>
      </c>
      <c r="K202" s="189"/>
      <c r="L202" s="64"/>
      <c r="M202" s="294" t="s">
        <v>1</v>
      </c>
      <c r="N202" s="295" t="s">
        <v>37</v>
      </c>
      <c r="P202" s="296">
        <f>O202*H202</f>
        <v>0</v>
      </c>
      <c r="Q202" s="296">
        <v>0.45623150000000001</v>
      </c>
      <c r="R202" s="296">
        <f>Q202*H202</f>
        <v>180.2114425</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5046</v>
      </c>
    </row>
    <row r="203" spans="2:65" s="48" customFormat="1" ht="11.25">
      <c r="B203" s="1109"/>
      <c r="D203" s="1110" t="s">
        <v>4936</v>
      </c>
      <c r="E203" s="1111" t="s">
        <v>1</v>
      </c>
      <c r="F203" s="1112" t="s">
        <v>5047</v>
      </c>
      <c r="H203" s="1113">
        <v>395</v>
      </c>
      <c r="I203" s="1114"/>
      <c r="L203" s="1109"/>
      <c r="M203" s="1115"/>
      <c r="T203" s="1116"/>
      <c r="AT203" s="1111" t="s">
        <v>4936</v>
      </c>
      <c r="AU203" s="1111" t="s">
        <v>83</v>
      </c>
      <c r="AV203" s="48" t="s">
        <v>83</v>
      </c>
      <c r="AW203" s="48" t="s">
        <v>26</v>
      </c>
      <c r="AX203" s="48" t="s">
        <v>77</v>
      </c>
      <c r="AY203" s="1111" t="s">
        <v>211</v>
      </c>
    </row>
    <row r="204" spans="2:65" s="1" customFormat="1" ht="44.25" customHeight="1">
      <c r="B204" s="182"/>
      <c r="C204" s="212" t="s">
        <v>320</v>
      </c>
      <c r="D204" s="212" t="s">
        <v>213</v>
      </c>
      <c r="E204" s="213" t="s">
        <v>5048</v>
      </c>
      <c r="F204" s="214" t="s">
        <v>5049</v>
      </c>
      <c r="G204" s="215" t="s">
        <v>238</v>
      </c>
      <c r="H204" s="216">
        <v>85</v>
      </c>
      <c r="I204" s="293"/>
      <c r="J204" s="217">
        <f>ROUND(I204*H204,2)</f>
        <v>0</v>
      </c>
      <c r="K204" s="189"/>
      <c r="L204" s="64"/>
      <c r="M204" s="294" t="s">
        <v>1</v>
      </c>
      <c r="N204" s="295" t="s">
        <v>37</v>
      </c>
      <c r="P204" s="296">
        <f>O204*H204</f>
        <v>0</v>
      </c>
      <c r="Q204" s="296">
        <v>9.2499999999999999E-2</v>
      </c>
      <c r="R204" s="296">
        <f>Q204*H204</f>
        <v>7.8624999999999998</v>
      </c>
      <c r="S204" s="296">
        <v>0</v>
      </c>
      <c r="T204" s="297">
        <f>S204*H204</f>
        <v>0</v>
      </c>
      <c r="AR204" s="218" t="s">
        <v>217</v>
      </c>
      <c r="AT204" s="218" t="s">
        <v>213</v>
      </c>
      <c r="AU204" s="218" t="s">
        <v>83</v>
      </c>
      <c r="AY204" s="51" t="s">
        <v>211</v>
      </c>
      <c r="BE204" s="195">
        <f>IF(N204="základná",J204,0)</f>
        <v>0</v>
      </c>
      <c r="BF204" s="195">
        <f>IF(N204="znížená",J204,0)</f>
        <v>0</v>
      </c>
      <c r="BG204" s="195">
        <f>IF(N204="zákl. prenesená",J204,0)</f>
        <v>0</v>
      </c>
      <c r="BH204" s="195">
        <f>IF(N204="zníž. prenesená",J204,0)</f>
        <v>0</v>
      </c>
      <c r="BI204" s="195">
        <f>IF(N204="nulová",J204,0)</f>
        <v>0</v>
      </c>
      <c r="BJ204" s="51" t="s">
        <v>83</v>
      </c>
      <c r="BK204" s="195">
        <f>ROUND(I204*H204,2)</f>
        <v>0</v>
      </c>
      <c r="BL204" s="51" t="s">
        <v>217</v>
      </c>
      <c r="BM204" s="218" t="s">
        <v>5050</v>
      </c>
    </row>
    <row r="205" spans="2:65" s="48" customFormat="1" ht="11.25">
      <c r="B205" s="1109"/>
      <c r="D205" s="1110" t="s">
        <v>4936</v>
      </c>
      <c r="E205" s="1111" t="s">
        <v>1</v>
      </c>
      <c r="F205" s="1112" t="s">
        <v>5023</v>
      </c>
      <c r="H205" s="1113">
        <v>85</v>
      </c>
      <c r="I205" s="1114"/>
      <c r="L205" s="1109"/>
      <c r="M205" s="1115"/>
      <c r="T205" s="1116"/>
      <c r="AT205" s="1111" t="s">
        <v>4936</v>
      </c>
      <c r="AU205" s="1111" t="s">
        <v>83</v>
      </c>
      <c r="AV205" s="48" t="s">
        <v>83</v>
      </c>
      <c r="AW205" s="48" t="s">
        <v>26</v>
      </c>
      <c r="AX205" s="48" t="s">
        <v>77</v>
      </c>
      <c r="AY205" s="1111" t="s">
        <v>211</v>
      </c>
    </row>
    <row r="206" spans="2:65" s="1" customFormat="1" ht="16.5" customHeight="1">
      <c r="B206" s="182"/>
      <c r="C206" s="298" t="s">
        <v>323</v>
      </c>
      <c r="D206" s="298" t="s">
        <v>240</v>
      </c>
      <c r="E206" s="299" t="s">
        <v>5051</v>
      </c>
      <c r="F206" s="300" t="s">
        <v>5052</v>
      </c>
      <c r="G206" s="301" t="s">
        <v>238</v>
      </c>
      <c r="H206" s="1122">
        <v>86.7</v>
      </c>
      <c r="I206" s="303"/>
      <c r="J206" s="302">
        <f>ROUND(I206*H206,2)</f>
        <v>0</v>
      </c>
      <c r="K206" s="304"/>
      <c r="L206" s="305"/>
      <c r="M206" s="306" t="s">
        <v>1</v>
      </c>
      <c r="N206" s="307" t="s">
        <v>37</v>
      </c>
      <c r="P206" s="296">
        <f>O206*H206</f>
        <v>0</v>
      </c>
      <c r="Q206" s="296">
        <v>0.13</v>
      </c>
      <c r="R206" s="296">
        <f>Q206*H206</f>
        <v>11.271000000000001</v>
      </c>
      <c r="S206" s="296">
        <v>0</v>
      </c>
      <c r="T206" s="297">
        <f>S206*H206</f>
        <v>0</v>
      </c>
      <c r="AR206" s="218" t="s">
        <v>235</v>
      </c>
      <c r="AT206" s="218" t="s">
        <v>240</v>
      </c>
      <c r="AU206" s="218" t="s">
        <v>83</v>
      </c>
      <c r="AY206" s="51" t="s">
        <v>211</v>
      </c>
      <c r="BE206" s="195">
        <f>IF(N206="základná",J206,0)</f>
        <v>0</v>
      </c>
      <c r="BF206" s="195">
        <f>IF(N206="znížená",J206,0)</f>
        <v>0</v>
      </c>
      <c r="BG206" s="195">
        <f>IF(N206="zákl. prenesená",J206,0)</f>
        <v>0</v>
      </c>
      <c r="BH206" s="195">
        <f>IF(N206="zníž. prenesená",J206,0)</f>
        <v>0</v>
      </c>
      <c r="BI206" s="195">
        <f>IF(N206="nulová",J206,0)</f>
        <v>0</v>
      </c>
      <c r="BJ206" s="51" t="s">
        <v>83</v>
      </c>
      <c r="BK206" s="195">
        <f>ROUND(I206*H206,2)</f>
        <v>0</v>
      </c>
      <c r="BL206" s="51" t="s">
        <v>217</v>
      </c>
      <c r="BM206" s="218" t="s">
        <v>5053</v>
      </c>
    </row>
    <row r="207" spans="2:65" s="1" customFormat="1" ht="19.5">
      <c r="B207" s="64"/>
      <c r="D207" s="1110" t="s">
        <v>5054</v>
      </c>
      <c r="F207" s="1123" t="s">
        <v>5055</v>
      </c>
      <c r="I207" s="1124"/>
      <c r="L207" s="64"/>
      <c r="M207" s="991"/>
      <c r="T207" s="95"/>
      <c r="AT207" s="51" t="s">
        <v>5054</v>
      </c>
      <c r="AU207" s="51" t="s">
        <v>83</v>
      </c>
    </row>
    <row r="208" spans="2:65" s="48" customFormat="1" ht="11.25">
      <c r="B208" s="1109"/>
      <c r="D208" s="1110" t="s">
        <v>4936</v>
      </c>
      <c r="E208" s="1111" t="s">
        <v>1</v>
      </c>
      <c r="F208" s="1112" t="s">
        <v>5056</v>
      </c>
      <c r="H208" s="1113">
        <v>86.7</v>
      </c>
      <c r="I208" s="1114"/>
      <c r="L208" s="1109"/>
      <c r="M208" s="1115"/>
      <c r="T208" s="1116"/>
      <c r="AT208" s="1111" t="s">
        <v>4936</v>
      </c>
      <c r="AU208" s="1111" t="s">
        <v>83</v>
      </c>
      <c r="AV208" s="48" t="s">
        <v>83</v>
      </c>
      <c r="AW208" s="48" t="s">
        <v>26</v>
      </c>
      <c r="AX208" s="48" t="s">
        <v>77</v>
      </c>
      <c r="AY208" s="1111" t="s">
        <v>211</v>
      </c>
    </row>
    <row r="209" spans="2:65" s="1" customFormat="1" ht="24.2" customHeight="1">
      <c r="B209" s="182"/>
      <c r="C209" s="212" t="s">
        <v>326</v>
      </c>
      <c r="D209" s="212" t="s">
        <v>213</v>
      </c>
      <c r="E209" s="213" t="s">
        <v>5057</v>
      </c>
      <c r="F209" s="214" t="s">
        <v>5058</v>
      </c>
      <c r="G209" s="215" t="s">
        <v>389</v>
      </c>
      <c r="H209" s="216">
        <v>10</v>
      </c>
      <c r="I209" s="293"/>
      <c r="J209" s="217">
        <f>ROUND(I209*H209,2)</f>
        <v>0</v>
      </c>
      <c r="K209" s="189"/>
      <c r="L209" s="64"/>
      <c r="M209" s="294" t="s">
        <v>1</v>
      </c>
      <c r="N209" s="295" t="s">
        <v>37</v>
      </c>
      <c r="P209" s="296">
        <f>O209*H209</f>
        <v>0</v>
      </c>
      <c r="Q209" s="296">
        <v>1.0000000000000001E-5</v>
      </c>
      <c r="R209" s="296">
        <f>Q209*H209</f>
        <v>1E-4</v>
      </c>
      <c r="S209" s="296">
        <v>0</v>
      </c>
      <c r="T209" s="297">
        <f>S209*H209</f>
        <v>0</v>
      </c>
      <c r="AR209" s="218" t="s">
        <v>217</v>
      </c>
      <c r="AT209" s="218" t="s">
        <v>213</v>
      </c>
      <c r="AU209" s="218" t="s">
        <v>83</v>
      </c>
      <c r="AY209" s="51" t="s">
        <v>211</v>
      </c>
      <c r="BE209" s="195">
        <f>IF(N209="základná",J209,0)</f>
        <v>0</v>
      </c>
      <c r="BF209" s="195">
        <f>IF(N209="znížená",J209,0)</f>
        <v>0</v>
      </c>
      <c r="BG209" s="195">
        <f>IF(N209="zákl. prenesená",J209,0)</f>
        <v>0</v>
      </c>
      <c r="BH209" s="195">
        <f>IF(N209="zníž. prenesená",J209,0)</f>
        <v>0</v>
      </c>
      <c r="BI209" s="195">
        <f>IF(N209="nulová",J209,0)</f>
        <v>0</v>
      </c>
      <c r="BJ209" s="51" t="s">
        <v>83</v>
      </c>
      <c r="BK209" s="195">
        <f>ROUND(I209*H209,2)</f>
        <v>0</v>
      </c>
      <c r="BL209" s="51" t="s">
        <v>217</v>
      </c>
      <c r="BM209" s="218" t="s">
        <v>5059</v>
      </c>
    </row>
    <row r="210" spans="2:65" s="48" customFormat="1" ht="11.25">
      <c r="B210" s="1109"/>
      <c r="D210" s="1110" t="s">
        <v>4936</v>
      </c>
      <c r="E210" s="1111" t="s">
        <v>1</v>
      </c>
      <c r="F210" s="1112" t="s">
        <v>5060</v>
      </c>
      <c r="H210" s="1113">
        <v>10</v>
      </c>
      <c r="I210" s="1114"/>
      <c r="L210" s="1109"/>
      <c r="M210" s="1115"/>
      <c r="T210" s="1116"/>
      <c r="AT210" s="1111" t="s">
        <v>4936</v>
      </c>
      <c r="AU210" s="1111" t="s">
        <v>83</v>
      </c>
      <c r="AV210" s="48" t="s">
        <v>83</v>
      </c>
      <c r="AW210" s="48" t="s">
        <v>26</v>
      </c>
      <c r="AX210" s="48" t="s">
        <v>77</v>
      </c>
      <c r="AY210" s="1111" t="s">
        <v>211</v>
      </c>
    </row>
    <row r="211" spans="2:65" s="15" customFormat="1" ht="22.9" customHeight="1">
      <c r="B211" s="281"/>
      <c r="D211" s="282" t="s">
        <v>69</v>
      </c>
      <c r="E211" s="291" t="s">
        <v>235</v>
      </c>
      <c r="F211" s="291" t="s">
        <v>1392</v>
      </c>
      <c r="I211" s="284"/>
      <c r="J211" s="292">
        <f>BK211</f>
        <v>0</v>
      </c>
      <c r="L211" s="281"/>
      <c r="M211" s="286"/>
      <c r="P211" s="287">
        <f>SUM(P212:P222)</f>
        <v>0</v>
      </c>
      <c r="R211" s="287">
        <f>SUM(R212:R222)</f>
        <v>3.1575899999999999</v>
      </c>
      <c r="T211" s="288">
        <f>SUM(T212:T222)</f>
        <v>0</v>
      </c>
      <c r="AR211" s="282" t="s">
        <v>77</v>
      </c>
      <c r="AT211" s="289" t="s">
        <v>69</v>
      </c>
      <c r="AU211" s="289" t="s">
        <v>77</v>
      </c>
      <c r="AY211" s="282" t="s">
        <v>211</v>
      </c>
      <c r="BK211" s="290">
        <f>SUM(BK212:BK222)</f>
        <v>0</v>
      </c>
    </row>
    <row r="212" spans="2:65" s="1" customFormat="1" ht="24.2" customHeight="1">
      <c r="B212" s="182"/>
      <c r="C212" s="212" t="s">
        <v>329</v>
      </c>
      <c r="D212" s="212" t="s">
        <v>213</v>
      </c>
      <c r="E212" s="213" t="s">
        <v>5061</v>
      </c>
      <c r="F212" s="214" t="s">
        <v>4767</v>
      </c>
      <c r="G212" s="215" t="s">
        <v>250</v>
      </c>
      <c r="H212" s="216">
        <v>3</v>
      </c>
      <c r="I212" s="293"/>
      <c r="J212" s="217">
        <f>ROUND(I212*H212,2)</f>
        <v>0</v>
      </c>
      <c r="K212" s="189"/>
      <c r="L212" s="64"/>
      <c r="M212" s="294" t="s">
        <v>1</v>
      </c>
      <c r="N212" s="295" t="s">
        <v>37</v>
      </c>
      <c r="P212" s="296">
        <f>O212*H212</f>
        <v>0</v>
      </c>
      <c r="Q212" s="296">
        <v>0.34099000000000002</v>
      </c>
      <c r="R212" s="296">
        <f>Q212*H212</f>
        <v>1.0229699999999999</v>
      </c>
      <c r="S212" s="296">
        <v>0</v>
      </c>
      <c r="T212" s="297">
        <f>S212*H212</f>
        <v>0</v>
      </c>
      <c r="AR212" s="218" t="s">
        <v>217</v>
      </c>
      <c r="AT212" s="218" t="s">
        <v>213</v>
      </c>
      <c r="AU212" s="218" t="s">
        <v>83</v>
      </c>
      <c r="AY212" s="51" t="s">
        <v>211</v>
      </c>
      <c r="BE212" s="195">
        <f>IF(N212="základná",J212,0)</f>
        <v>0</v>
      </c>
      <c r="BF212" s="195">
        <f>IF(N212="znížená",J212,0)</f>
        <v>0</v>
      </c>
      <c r="BG212" s="195">
        <f>IF(N212="zákl. prenesená",J212,0)</f>
        <v>0</v>
      </c>
      <c r="BH212" s="195">
        <f>IF(N212="zníž. prenesená",J212,0)</f>
        <v>0</v>
      </c>
      <c r="BI212" s="195">
        <f>IF(N212="nulová",J212,0)</f>
        <v>0</v>
      </c>
      <c r="BJ212" s="51" t="s">
        <v>83</v>
      </c>
      <c r="BK212" s="195">
        <f>ROUND(I212*H212,2)</f>
        <v>0</v>
      </c>
      <c r="BL212" s="51" t="s">
        <v>217</v>
      </c>
      <c r="BM212" s="218" t="s">
        <v>5062</v>
      </c>
    </row>
    <row r="213" spans="2:65" s="1" customFormat="1" ht="24.2" customHeight="1">
      <c r="B213" s="182"/>
      <c r="C213" s="298" t="s">
        <v>332</v>
      </c>
      <c r="D213" s="298" t="s">
        <v>240</v>
      </c>
      <c r="E213" s="299" t="s">
        <v>5063</v>
      </c>
      <c r="F213" s="300" t="s">
        <v>5064</v>
      </c>
      <c r="G213" s="301" t="s">
        <v>250</v>
      </c>
      <c r="H213" s="1122">
        <v>3.03</v>
      </c>
      <c r="I213" s="303"/>
      <c r="J213" s="302">
        <f>ROUND(I213*H213,2)</f>
        <v>0</v>
      </c>
      <c r="K213" s="304"/>
      <c r="L213" s="305"/>
      <c r="M213" s="306" t="s">
        <v>1</v>
      </c>
      <c r="N213" s="307" t="s">
        <v>37</v>
      </c>
      <c r="P213" s="296">
        <f>O213*H213</f>
        <v>0</v>
      </c>
      <c r="Q213" s="296">
        <v>0.17499999999999999</v>
      </c>
      <c r="R213" s="296">
        <f>Q213*H213</f>
        <v>0.53024999999999989</v>
      </c>
      <c r="S213" s="296">
        <v>0</v>
      </c>
      <c r="T213" s="297">
        <f>S213*H213</f>
        <v>0</v>
      </c>
      <c r="AR213" s="218" t="s">
        <v>235</v>
      </c>
      <c r="AT213" s="218" t="s">
        <v>240</v>
      </c>
      <c r="AU213" s="218" t="s">
        <v>83</v>
      </c>
      <c r="AY213" s="51" t="s">
        <v>211</v>
      </c>
      <c r="BE213" s="195">
        <f>IF(N213="základná",J213,0)</f>
        <v>0</v>
      </c>
      <c r="BF213" s="195">
        <f>IF(N213="znížená",J213,0)</f>
        <v>0</v>
      </c>
      <c r="BG213" s="195">
        <f>IF(N213="zákl. prenesená",J213,0)</f>
        <v>0</v>
      </c>
      <c r="BH213" s="195">
        <f>IF(N213="zníž. prenesená",J213,0)</f>
        <v>0</v>
      </c>
      <c r="BI213" s="195">
        <f>IF(N213="nulová",J213,0)</f>
        <v>0</v>
      </c>
      <c r="BJ213" s="51" t="s">
        <v>83</v>
      </c>
      <c r="BK213" s="195">
        <f>ROUND(I213*H213,2)</f>
        <v>0</v>
      </c>
      <c r="BL213" s="51" t="s">
        <v>217</v>
      </c>
      <c r="BM213" s="218" t="s">
        <v>5065</v>
      </c>
    </row>
    <row r="214" spans="2:65" s="48" customFormat="1" ht="11.25">
      <c r="B214" s="1109"/>
      <c r="D214" s="1110" t="s">
        <v>4936</v>
      </c>
      <c r="E214" s="1111" t="s">
        <v>1</v>
      </c>
      <c r="F214" s="1112" t="s">
        <v>5066</v>
      </c>
      <c r="H214" s="1113">
        <v>3.03</v>
      </c>
      <c r="I214" s="1114"/>
      <c r="L214" s="1109"/>
      <c r="M214" s="1115"/>
      <c r="T214" s="1116"/>
      <c r="AT214" s="1111" t="s">
        <v>4936</v>
      </c>
      <c r="AU214" s="1111" t="s">
        <v>83</v>
      </c>
      <c r="AV214" s="48" t="s">
        <v>83</v>
      </c>
      <c r="AW214" s="48" t="s">
        <v>26</v>
      </c>
      <c r="AX214" s="48" t="s">
        <v>77</v>
      </c>
      <c r="AY214" s="1111" t="s">
        <v>211</v>
      </c>
    </row>
    <row r="215" spans="2:65" s="1" customFormat="1" ht="24.2" customHeight="1">
      <c r="B215" s="182"/>
      <c r="C215" s="298" t="s">
        <v>335</v>
      </c>
      <c r="D215" s="298" t="s">
        <v>240</v>
      </c>
      <c r="E215" s="299" t="s">
        <v>5067</v>
      </c>
      <c r="F215" s="300" t="s">
        <v>5068</v>
      </c>
      <c r="G215" s="301" t="s">
        <v>250</v>
      </c>
      <c r="H215" s="1122">
        <v>3.03</v>
      </c>
      <c r="I215" s="303"/>
      <c r="J215" s="302">
        <f>ROUND(I215*H215,2)</f>
        <v>0</v>
      </c>
      <c r="K215" s="304"/>
      <c r="L215" s="305"/>
      <c r="M215" s="306" t="s">
        <v>1</v>
      </c>
      <c r="N215" s="307" t="s">
        <v>37</v>
      </c>
      <c r="P215" s="296">
        <f>O215*H215</f>
        <v>0</v>
      </c>
      <c r="Q215" s="296">
        <v>0.17</v>
      </c>
      <c r="R215" s="296">
        <f>Q215*H215</f>
        <v>0.5151</v>
      </c>
      <c r="S215" s="296">
        <v>0</v>
      </c>
      <c r="T215" s="297">
        <f>S215*H215</f>
        <v>0</v>
      </c>
      <c r="AR215" s="218" t="s">
        <v>235</v>
      </c>
      <c r="AT215" s="218" t="s">
        <v>240</v>
      </c>
      <c r="AU215" s="218" t="s">
        <v>83</v>
      </c>
      <c r="AY215" s="51" t="s">
        <v>211</v>
      </c>
      <c r="BE215" s="195">
        <f>IF(N215="základná",J215,0)</f>
        <v>0</v>
      </c>
      <c r="BF215" s="195">
        <f>IF(N215="znížená",J215,0)</f>
        <v>0</v>
      </c>
      <c r="BG215" s="195">
        <f>IF(N215="zákl. prenesená",J215,0)</f>
        <v>0</v>
      </c>
      <c r="BH215" s="195">
        <f>IF(N215="zníž. prenesená",J215,0)</f>
        <v>0</v>
      </c>
      <c r="BI215" s="195">
        <f>IF(N215="nulová",J215,0)</f>
        <v>0</v>
      </c>
      <c r="BJ215" s="51" t="s">
        <v>83</v>
      </c>
      <c r="BK215" s="195">
        <f>ROUND(I215*H215,2)</f>
        <v>0</v>
      </c>
      <c r="BL215" s="51" t="s">
        <v>217</v>
      </c>
      <c r="BM215" s="218" t="s">
        <v>5069</v>
      </c>
    </row>
    <row r="216" spans="2:65" s="48" customFormat="1" ht="11.25">
      <c r="B216" s="1109"/>
      <c r="D216" s="1110" t="s">
        <v>4936</v>
      </c>
      <c r="E216" s="1111" t="s">
        <v>1</v>
      </c>
      <c r="F216" s="1112" t="s">
        <v>5066</v>
      </c>
      <c r="H216" s="1113">
        <v>3.03</v>
      </c>
      <c r="I216" s="1114"/>
      <c r="L216" s="1109"/>
      <c r="M216" s="1115"/>
      <c r="T216" s="1116"/>
      <c r="AT216" s="1111" t="s">
        <v>4936</v>
      </c>
      <c r="AU216" s="1111" t="s">
        <v>83</v>
      </c>
      <c r="AV216" s="48" t="s">
        <v>83</v>
      </c>
      <c r="AW216" s="48" t="s">
        <v>26</v>
      </c>
      <c r="AX216" s="48" t="s">
        <v>77</v>
      </c>
      <c r="AY216" s="1111" t="s">
        <v>211</v>
      </c>
    </row>
    <row r="217" spans="2:65" s="1" customFormat="1" ht="24.2" customHeight="1">
      <c r="B217" s="182"/>
      <c r="C217" s="298" t="s">
        <v>338</v>
      </c>
      <c r="D217" s="298" t="s">
        <v>240</v>
      </c>
      <c r="E217" s="299" t="s">
        <v>5070</v>
      </c>
      <c r="F217" s="300" t="s">
        <v>5071</v>
      </c>
      <c r="G217" s="301" t="s">
        <v>250</v>
      </c>
      <c r="H217" s="1122">
        <v>3.03</v>
      </c>
      <c r="I217" s="303"/>
      <c r="J217" s="302">
        <f>ROUND(I217*H217,2)</f>
        <v>0</v>
      </c>
      <c r="K217" s="304"/>
      <c r="L217" s="305"/>
      <c r="M217" s="306" t="s">
        <v>1</v>
      </c>
      <c r="N217" s="307" t="s">
        <v>37</v>
      </c>
      <c r="P217" s="296">
        <f>O217*H217</f>
        <v>0</v>
      </c>
      <c r="Q217" s="296">
        <v>0.06</v>
      </c>
      <c r="R217" s="296">
        <f>Q217*H217</f>
        <v>0.18179999999999999</v>
      </c>
      <c r="S217" s="296">
        <v>0</v>
      </c>
      <c r="T217" s="297">
        <f>S217*H217</f>
        <v>0</v>
      </c>
      <c r="AR217" s="218" t="s">
        <v>235</v>
      </c>
      <c r="AT217" s="218" t="s">
        <v>240</v>
      </c>
      <c r="AU217" s="218"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217</v>
      </c>
      <c r="BM217" s="218" t="s">
        <v>5072</v>
      </c>
    </row>
    <row r="218" spans="2:65" s="48" customFormat="1" ht="11.25">
      <c r="B218" s="1109"/>
      <c r="D218" s="1110" t="s">
        <v>4936</v>
      </c>
      <c r="E218" s="1111" t="s">
        <v>1</v>
      </c>
      <c r="F218" s="1112" t="s">
        <v>5066</v>
      </c>
      <c r="H218" s="1113">
        <v>3.03</v>
      </c>
      <c r="I218" s="1114"/>
      <c r="L218" s="1109"/>
      <c r="M218" s="1115"/>
      <c r="T218" s="1116"/>
      <c r="AT218" s="1111" t="s">
        <v>4936</v>
      </c>
      <c r="AU218" s="1111" t="s">
        <v>83</v>
      </c>
      <c r="AV218" s="48" t="s">
        <v>83</v>
      </c>
      <c r="AW218" s="48" t="s">
        <v>26</v>
      </c>
      <c r="AX218" s="48" t="s">
        <v>77</v>
      </c>
      <c r="AY218" s="1111" t="s">
        <v>211</v>
      </c>
    </row>
    <row r="219" spans="2:65" s="1" customFormat="1" ht="24.2" customHeight="1">
      <c r="B219" s="182"/>
      <c r="C219" s="298" t="s">
        <v>341</v>
      </c>
      <c r="D219" s="298" t="s">
        <v>240</v>
      </c>
      <c r="E219" s="299" t="s">
        <v>5073</v>
      </c>
      <c r="F219" s="300" t="s">
        <v>5074</v>
      </c>
      <c r="G219" s="301" t="s">
        <v>250</v>
      </c>
      <c r="H219" s="1122">
        <v>3.03</v>
      </c>
      <c r="I219" s="303"/>
      <c r="J219" s="302">
        <f>ROUND(I219*H219,2)</f>
        <v>0</v>
      </c>
      <c r="K219" s="304"/>
      <c r="L219" s="305"/>
      <c r="M219" s="306" t="s">
        <v>1</v>
      </c>
      <c r="N219" s="307" t="s">
        <v>37</v>
      </c>
      <c r="P219" s="296">
        <f>O219*H219</f>
        <v>0</v>
      </c>
      <c r="Q219" s="296">
        <v>9.9000000000000005E-2</v>
      </c>
      <c r="R219" s="296">
        <f>Q219*H219</f>
        <v>0.29997000000000001</v>
      </c>
      <c r="S219" s="296">
        <v>0</v>
      </c>
      <c r="T219" s="297">
        <f>S219*H219</f>
        <v>0</v>
      </c>
      <c r="AR219" s="218" t="s">
        <v>235</v>
      </c>
      <c r="AT219" s="218" t="s">
        <v>240</v>
      </c>
      <c r="AU219" s="218"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217</v>
      </c>
      <c r="BM219" s="218" t="s">
        <v>5075</v>
      </c>
    </row>
    <row r="220" spans="2:65" s="48" customFormat="1" ht="11.25">
      <c r="B220" s="1109"/>
      <c r="D220" s="1110" t="s">
        <v>4936</v>
      </c>
      <c r="E220" s="1111" t="s">
        <v>1</v>
      </c>
      <c r="F220" s="1112" t="s">
        <v>5066</v>
      </c>
      <c r="H220" s="1113">
        <v>3.03</v>
      </c>
      <c r="I220" s="1114"/>
      <c r="L220" s="1109"/>
      <c r="M220" s="1115"/>
      <c r="T220" s="1116"/>
      <c r="AT220" s="1111" t="s">
        <v>4936</v>
      </c>
      <c r="AU220" s="1111" t="s">
        <v>83</v>
      </c>
      <c r="AV220" s="48" t="s">
        <v>83</v>
      </c>
      <c r="AW220" s="48" t="s">
        <v>26</v>
      </c>
      <c r="AX220" s="48" t="s">
        <v>77</v>
      </c>
      <c r="AY220" s="1111" t="s">
        <v>211</v>
      </c>
    </row>
    <row r="221" spans="2:65" s="1" customFormat="1" ht="24.2" customHeight="1">
      <c r="B221" s="182"/>
      <c r="C221" s="212" t="s">
        <v>344</v>
      </c>
      <c r="D221" s="212" t="s">
        <v>213</v>
      </c>
      <c r="E221" s="213" t="s">
        <v>5076</v>
      </c>
      <c r="F221" s="214" t="s">
        <v>5077</v>
      </c>
      <c r="G221" s="215" t="s">
        <v>250</v>
      </c>
      <c r="H221" s="216">
        <v>3</v>
      </c>
      <c r="I221" s="293"/>
      <c r="J221" s="217">
        <f>ROUND(I221*H221,2)</f>
        <v>0</v>
      </c>
      <c r="K221" s="189"/>
      <c r="L221" s="64"/>
      <c r="M221" s="294" t="s">
        <v>1</v>
      </c>
      <c r="N221" s="295" t="s">
        <v>37</v>
      </c>
      <c r="P221" s="296">
        <f>O221*H221</f>
        <v>0</v>
      </c>
      <c r="Q221" s="296">
        <v>1.0500000000000001E-2</v>
      </c>
      <c r="R221" s="296">
        <f>Q221*H221</f>
        <v>3.15E-2</v>
      </c>
      <c r="S221" s="296">
        <v>0</v>
      </c>
      <c r="T221" s="297">
        <f>S221*H221</f>
        <v>0</v>
      </c>
      <c r="AR221" s="218" t="s">
        <v>217</v>
      </c>
      <c r="AT221" s="218" t="s">
        <v>213</v>
      </c>
      <c r="AU221" s="218" t="s">
        <v>83</v>
      </c>
      <c r="AY221" s="51" t="s">
        <v>211</v>
      </c>
      <c r="BE221" s="195">
        <f>IF(N221="základná",J221,0)</f>
        <v>0</v>
      </c>
      <c r="BF221" s="195">
        <f>IF(N221="znížená",J221,0)</f>
        <v>0</v>
      </c>
      <c r="BG221" s="195">
        <f>IF(N221="zákl. prenesená",J221,0)</f>
        <v>0</v>
      </c>
      <c r="BH221" s="195">
        <f>IF(N221="zníž. prenesená",J221,0)</f>
        <v>0</v>
      </c>
      <c r="BI221" s="195">
        <f>IF(N221="nulová",J221,0)</f>
        <v>0</v>
      </c>
      <c r="BJ221" s="51" t="s">
        <v>83</v>
      </c>
      <c r="BK221" s="195">
        <f>ROUND(I221*H221,2)</f>
        <v>0</v>
      </c>
      <c r="BL221" s="51" t="s">
        <v>217</v>
      </c>
      <c r="BM221" s="218" t="s">
        <v>5078</v>
      </c>
    </row>
    <row r="222" spans="2:65" s="1" customFormat="1" ht="33" customHeight="1">
      <c r="B222" s="182"/>
      <c r="C222" s="298" t="s">
        <v>347</v>
      </c>
      <c r="D222" s="298" t="s">
        <v>240</v>
      </c>
      <c r="E222" s="299" t="s">
        <v>5079</v>
      </c>
      <c r="F222" s="300" t="s">
        <v>5080</v>
      </c>
      <c r="G222" s="301" t="s">
        <v>250</v>
      </c>
      <c r="H222" s="1122">
        <v>3</v>
      </c>
      <c r="I222" s="303"/>
      <c r="J222" s="302">
        <f>ROUND(I222*H222,2)</f>
        <v>0</v>
      </c>
      <c r="K222" s="304"/>
      <c r="L222" s="305"/>
      <c r="M222" s="306" t="s">
        <v>1</v>
      </c>
      <c r="N222" s="307" t="s">
        <v>37</v>
      </c>
      <c r="P222" s="296">
        <f>O222*H222</f>
        <v>0</v>
      </c>
      <c r="Q222" s="296">
        <v>0.192</v>
      </c>
      <c r="R222" s="296">
        <f>Q222*H222</f>
        <v>0.57600000000000007</v>
      </c>
      <c r="S222" s="296">
        <v>0</v>
      </c>
      <c r="T222" s="297">
        <f>S222*H222</f>
        <v>0</v>
      </c>
      <c r="AR222" s="218" t="s">
        <v>235</v>
      </c>
      <c r="AT222" s="218" t="s">
        <v>240</v>
      </c>
      <c r="AU222" s="218" t="s">
        <v>83</v>
      </c>
      <c r="AY222" s="51" t="s">
        <v>211</v>
      </c>
      <c r="BE222" s="195">
        <f>IF(N222="základná",J222,0)</f>
        <v>0</v>
      </c>
      <c r="BF222" s="195">
        <f>IF(N222="znížená",J222,0)</f>
        <v>0</v>
      </c>
      <c r="BG222" s="195">
        <f>IF(N222="zákl. prenesená",J222,0)</f>
        <v>0</v>
      </c>
      <c r="BH222" s="195">
        <f>IF(N222="zníž. prenesená",J222,0)</f>
        <v>0</v>
      </c>
      <c r="BI222" s="195">
        <f>IF(N222="nulová",J222,0)</f>
        <v>0</v>
      </c>
      <c r="BJ222" s="51" t="s">
        <v>83</v>
      </c>
      <c r="BK222" s="195">
        <f>ROUND(I222*H222,2)</f>
        <v>0</v>
      </c>
      <c r="BL222" s="51" t="s">
        <v>217</v>
      </c>
      <c r="BM222" s="218" t="s">
        <v>5081</v>
      </c>
    </row>
    <row r="223" spans="2:65" s="15" customFormat="1" ht="22.9" customHeight="1">
      <c r="B223" s="281"/>
      <c r="D223" s="282" t="s">
        <v>69</v>
      </c>
      <c r="E223" s="291" t="s">
        <v>239</v>
      </c>
      <c r="F223" s="291" t="s">
        <v>385</v>
      </c>
      <c r="I223" s="284"/>
      <c r="J223" s="292">
        <f>BK223</f>
        <v>0</v>
      </c>
      <c r="L223" s="281"/>
      <c r="M223" s="286"/>
      <c r="P223" s="287">
        <f>SUM(P224:P280)</f>
        <v>0</v>
      </c>
      <c r="R223" s="287">
        <f>SUM(R224:R280)</f>
        <v>45.896285065999983</v>
      </c>
      <c r="T223" s="288">
        <f>SUM(T224:T280)</f>
        <v>1.2E-2</v>
      </c>
      <c r="AR223" s="282" t="s">
        <v>77</v>
      </c>
      <c r="AT223" s="289" t="s">
        <v>69</v>
      </c>
      <c r="AU223" s="289" t="s">
        <v>77</v>
      </c>
      <c r="AY223" s="282" t="s">
        <v>211</v>
      </c>
      <c r="BK223" s="290">
        <f>SUM(BK224:BK280)</f>
        <v>0</v>
      </c>
    </row>
    <row r="224" spans="2:65" s="1" customFormat="1" ht="24.2" customHeight="1">
      <c r="B224" s="182"/>
      <c r="C224" s="212" t="s">
        <v>350</v>
      </c>
      <c r="D224" s="212" t="s">
        <v>213</v>
      </c>
      <c r="E224" s="213" t="s">
        <v>5082</v>
      </c>
      <c r="F224" s="214" t="s">
        <v>5083</v>
      </c>
      <c r="G224" s="215" t="s">
        <v>250</v>
      </c>
      <c r="H224" s="216">
        <v>5</v>
      </c>
      <c r="I224" s="293"/>
      <c r="J224" s="217">
        <f>ROUND(I224*H224,2)</f>
        <v>0</v>
      </c>
      <c r="K224" s="189"/>
      <c r="L224" s="64"/>
      <c r="M224" s="294" t="s">
        <v>1</v>
      </c>
      <c r="N224" s="295" t="s">
        <v>37</v>
      </c>
      <c r="P224" s="296">
        <f>O224*H224</f>
        <v>0</v>
      </c>
      <c r="Q224" s="296">
        <v>0.22133</v>
      </c>
      <c r="R224" s="296">
        <f>Q224*H224</f>
        <v>1.1066499999999999</v>
      </c>
      <c r="S224" s="296">
        <v>0</v>
      </c>
      <c r="T224" s="297">
        <f>S224*H224</f>
        <v>0</v>
      </c>
      <c r="AR224" s="218" t="s">
        <v>217</v>
      </c>
      <c r="AT224" s="218" t="s">
        <v>213</v>
      </c>
      <c r="AU224" s="218" t="s">
        <v>83</v>
      </c>
      <c r="AY224" s="51" t="s">
        <v>211</v>
      </c>
      <c r="BE224" s="195">
        <f>IF(N224="základná",J224,0)</f>
        <v>0</v>
      </c>
      <c r="BF224" s="195">
        <f>IF(N224="znížená",J224,0)</f>
        <v>0</v>
      </c>
      <c r="BG224" s="195">
        <f>IF(N224="zákl. prenesená",J224,0)</f>
        <v>0</v>
      </c>
      <c r="BH224" s="195">
        <f>IF(N224="zníž. prenesená",J224,0)</f>
        <v>0</v>
      </c>
      <c r="BI224" s="195">
        <f>IF(N224="nulová",J224,0)</f>
        <v>0</v>
      </c>
      <c r="BJ224" s="51" t="s">
        <v>83</v>
      </c>
      <c r="BK224" s="195">
        <f>ROUND(I224*H224,2)</f>
        <v>0</v>
      </c>
      <c r="BL224" s="51" t="s">
        <v>217</v>
      </c>
      <c r="BM224" s="218" t="s">
        <v>5084</v>
      </c>
    </row>
    <row r="225" spans="2:65" s="1" customFormat="1" ht="16.5" customHeight="1">
      <c r="B225" s="182"/>
      <c r="C225" s="298" t="s">
        <v>352</v>
      </c>
      <c r="D225" s="298" t="s">
        <v>240</v>
      </c>
      <c r="E225" s="299" t="s">
        <v>5085</v>
      </c>
      <c r="F225" s="300" t="s">
        <v>5086</v>
      </c>
      <c r="G225" s="301" t="s">
        <v>250</v>
      </c>
      <c r="H225" s="1122">
        <v>3</v>
      </c>
      <c r="I225" s="303"/>
      <c r="J225" s="302">
        <f>ROUND(I225*H225,2)</f>
        <v>0</v>
      </c>
      <c r="K225" s="304"/>
      <c r="L225" s="305"/>
      <c r="M225" s="306" t="s">
        <v>1</v>
      </c>
      <c r="N225" s="307" t="s">
        <v>37</v>
      </c>
      <c r="P225" s="296">
        <f>O225*H225</f>
        <v>0</v>
      </c>
      <c r="Q225" s="296">
        <v>1.7999999999999999E-2</v>
      </c>
      <c r="R225" s="296">
        <f>Q225*H225</f>
        <v>5.3999999999999992E-2</v>
      </c>
      <c r="S225" s="296">
        <v>0</v>
      </c>
      <c r="T225" s="297">
        <f>S225*H225</f>
        <v>0</v>
      </c>
      <c r="AR225" s="218" t="s">
        <v>235</v>
      </c>
      <c r="AT225" s="218" t="s">
        <v>240</v>
      </c>
      <c r="AU225" s="218" t="s">
        <v>83</v>
      </c>
      <c r="AY225" s="51" t="s">
        <v>211</v>
      </c>
      <c r="BE225" s="195">
        <f>IF(N225="základná",J225,0)</f>
        <v>0</v>
      </c>
      <c r="BF225" s="195">
        <f>IF(N225="znížená",J225,0)</f>
        <v>0</v>
      </c>
      <c r="BG225" s="195">
        <f>IF(N225="zákl. prenesená",J225,0)</f>
        <v>0</v>
      </c>
      <c r="BH225" s="195">
        <f>IF(N225="zníž. prenesená",J225,0)</f>
        <v>0</v>
      </c>
      <c r="BI225" s="195">
        <f>IF(N225="nulová",J225,0)</f>
        <v>0</v>
      </c>
      <c r="BJ225" s="51" t="s">
        <v>83</v>
      </c>
      <c r="BK225" s="195">
        <f>ROUND(I225*H225,2)</f>
        <v>0</v>
      </c>
      <c r="BL225" s="51" t="s">
        <v>217</v>
      </c>
      <c r="BM225" s="218" t="s">
        <v>5087</v>
      </c>
    </row>
    <row r="226" spans="2:65" s="1" customFormat="1" ht="16.5" customHeight="1">
      <c r="B226" s="182"/>
      <c r="C226" s="298" t="s">
        <v>355</v>
      </c>
      <c r="D226" s="298" t="s">
        <v>240</v>
      </c>
      <c r="E226" s="299" t="s">
        <v>5088</v>
      </c>
      <c r="F226" s="300" t="s">
        <v>5089</v>
      </c>
      <c r="G226" s="301" t="s">
        <v>250</v>
      </c>
      <c r="H226" s="1122">
        <v>5</v>
      </c>
      <c r="I226" s="303"/>
      <c r="J226" s="302">
        <f>ROUND(I226*H226,2)</f>
        <v>0</v>
      </c>
      <c r="K226" s="304"/>
      <c r="L226" s="305"/>
      <c r="M226" s="306" t="s">
        <v>1</v>
      </c>
      <c r="N226" s="307" t="s">
        <v>37</v>
      </c>
      <c r="P226" s="296">
        <f>O226*H226</f>
        <v>0</v>
      </c>
      <c r="Q226" s="296">
        <v>8.9999999999999993E-3</v>
      </c>
      <c r="R226" s="296">
        <f>Q226*H226</f>
        <v>4.4999999999999998E-2</v>
      </c>
      <c r="S226" s="296">
        <v>0</v>
      </c>
      <c r="T226" s="297">
        <f>S226*H226</f>
        <v>0</v>
      </c>
      <c r="AR226" s="218" t="s">
        <v>235</v>
      </c>
      <c r="AT226" s="218" t="s">
        <v>240</v>
      </c>
      <c r="AU226" s="218" t="s">
        <v>83</v>
      </c>
      <c r="AY226" s="51" t="s">
        <v>211</v>
      </c>
      <c r="BE226" s="195">
        <f>IF(N226="základná",J226,0)</f>
        <v>0</v>
      </c>
      <c r="BF226" s="195">
        <f>IF(N226="znížená",J226,0)</f>
        <v>0</v>
      </c>
      <c r="BG226" s="195">
        <f>IF(N226="zákl. prenesená",J226,0)</f>
        <v>0</v>
      </c>
      <c r="BH226" s="195">
        <f>IF(N226="zníž. prenesená",J226,0)</f>
        <v>0</v>
      </c>
      <c r="BI226" s="195">
        <f>IF(N226="nulová",J226,0)</f>
        <v>0</v>
      </c>
      <c r="BJ226" s="51" t="s">
        <v>83</v>
      </c>
      <c r="BK226" s="195">
        <f>ROUND(I226*H226,2)</f>
        <v>0</v>
      </c>
      <c r="BL226" s="51" t="s">
        <v>217</v>
      </c>
      <c r="BM226" s="218" t="s">
        <v>5090</v>
      </c>
    </row>
    <row r="227" spans="2:65" s="1" customFormat="1" ht="24.2" customHeight="1">
      <c r="B227" s="182"/>
      <c r="C227" s="212" t="s">
        <v>358</v>
      </c>
      <c r="D227" s="212" t="s">
        <v>213</v>
      </c>
      <c r="E227" s="213" t="s">
        <v>5082</v>
      </c>
      <c r="F227" s="214" t="s">
        <v>5083</v>
      </c>
      <c r="G227" s="215" t="s">
        <v>250</v>
      </c>
      <c r="H227" s="216">
        <v>9</v>
      </c>
      <c r="I227" s="293"/>
      <c r="J227" s="217">
        <f>ROUND(I227*H227,2)</f>
        <v>0</v>
      </c>
      <c r="K227" s="189"/>
      <c r="L227" s="64"/>
      <c r="M227" s="294" t="s">
        <v>1</v>
      </c>
      <c r="N227" s="295" t="s">
        <v>37</v>
      </c>
      <c r="P227" s="296">
        <f>O227*H227</f>
        <v>0</v>
      </c>
      <c r="Q227" s="296">
        <v>0.22133</v>
      </c>
      <c r="R227" s="296">
        <f>Q227*H227</f>
        <v>1.99197</v>
      </c>
      <c r="S227" s="296">
        <v>0</v>
      </c>
      <c r="T227" s="297">
        <f>S227*H227</f>
        <v>0</v>
      </c>
      <c r="AR227" s="218" t="s">
        <v>217</v>
      </c>
      <c r="AT227" s="218" t="s">
        <v>213</v>
      </c>
      <c r="AU227" s="218" t="s">
        <v>83</v>
      </c>
      <c r="AY227" s="51" t="s">
        <v>211</v>
      </c>
      <c r="BE227" s="195">
        <f>IF(N227="základná",J227,0)</f>
        <v>0</v>
      </c>
      <c r="BF227" s="195">
        <f>IF(N227="znížená",J227,0)</f>
        <v>0</v>
      </c>
      <c r="BG227" s="195">
        <f>IF(N227="zákl. prenesená",J227,0)</f>
        <v>0</v>
      </c>
      <c r="BH227" s="195">
        <f>IF(N227="zníž. prenesená",J227,0)</f>
        <v>0</v>
      </c>
      <c r="BI227" s="195">
        <f>IF(N227="nulová",J227,0)</f>
        <v>0</v>
      </c>
      <c r="BJ227" s="51" t="s">
        <v>83</v>
      </c>
      <c r="BK227" s="195">
        <f>ROUND(I227*H227,2)</f>
        <v>0</v>
      </c>
      <c r="BL227" s="51" t="s">
        <v>217</v>
      </c>
      <c r="BM227" s="218" t="s">
        <v>5091</v>
      </c>
    </row>
    <row r="228" spans="2:65" s="48" customFormat="1" ht="11.25">
      <c r="B228" s="1109"/>
      <c r="D228" s="1110" t="s">
        <v>4936</v>
      </c>
      <c r="E228" s="1111" t="s">
        <v>1</v>
      </c>
      <c r="F228" s="1112" t="s">
        <v>5092</v>
      </c>
      <c r="H228" s="1113">
        <v>9</v>
      </c>
      <c r="I228" s="1114"/>
      <c r="L228" s="1109"/>
      <c r="M228" s="1115"/>
      <c r="T228" s="1116"/>
      <c r="AT228" s="1111" t="s">
        <v>4936</v>
      </c>
      <c r="AU228" s="1111" t="s">
        <v>83</v>
      </c>
      <c r="AV228" s="48" t="s">
        <v>83</v>
      </c>
      <c r="AW228" s="48" t="s">
        <v>26</v>
      </c>
      <c r="AX228" s="48" t="s">
        <v>77</v>
      </c>
      <c r="AY228" s="1111" t="s">
        <v>211</v>
      </c>
    </row>
    <row r="229" spans="2:65" s="1" customFormat="1" ht="16.5" customHeight="1">
      <c r="B229" s="182"/>
      <c r="C229" s="298" t="s">
        <v>361</v>
      </c>
      <c r="D229" s="298" t="s">
        <v>240</v>
      </c>
      <c r="E229" s="299" t="s">
        <v>5088</v>
      </c>
      <c r="F229" s="300" t="s">
        <v>5089</v>
      </c>
      <c r="G229" s="301" t="s">
        <v>250</v>
      </c>
      <c r="H229" s="1122">
        <v>9</v>
      </c>
      <c r="I229" s="303"/>
      <c r="J229" s="302">
        <f>ROUND(I229*H229,2)</f>
        <v>0</v>
      </c>
      <c r="K229" s="304"/>
      <c r="L229" s="305"/>
      <c r="M229" s="306" t="s">
        <v>1</v>
      </c>
      <c r="N229" s="307" t="s">
        <v>37</v>
      </c>
      <c r="P229" s="296">
        <f>O229*H229</f>
        <v>0</v>
      </c>
      <c r="Q229" s="296">
        <v>8.9999999999999993E-3</v>
      </c>
      <c r="R229" s="296">
        <f>Q229*H229</f>
        <v>8.0999999999999989E-2</v>
      </c>
      <c r="S229" s="296">
        <v>0</v>
      </c>
      <c r="T229" s="297">
        <f>S229*H229</f>
        <v>0</v>
      </c>
      <c r="AR229" s="218" t="s">
        <v>235</v>
      </c>
      <c r="AT229" s="218" t="s">
        <v>240</v>
      </c>
      <c r="AU229" s="218" t="s">
        <v>83</v>
      </c>
      <c r="AY229" s="51" t="s">
        <v>211</v>
      </c>
      <c r="BE229" s="195">
        <f>IF(N229="základná",J229,0)</f>
        <v>0</v>
      </c>
      <c r="BF229" s="195">
        <f>IF(N229="znížená",J229,0)</f>
        <v>0</v>
      </c>
      <c r="BG229" s="195">
        <f>IF(N229="zákl. prenesená",J229,0)</f>
        <v>0</v>
      </c>
      <c r="BH229" s="195">
        <f>IF(N229="zníž. prenesená",J229,0)</f>
        <v>0</v>
      </c>
      <c r="BI229" s="195">
        <f>IF(N229="nulová",J229,0)</f>
        <v>0</v>
      </c>
      <c r="BJ229" s="51" t="s">
        <v>83</v>
      </c>
      <c r="BK229" s="195">
        <f>ROUND(I229*H229,2)</f>
        <v>0</v>
      </c>
      <c r="BL229" s="51" t="s">
        <v>217</v>
      </c>
      <c r="BM229" s="218" t="s">
        <v>5093</v>
      </c>
    </row>
    <row r="230" spans="2:65" s="48" customFormat="1" ht="11.25">
      <c r="B230" s="1109"/>
      <c r="D230" s="1110" t="s">
        <v>4936</v>
      </c>
      <c r="E230" s="1111" t="s">
        <v>1</v>
      </c>
      <c r="F230" s="1112" t="s">
        <v>5092</v>
      </c>
      <c r="H230" s="1113">
        <v>9</v>
      </c>
      <c r="I230" s="1114"/>
      <c r="L230" s="1109"/>
      <c r="M230" s="1115"/>
      <c r="T230" s="1116"/>
      <c r="AT230" s="1111" t="s">
        <v>4936</v>
      </c>
      <c r="AU230" s="1111" t="s">
        <v>83</v>
      </c>
      <c r="AV230" s="48" t="s">
        <v>83</v>
      </c>
      <c r="AW230" s="48" t="s">
        <v>26</v>
      </c>
      <c r="AX230" s="48" t="s">
        <v>77</v>
      </c>
      <c r="AY230" s="1111" t="s">
        <v>211</v>
      </c>
    </row>
    <row r="231" spans="2:65" s="1" customFormat="1" ht="37.9" customHeight="1">
      <c r="B231" s="182"/>
      <c r="C231" s="212" t="s">
        <v>364</v>
      </c>
      <c r="D231" s="212" t="s">
        <v>213</v>
      </c>
      <c r="E231" s="213" t="s">
        <v>5094</v>
      </c>
      <c r="F231" s="214" t="s">
        <v>5095</v>
      </c>
      <c r="G231" s="215" t="s">
        <v>238</v>
      </c>
      <c r="H231" s="216">
        <v>16</v>
      </c>
      <c r="I231" s="293"/>
      <c r="J231" s="217">
        <f>ROUND(I231*H231,2)</f>
        <v>0</v>
      </c>
      <c r="K231" s="189"/>
      <c r="L231" s="64"/>
      <c r="M231" s="294" t="s">
        <v>1</v>
      </c>
      <c r="N231" s="295" t="s">
        <v>37</v>
      </c>
      <c r="P231" s="296">
        <f>O231*H231</f>
        <v>0</v>
      </c>
      <c r="Q231" s="296">
        <v>2.9250000000000001E-3</v>
      </c>
      <c r="R231" s="296">
        <f>Q231*H231</f>
        <v>4.6800000000000001E-2</v>
      </c>
      <c r="S231" s="296">
        <v>0</v>
      </c>
      <c r="T231" s="297">
        <f>S231*H231</f>
        <v>0</v>
      </c>
      <c r="AR231" s="218" t="s">
        <v>217</v>
      </c>
      <c r="AT231" s="218" t="s">
        <v>213</v>
      </c>
      <c r="AU231" s="218" t="s">
        <v>83</v>
      </c>
      <c r="AY231" s="51" t="s">
        <v>211</v>
      </c>
      <c r="BE231" s="195">
        <f>IF(N231="základná",J231,0)</f>
        <v>0</v>
      </c>
      <c r="BF231" s="195">
        <f>IF(N231="znížená",J231,0)</f>
        <v>0</v>
      </c>
      <c r="BG231" s="195">
        <f>IF(N231="zákl. prenesená",J231,0)</f>
        <v>0</v>
      </c>
      <c r="BH231" s="195">
        <f>IF(N231="zníž. prenesená",J231,0)</f>
        <v>0</v>
      </c>
      <c r="BI231" s="195">
        <f>IF(N231="nulová",J231,0)</f>
        <v>0</v>
      </c>
      <c r="BJ231" s="51" t="s">
        <v>83</v>
      </c>
      <c r="BK231" s="195">
        <f>ROUND(I231*H231,2)</f>
        <v>0</v>
      </c>
      <c r="BL231" s="51" t="s">
        <v>217</v>
      </c>
      <c r="BM231" s="218" t="s">
        <v>5096</v>
      </c>
    </row>
    <row r="232" spans="2:65" s="1" customFormat="1" ht="37.9" customHeight="1">
      <c r="B232" s="182"/>
      <c r="C232" s="212" t="s">
        <v>367</v>
      </c>
      <c r="D232" s="212" t="s">
        <v>213</v>
      </c>
      <c r="E232" s="213" t="s">
        <v>5094</v>
      </c>
      <c r="F232" s="214" t="s">
        <v>5095</v>
      </c>
      <c r="G232" s="215" t="s">
        <v>238</v>
      </c>
      <c r="H232" s="216">
        <v>15.5</v>
      </c>
      <c r="I232" s="293"/>
      <c r="J232" s="217">
        <f>ROUND(I232*H232,2)</f>
        <v>0</v>
      </c>
      <c r="K232" s="189"/>
      <c r="L232" s="64"/>
      <c r="M232" s="294" t="s">
        <v>1</v>
      </c>
      <c r="N232" s="295" t="s">
        <v>37</v>
      </c>
      <c r="P232" s="296">
        <f>O232*H232</f>
        <v>0</v>
      </c>
      <c r="Q232" s="296">
        <v>2.9250000000000001E-3</v>
      </c>
      <c r="R232" s="296">
        <f>Q232*H232</f>
        <v>4.5337500000000003E-2</v>
      </c>
      <c r="S232" s="296">
        <v>0</v>
      </c>
      <c r="T232" s="297">
        <f>S232*H232</f>
        <v>0</v>
      </c>
      <c r="AR232" s="218" t="s">
        <v>217</v>
      </c>
      <c r="AT232" s="218" t="s">
        <v>213</v>
      </c>
      <c r="AU232" s="218" t="s">
        <v>83</v>
      </c>
      <c r="AY232" s="51" t="s">
        <v>211</v>
      </c>
      <c r="BE232" s="195">
        <f>IF(N232="základná",J232,0)</f>
        <v>0</v>
      </c>
      <c r="BF232" s="195">
        <f>IF(N232="znížená",J232,0)</f>
        <v>0</v>
      </c>
      <c r="BG232" s="195">
        <f>IF(N232="zákl. prenesená",J232,0)</f>
        <v>0</v>
      </c>
      <c r="BH232" s="195">
        <f>IF(N232="zníž. prenesená",J232,0)</f>
        <v>0</v>
      </c>
      <c r="BI232" s="195">
        <f>IF(N232="nulová",J232,0)</f>
        <v>0</v>
      </c>
      <c r="BJ232" s="51" t="s">
        <v>83</v>
      </c>
      <c r="BK232" s="195">
        <f>ROUND(I232*H232,2)</f>
        <v>0</v>
      </c>
      <c r="BL232" s="51" t="s">
        <v>217</v>
      </c>
      <c r="BM232" s="218" t="s">
        <v>5097</v>
      </c>
    </row>
    <row r="233" spans="2:65" s="48" customFormat="1" ht="11.25">
      <c r="B233" s="1109"/>
      <c r="D233" s="1110" t="s">
        <v>4936</v>
      </c>
      <c r="E233" s="1111" t="s">
        <v>1</v>
      </c>
      <c r="F233" s="1112" t="s">
        <v>5098</v>
      </c>
      <c r="H233" s="1113">
        <v>15.5</v>
      </c>
      <c r="I233" s="1114"/>
      <c r="L233" s="1109"/>
      <c r="M233" s="1115"/>
      <c r="T233" s="1116"/>
      <c r="AT233" s="1111" t="s">
        <v>4936</v>
      </c>
      <c r="AU233" s="1111" t="s">
        <v>83</v>
      </c>
      <c r="AV233" s="48" t="s">
        <v>83</v>
      </c>
      <c r="AW233" s="48" t="s">
        <v>26</v>
      </c>
      <c r="AX233" s="48" t="s">
        <v>77</v>
      </c>
      <c r="AY233" s="1111" t="s">
        <v>211</v>
      </c>
    </row>
    <row r="234" spans="2:65" s="1" customFormat="1" ht="24.2" customHeight="1">
      <c r="B234" s="182"/>
      <c r="C234" s="212" t="s">
        <v>370</v>
      </c>
      <c r="D234" s="212" t="s">
        <v>213</v>
      </c>
      <c r="E234" s="213" t="s">
        <v>5099</v>
      </c>
      <c r="F234" s="214" t="s">
        <v>5100</v>
      </c>
      <c r="G234" s="215" t="s">
        <v>238</v>
      </c>
      <c r="H234" s="216">
        <v>22</v>
      </c>
      <c r="I234" s="293"/>
      <c r="J234" s="217">
        <f>ROUND(I234*H234,2)</f>
        <v>0</v>
      </c>
      <c r="K234" s="189"/>
      <c r="L234" s="64"/>
      <c r="M234" s="294" t="s">
        <v>1</v>
      </c>
      <c r="N234" s="295" t="s">
        <v>37</v>
      </c>
      <c r="P234" s="296">
        <f>O234*H234</f>
        <v>0</v>
      </c>
      <c r="Q234" s="296">
        <v>1.1554999999999999E-2</v>
      </c>
      <c r="R234" s="296">
        <f>Q234*H234</f>
        <v>0.25420999999999999</v>
      </c>
      <c r="S234" s="296">
        <v>0</v>
      </c>
      <c r="T234" s="297">
        <f>S234*H234</f>
        <v>0</v>
      </c>
      <c r="AR234" s="218" t="s">
        <v>217</v>
      </c>
      <c r="AT234" s="218" t="s">
        <v>213</v>
      </c>
      <c r="AU234" s="218"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217</v>
      </c>
      <c r="BM234" s="218" t="s">
        <v>5101</v>
      </c>
    </row>
    <row r="235" spans="2:65" s="48" customFormat="1" ht="11.25">
      <c r="B235" s="1109"/>
      <c r="D235" s="1110" t="s">
        <v>4936</v>
      </c>
      <c r="E235" s="1111" t="s">
        <v>1</v>
      </c>
      <c r="F235" s="1112" t="s">
        <v>5102</v>
      </c>
      <c r="H235" s="1113">
        <v>22</v>
      </c>
      <c r="I235" s="1114"/>
      <c r="L235" s="1109"/>
      <c r="M235" s="1115"/>
      <c r="T235" s="1116"/>
      <c r="AT235" s="1111" t="s">
        <v>4936</v>
      </c>
      <c r="AU235" s="1111" t="s">
        <v>83</v>
      </c>
      <c r="AV235" s="48" t="s">
        <v>83</v>
      </c>
      <c r="AW235" s="48" t="s">
        <v>26</v>
      </c>
      <c r="AX235" s="48" t="s">
        <v>77</v>
      </c>
      <c r="AY235" s="1111" t="s">
        <v>211</v>
      </c>
    </row>
    <row r="236" spans="2:65" s="1" customFormat="1" ht="33" customHeight="1">
      <c r="B236" s="182"/>
      <c r="C236" s="212" t="s">
        <v>373</v>
      </c>
      <c r="D236" s="212" t="s">
        <v>213</v>
      </c>
      <c r="E236" s="213" t="s">
        <v>5103</v>
      </c>
      <c r="F236" s="214" t="s">
        <v>5104</v>
      </c>
      <c r="G236" s="215" t="s">
        <v>389</v>
      </c>
      <c r="H236" s="216">
        <v>115.8</v>
      </c>
      <c r="I236" s="293"/>
      <c r="J236" s="217">
        <f>ROUND(I236*H236,2)</f>
        <v>0</v>
      </c>
      <c r="K236" s="189"/>
      <c r="L236" s="64"/>
      <c r="M236" s="294" t="s">
        <v>1</v>
      </c>
      <c r="N236" s="295" t="s">
        <v>37</v>
      </c>
      <c r="P236" s="296">
        <f>O236*H236</f>
        <v>0</v>
      </c>
      <c r="Q236" s="296">
        <v>0.15814267000000001</v>
      </c>
      <c r="R236" s="296">
        <f>Q236*H236</f>
        <v>18.312921186000001</v>
      </c>
      <c r="S236" s="296">
        <v>0</v>
      </c>
      <c r="T236" s="297">
        <f>S236*H236</f>
        <v>0</v>
      </c>
      <c r="AR236" s="218" t="s">
        <v>217</v>
      </c>
      <c r="AT236" s="218" t="s">
        <v>213</v>
      </c>
      <c r="AU236" s="218" t="s">
        <v>83</v>
      </c>
      <c r="AY236" s="51" t="s">
        <v>211</v>
      </c>
      <c r="BE236" s="195">
        <f>IF(N236="základná",J236,0)</f>
        <v>0</v>
      </c>
      <c r="BF236" s="195">
        <f>IF(N236="znížená",J236,0)</f>
        <v>0</v>
      </c>
      <c r="BG236" s="195">
        <f>IF(N236="zákl. prenesená",J236,0)</f>
        <v>0</v>
      </c>
      <c r="BH236" s="195">
        <f>IF(N236="zníž. prenesená",J236,0)</f>
        <v>0</v>
      </c>
      <c r="BI236" s="195">
        <f>IF(N236="nulová",J236,0)</f>
        <v>0</v>
      </c>
      <c r="BJ236" s="51" t="s">
        <v>83</v>
      </c>
      <c r="BK236" s="195">
        <f>ROUND(I236*H236,2)</f>
        <v>0</v>
      </c>
      <c r="BL236" s="51" t="s">
        <v>217</v>
      </c>
      <c r="BM236" s="218" t="s">
        <v>5105</v>
      </c>
    </row>
    <row r="237" spans="2:65" s="48" customFormat="1" ht="11.25">
      <c r="B237" s="1109"/>
      <c r="D237" s="1110" t="s">
        <v>4936</v>
      </c>
      <c r="E237" s="1111" t="s">
        <v>1</v>
      </c>
      <c r="F237" s="1112" t="s">
        <v>5106</v>
      </c>
      <c r="H237" s="1113">
        <v>110</v>
      </c>
      <c r="I237" s="1114"/>
      <c r="L237" s="1109"/>
      <c r="M237" s="1115"/>
      <c r="T237" s="1116"/>
      <c r="AT237" s="1111" t="s">
        <v>4936</v>
      </c>
      <c r="AU237" s="1111" t="s">
        <v>83</v>
      </c>
      <c r="AV237" s="48" t="s">
        <v>83</v>
      </c>
      <c r="AW237" s="48" t="s">
        <v>26</v>
      </c>
      <c r="AX237" s="48" t="s">
        <v>70</v>
      </c>
      <c r="AY237" s="1111" t="s">
        <v>211</v>
      </c>
    </row>
    <row r="238" spans="2:65" s="48" customFormat="1" ht="11.25">
      <c r="B238" s="1109"/>
      <c r="D238" s="1110" t="s">
        <v>4936</v>
      </c>
      <c r="E238" s="1111" t="s">
        <v>1</v>
      </c>
      <c r="F238" s="1112" t="s">
        <v>5107</v>
      </c>
      <c r="H238" s="1113">
        <v>5.8</v>
      </c>
      <c r="I238" s="1114"/>
      <c r="L238" s="1109"/>
      <c r="M238" s="1115"/>
      <c r="T238" s="1116"/>
      <c r="AT238" s="1111" t="s">
        <v>4936</v>
      </c>
      <c r="AU238" s="1111" t="s">
        <v>83</v>
      </c>
      <c r="AV238" s="48" t="s">
        <v>83</v>
      </c>
      <c r="AW238" s="48" t="s">
        <v>26</v>
      </c>
      <c r="AX238" s="48" t="s">
        <v>70</v>
      </c>
      <c r="AY238" s="1111" t="s">
        <v>211</v>
      </c>
    </row>
    <row r="239" spans="2:65" s="12" customFormat="1" ht="11.25">
      <c r="B239" s="219"/>
      <c r="D239" s="1110" t="s">
        <v>4936</v>
      </c>
      <c r="E239" s="220" t="s">
        <v>1</v>
      </c>
      <c r="F239" s="1117" t="s">
        <v>4975</v>
      </c>
      <c r="H239" s="1118">
        <v>115.8</v>
      </c>
      <c r="I239" s="1119"/>
      <c r="L239" s="219"/>
      <c r="M239" s="1120"/>
      <c r="T239" s="1121"/>
      <c r="AT239" s="220" t="s">
        <v>4936</v>
      </c>
      <c r="AU239" s="220" t="s">
        <v>83</v>
      </c>
      <c r="AV239" s="12" t="s">
        <v>217</v>
      </c>
      <c r="AW239" s="12" t="s">
        <v>26</v>
      </c>
      <c r="AX239" s="12" t="s">
        <v>77</v>
      </c>
      <c r="AY239" s="220" t="s">
        <v>211</v>
      </c>
    </row>
    <row r="240" spans="2:65" s="1" customFormat="1" ht="24.2" customHeight="1">
      <c r="B240" s="182"/>
      <c r="C240" s="298" t="s">
        <v>376</v>
      </c>
      <c r="D240" s="298" t="s">
        <v>240</v>
      </c>
      <c r="E240" s="299" t="s">
        <v>5108</v>
      </c>
      <c r="F240" s="300" t="s">
        <v>5109</v>
      </c>
      <c r="G240" s="301" t="s">
        <v>250</v>
      </c>
      <c r="H240" s="1122">
        <v>111.1</v>
      </c>
      <c r="I240" s="303"/>
      <c r="J240" s="302">
        <f>ROUND(I240*H240,2)</f>
        <v>0</v>
      </c>
      <c r="K240" s="304"/>
      <c r="L240" s="305"/>
      <c r="M240" s="306" t="s">
        <v>1</v>
      </c>
      <c r="N240" s="307" t="s">
        <v>37</v>
      </c>
      <c r="P240" s="296">
        <f>O240*H240</f>
        <v>0</v>
      </c>
      <c r="Q240" s="296">
        <v>8.1000000000000003E-2</v>
      </c>
      <c r="R240" s="296">
        <f>Q240*H240</f>
        <v>8.9991000000000003</v>
      </c>
      <c r="S240" s="296">
        <v>0</v>
      </c>
      <c r="T240" s="297">
        <f>S240*H240</f>
        <v>0</v>
      </c>
      <c r="AR240" s="218" t="s">
        <v>235</v>
      </c>
      <c r="AT240" s="218" t="s">
        <v>240</v>
      </c>
      <c r="AU240" s="218" t="s">
        <v>83</v>
      </c>
      <c r="AY240" s="51" t="s">
        <v>211</v>
      </c>
      <c r="BE240" s="195">
        <f>IF(N240="základná",J240,0)</f>
        <v>0</v>
      </c>
      <c r="BF240" s="195">
        <f>IF(N240="znížená",J240,0)</f>
        <v>0</v>
      </c>
      <c r="BG240" s="195">
        <f>IF(N240="zákl. prenesená",J240,0)</f>
        <v>0</v>
      </c>
      <c r="BH240" s="195">
        <f>IF(N240="zníž. prenesená",J240,0)</f>
        <v>0</v>
      </c>
      <c r="BI240" s="195">
        <f>IF(N240="nulová",J240,0)</f>
        <v>0</v>
      </c>
      <c r="BJ240" s="51" t="s">
        <v>83</v>
      </c>
      <c r="BK240" s="195">
        <f>ROUND(I240*H240,2)</f>
        <v>0</v>
      </c>
      <c r="BL240" s="51" t="s">
        <v>217</v>
      </c>
      <c r="BM240" s="218" t="s">
        <v>5110</v>
      </c>
    </row>
    <row r="241" spans="2:65" s="48" customFormat="1" ht="11.25">
      <c r="B241" s="1109"/>
      <c r="D241" s="1110" t="s">
        <v>4936</v>
      </c>
      <c r="E241" s="1111" t="s">
        <v>1</v>
      </c>
      <c r="F241" s="1112" t="s">
        <v>5111</v>
      </c>
      <c r="H241" s="1113">
        <v>111.1</v>
      </c>
      <c r="I241" s="1114"/>
      <c r="L241" s="1109"/>
      <c r="M241" s="1115"/>
      <c r="T241" s="1116"/>
      <c r="AT241" s="1111" t="s">
        <v>4936</v>
      </c>
      <c r="AU241" s="1111" t="s">
        <v>83</v>
      </c>
      <c r="AV241" s="48" t="s">
        <v>83</v>
      </c>
      <c r="AW241" s="48" t="s">
        <v>26</v>
      </c>
      <c r="AX241" s="48" t="s">
        <v>77</v>
      </c>
      <c r="AY241" s="1111" t="s">
        <v>211</v>
      </c>
    </row>
    <row r="242" spans="2:65" s="1" customFormat="1" ht="24.2" customHeight="1">
      <c r="B242" s="182"/>
      <c r="C242" s="298" t="s">
        <v>379</v>
      </c>
      <c r="D242" s="298" t="s">
        <v>240</v>
      </c>
      <c r="E242" s="299" t="s">
        <v>5112</v>
      </c>
      <c r="F242" s="300" t="s">
        <v>5113</v>
      </c>
      <c r="G242" s="301" t="s">
        <v>250</v>
      </c>
      <c r="H242" s="1122">
        <v>5.8</v>
      </c>
      <c r="I242" s="303"/>
      <c r="J242" s="302">
        <f>ROUND(I242*H242,2)</f>
        <v>0</v>
      </c>
      <c r="K242" s="304"/>
      <c r="L242" s="305"/>
      <c r="M242" s="306" t="s">
        <v>1</v>
      </c>
      <c r="N242" s="307" t="s">
        <v>37</v>
      </c>
      <c r="P242" s="296">
        <f>O242*H242</f>
        <v>0</v>
      </c>
      <c r="Q242" s="296">
        <v>0.09</v>
      </c>
      <c r="R242" s="296">
        <f>Q242*H242</f>
        <v>0.52200000000000002</v>
      </c>
      <c r="S242" s="296">
        <v>0</v>
      </c>
      <c r="T242" s="297">
        <f>S242*H242</f>
        <v>0</v>
      </c>
      <c r="AR242" s="218" t="s">
        <v>235</v>
      </c>
      <c r="AT242" s="218" t="s">
        <v>240</v>
      </c>
      <c r="AU242" s="218" t="s">
        <v>83</v>
      </c>
      <c r="AY242" s="51" t="s">
        <v>211</v>
      </c>
      <c r="BE242" s="195">
        <f>IF(N242="základná",J242,0)</f>
        <v>0</v>
      </c>
      <c r="BF242" s="195">
        <f>IF(N242="znížená",J242,0)</f>
        <v>0</v>
      </c>
      <c r="BG242" s="195">
        <f>IF(N242="zákl. prenesená",J242,0)</f>
        <v>0</v>
      </c>
      <c r="BH242" s="195">
        <f>IF(N242="zníž. prenesená",J242,0)</f>
        <v>0</v>
      </c>
      <c r="BI242" s="195">
        <f>IF(N242="nulová",J242,0)</f>
        <v>0</v>
      </c>
      <c r="BJ242" s="51" t="s">
        <v>83</v>
      </c>
      <c r="BK242" s="195">
        <f>ROUND(I242*H242,2)</f>
        <v>0</v>
      </c>
      <c r="BL242" s="51" t="s">
        <v>217</v>
      </c>
      <c r="BM242" s="218" t="s">
        <v>5114</v>
      </c>
    </row>
    <row r="243" spans="2:65" s="1" customFormat="1" ht="37.9" customHeight="1">
      <c r="B243" s="182"/>
      <c r="C243" s="212" t="s">
        <v>382</v>
      </c>
      <c r="D243" s="212" t="s">
        <v>213</v>
      </c>
      <c r="E243" s="213" t="s">
        <v>5115</v>
      </c>
      <c r="F243" s="214" t="s">
        <v>5116</v>
      </c>
      <c r="G243" s="215" t="s">
        <v>389</v>
      </c>
      <c r="H243" s="216">
        <v>102</v>
      </c>
      <c r="I243" s="293"/>
      <c r="J243" s="217">
        <f>ROUND(I243*H243,2)</f>
        <v>0</v>
      </c>
      <c r="K243" s="189"/>
      <c r="L243" s="64"/>
      <c r="M243" s="294" t="s">
        <v>1</v>
      </c>
      <c r="N243" s="295" t="s">
        <v>37</v>
      </c>
      <c r="P243" s="296">
        <f>O243*H243</f>
        <v>0</v>
      </c>
      <c r="Q243" s="296">
        <v>9.8529599999999995E-2</v>
      </c>
      <c r="R243" s="296">
        <f>Q243*H243</f>
        <v>10.050019199999999</v>
      </c>
      <c r="S243" s="296">
        <v>0</v>
      </c>
      <c r="T243" s="297">
        <f>S243*H243</f>
        <v>0</v>
      </c>
      <c r="AR243" s="218" t="s">
        <v>217</v>
      </c>
      <c r="AT243" s="218" t="s">
        <v>213</v>
      </c>
      <c r="AU243" s="218" t="s">
        <v>83</v>
      </c>
      <c r="AY243" s="51" t="s">
        <v>211</v>
      </c>
      <c r="BE243" s="195">
        <f>IF(N243="základná",J243,0)</f>
        <v>0</v>
      </c>
      <c r="BF243" s="195">
        <f>IF(N243="znížená",J243,0)</f>
        <v>0</v>
      </c>
      <c r="BG243" s="195">
        <f>IF(N243="zákl. prenesená",J243,0)</f>
        <v>0</v>
      </c>
      <c r="BH243" s="195">
        <f>IF(N243="zníž. prenesená",J243,0)</f>
        <v>0</v>
      </c>
      <c r="BI243" s="195">
        <f>IF(N243="nulová",J243,0)</f>
        <v>0</v>
      </c>
      <c r="BJ243" s="51" t="s">
        <v>83</v>
      </c>
      <c r="BK243" s="195">
        <f>ROUND(I243*H243,2)</f>
        <v>0</v>
      </c>
      <c r="BL243" s="51" t="s">
        <v>217</v>
      </c>
      <c r="BM243" s="218" t="s">
        <v>5117</v>
      </c>
    </row>
    <row r="244" spans="2:65" s="1" customFormat="1" ht="16.5" customHeight="1">
      <c r="B244" s="182"/>
      <c r="C244" s="298" t="s">
        <v>386</v>
      </c>
      <c r="D244" s="298" t="s">
        <v>240</v>
      </c>
      <c r="E244" s="299" t="s">
        <v>5118</v>
      </c>
      <c r="F244" s="300" t="s">
        <v>5119</v>
      </c>
      <c r="G244" s="301" t="s">
        <v>250</v>
      </c>
      <c r="H244" s="1122">
        <v>103.02</v>
      </c>
      <c r="I244" s="303"/>
      <c r="J244" s="302">
        <f>ROUND(I244*H244,2)</f>
        <v>0</v>
      </c>
      <c r="K244" s="304"/>
      <c r="L244" s="305"/>
      <c r="M244" s="306" t="s">
        <v>1</v>
      </c>
      <c r="N244" s="307" t="s">
        <v>37</v>
      </c>
      <c r="P244" s="296">
        <f>O244*H244</f>
        <v>0</v>
      </c>
      <c r="Q244" s="296">
        <v>2.1999999999999999E-2</v>
      </c>
      <c r="R244" s="296">
        <f>Q244*H244</f>
        <v>2.2664399999999998</v>
      </c>
      <c r="S244" s="296">
        <v>0</v>
      </c>
      <c r="T244" s="297">
        <f>S244*H244</f>
        <v>0</v>
      </c>
      <c r="AR244" s="218" t="s">
        <v>235</v>
      </c>
      <c r="AT244" s="218" t="s">
        <v>240</v>
      </c>
      <c r="AU244" s="218" t="s">
        <v>83</v>
      </c>
      <c r="AY244" s="51" t="s">
        <v>211</v>
      </c>
      <c r="BE244" s="195">
        <f>IF(N244="základná",J244,0)</f>
        <v>0</v>
      </c>
      <c r="BF244" s="195">
        <f>IF(N244="znížená",J244,0)</f>
        <v>0</v>
      </c>
      <c r="BG244" s="195">
        <f>IF(N244="zákl. prenesená",J244,0)</f>
        <v>0</v>
      </c>
      <c r="BH244" s="195">
        <f>IF(N244="zníž. prenesená",J244,0)</f>
        <v>0</v>
      </c>
      <c r="BI244" s="195">
        <f>IF(N244="nulová",J244,0)</f>
        <v>0</v>
      </c>
      <c r="BJ244" s="51" t="s">
        <v>83</v>
      </c>
      <c r="BK244" s="195">
        <f>ROUND(I244*H244,2)</f>
        <v>0</v>
      </c>
      <c r="BL244" s="51" t="s">
        <v>217</v>
      </c>
      <c r="BM244" s="218" t="s">
        <v>5120</v>
      </c>
    </row>
    <row r="245" spans="2:65" s="48" customFormat="1" ht="11.25">
      <c r="B245" s="1109"/>
      <c r="D245" s="1110" t="s">
        <v>4936</v>
      </c>
      <c r="E245" s="1111" t="s">
        <v>1</v>
      </c>
      <c r="F245" s="1112" t="s">
        <v>5121</v>
      </c>
      <c r="H245" s="1113">
        <v>103.02</v>
      </c>
      <c r="I245" s="1114"/>
      <c r="L245" s="1109"/>
      <c r="M245" s="1115"/>
      <c r="T245" s="1116"/>
      <c r="AT245" s="1111" t="s">
        <v>4936</v>
      </c>
      <c r="AU245" s="1111" t="s">
        <v>83</v>
      </c>
      <c r="AV245" s="48" t="s">
        <v>83</v>
      </c>
      <c r="AW245" s="48" t="s">
        <v>26</v>
      </c>
      <c r="AX245" s="48" t="s">
        <v>77</v>
      </c>
      <c r="AY245" s="1111" t="s">
        <v>211</v>
      </c>
    </row>
    <row r="246" spans="2:65" s="1" customFormat="1" ht="16.5" customHeight="1">
      <c r="B246" s="182"/>
      <c r="C246" s="212" t="s">
        <v>393</v>
      </c>
      <c r="D246" s="212" t="s">
        <v>213</v>
      </c>
      <c r="E246" s="213" t="s">
        <v>5122</v>
      </c>
      <c r="F246" s="214" t="s">
        <v>5123</v>
      </c>
      <c r="G246" s="215" t="s">
        <v>389</v>
      </c>
      <c r="H246" s="216">
        <v>65</v>
      </c>
      <c r="I246" s="293"/>
      <c r="J246" s="217">
        <f>ROUND(I246*H246,2)</f>
        <v>0</v>
      </c>
      <c r="K246" s="189"/>
      <c r="L246" s="64"/>
      <c r="M246" s="294" t="s">
        <v>1</v>
      </c>
      <c r="N246" s="295" t="s">
        <v>37</v>
      </c>
      <c r="P246" s="296">
        <f>O246*H246</f>
        <v>0</v>
      </c>
      <c r="Q246" s="296">
        <v>0</v>
      </c>
      <c r="R246" s="296">
        <f>Q246*H246</f>
        <v>0</v>
      </c>
      <c r="S246" s="296">
        <v>0</v>
      </c>
      <c r="T246" s="297">
        <f>S246*H246</f>
        <v>0</v>
      </c>
      <c r="AR246" s="218" t="s">
        <v>217</v>
      </c>
      <c r="AT246" s="218" t="s">
        <v>213</v>
      </c>
      <c r="AU246" s="218" t="s">
        <v>83</v>
      </c>
      <c r="AY246" s="51" t="s">
        <v>211</v>
      </c>
      <c r="BE246" s="195">
        <f>IF(N246="základná",J246,0)</f>
        <v>0</v>
      </c>
      <c r="BF246" s="195">
        <f>IF(N246="znížená",J246,0)</f>
        <v>0</v>
      </c>
      <c r="BG246" s="195">
        <f>IF(N246="zákl. prenesená",J246,0)</f>
        <v>0</v>
      </c>
      <c r="BH246" s="195">
        <f>IF(N246="zníž. prenesená",J246,0)</f>
        <v>0</v>
      </c>
      <c r="BI246" s="195">
        <f>IF(N246="nulová",J246,0)</f>
        <v>0</v>
      </c>
      <c r="BJ246" s="51" t="s">
        <v>83</v>
      </c>
      <c r="BK246" s="195">
        <f>ROUND(I246*H246,2)</f>
        <v>0</v>
      </c>
      <c r="BL246" s="51" t="s">
        <v>217</v>
      </c>
      <c r="BM246" s="218" t="s">
        <v>5124</v>
      </c>
    </row>
    <row r="247" spans="2:65" s="1" customFormat="1" ht="24.2" customHeight="1">
      <c r="B247" s="182"/>
      <c r="C247" s="212" t="s">
        <v>396</v>
      </c>
      <c r="D247" s="212" t="s">
        <v>213</v>
      </c>
      <c r="E247" s="213" t="s">
        <v>5057</v>
      </c>
      <c r="F247" s="214" t="s">
        <v>5058</v>
      </c>
      <c r="G247" s="215" t="s">
        <v>389</v>
      </c>
      <c r="H247" s="216">
        <v>140</v>
      </c>
      <c r="I247" s="293"/>
      <c r="J247" s="217">
        <f>ROUND(I247*H247,2)</f>
        <v>0</v>
      </c>
      <c r="K247" s="189"/>
      <c r="L247" s="64"/>
      <c r="M247" s="294" t="s">
        <v>1</v>
      </c>
      <c r="N247" s="295" t="s">
        <v>37</v>
      </c>
      <c r="P247" s="296">
        <f>O247*H247</f>
        <v>0</v>
      </c>
      <c r="Q247" s="296">
        <v>1.0000000000000001E-5</v>
      </c>
      <c r="R247" s="296">
        <f>Q247*H247</f>
        <v>1.4000000000000002E-3</v>
      </c>
      <c r="S247" s="296">
        <v>0</v>
      </c>
      <c r="T247" s="297">
        <f>S247*H247</f>
        <v>0</v>
      </c>
      <c r="AR247" s="218" t="s">
        <v>217</v>
      </c>
      <c r="AT247" s="218" t="s">
        <v>213</v>
      </c>
      <c r="AU247" s="218" t="s">
        <v>83</v>
      </c>
      <c r="AY247" s="51" t="s">
        <v>211</v>
      </c>
      <c r="BE247" s="195">
        <f>IF(N247="základná",J247,0)</f>
        <v>0</v>
      </c>
      <c r="BF247" s="195">
        <f>IF(N247="znížená",J247,0)</f>
        <v>0</v>
      </c>
      <c r="BG247" s="195">
        <f>IF(N247="zákl. prenesená",J247,0)</f>
        <v>0</v>
      </c>
      <c r="BH247" s="195">
        <f>IF(N247="zníž. prenesená",J247,0)</f>
        <v>0</v>
      </c>
      <c r="BI247" s="195">
        <f>IF(N247="nulová",J247,0)</f>
        <v>0</v>
      </c>
      <c r="BJ247" s="51" t="s">
        <v>83</v>
      </c>
      <c r="BK247" s="195">
        <f>ROUND(I247*H247,2)</f>
        <v>0</v>
      </c>
      <c r="BL247" s="51" t="s">
        <v>217</v>
      </c>
      <c r="BM247" s="218" t="s">
        <v>5125</v>
      </c>
    </row>
    <row r="248" spans="2:65" s="48" customFormat="1" ht="11.25">
      <c r="B248" s="1109"/>
      <c r="D248" s="1110" t="s">
        <v>4936</v>
      </c>
      <c r="E248" s="1111" t="s">
        <v>1</v>
      </c>
      <c r="F248" s="1112" t="s">
        <v>5126</v>
      </c>
      <c r="H248" s="1113">
        <v>140</v>
      </c>
      <c r="I248" s="1114"/>
      <c r="L248" s="1109"/>
      <c r="M248" s="1115"/>
      <c r="T248" s="1116"/>
      <c r="AT248" s="1111" t="s">
        <v>4936</v>
      </c>
      <c r="AU248" s="1111" t="s">
        <v>83</v>
      </c>
      <c r="AV248" s="48" t="s">
        <v>83</v>
      </c>
      <c r="AW248" s="48" t="s">
        <v>26</v>
      </c>
      <c r="AX248" s="48" t="s">
        <v>77</v>
      </c>
      <c r="AY248" s="1111" t="s">
        <v>211</v>
      </c>
    </row>
    <row r="249" spans="2:65" s="1" customFormat="1" ht="33" customHeight="1">
      <c r="B249" s="182"/>
      <c r="C249" s="212" t="s">
        <v>399</v>
      </c>
      <c r="D249" s="212" t="s">
        <v>213</v>
      </c>
      <c r="E249" s="213" t="s">
        <v>5127</v>
      </c>
      <c r="F249" s="214" t="s">
        <v>5128</v>
      </c>
      <c r="G249" s="215" t="s">
        <v>389</v>
      </c>
      <c r="H249" s="216">
        <v>125</v>
      </c>
      <c r="I249" s="293"/>
      <c r="J249" s="217">
        <f>ROUND(I249*H249,2)</f>
        <v>0</v>
      </c>
      <c r="K249" s="189"/>
      <c r="L249" s="64"/>
      <c r="M249" s="294" t="s">
        <v>1</v>
      </c>
      <c r="N249" s="295" t="s">
        <v>37</v>
      </c>
      <c r="P249" s="296">
        <f>O249*H249</f>
        <v>0</v>
      </c>
      <c r="Q249" s="296">
        <v>2.0000000000000002E-5</v>
      </c>
      <c r="R249" s="296">
        <f>Q249*H249</f>
        <v>2.5000000000000001E-3</v>
      </c>
      <c r="S249" s="296">
        <v>0</v>
      </c>
      <c r="T249" s="297">
        <f>S249*H249</f>
        <v>0</v>
      </c>
      <c r="AR249" s="218" t="s">
        <v>217</v>
      </c>
      <c r="AT249" s="218" t="s">
        <v>213</v>
      </c>
      <c r="AU249" s="218" t="s">
        <v>83</v>
      </c>
      <c r="AY249" s="51" t="s">
        <v>211</v>
      </c>
      <c r="BE249" s="195">
        <f>IF(N249="základná",J249,0)</f>
        <v>0</v>
      </c>
      <c r="BF249" s="195">
        <f>IF(N249="znížená",J249,0)</f>
        <v>0</v>
      </c>
      <c r="BG249" s="195">
        <f>IF(N249="zákl. prenesená",J249,0)</f>
        <v>0</v>
      </c>
      <c r="BH249" s="195">
        <f>IF(N249="zníž. prenesená",J249,0)</f>
        <v>0</v>
      </c>
      <c r="BI249" s="195">
        <f>IF(N249="nulová",J249,0)</f>
        <v>0</v>
      </c>
      <c r="BJ249" s="51" t="s">
        <v>83</v>
      </c>
      <c r="BK249" s="195">
        <f>ROUND(I249*H249,2)</f>
        <v>0</v>
      </c>
      <c r="BL249" s="51" t="s">
        <v>217</v>
      </c>
      <c r="BM249" s="218" t="s">
        <v>5129</v>
      </c>
    </row>
    <row r="250" spans="2:65" s="1" customFormat="1" ht="16.5" customHeight="1">
      <c r="B250" s="182"/>
      <c r="C250" s="298" t="s">
        <v>402</v>
      </c>
      <c r="D250" s="298" t="s">
        <v>240</v>
      </c>
      <c r="E250" s="299" t="s">
        <v>5130</v>
      </c>
      <c r="F250" s="300" t="s">
        <v>5131</v>
      </c>
      <c r="G250" s="301" t="s">
        <v>234</v>
      </c>
      <c r="H250" s="1122">
        <v>1.2999999999999999E-2</v>
      </c>
      <c r="I250" s="303"/>
      <c r="J250" s="302">
        <f>ROUND(I250*H250,2)</f>
        <v>0</v>
      </c>
      <c r="K250" s="304"/>
      <c r="L250" s="305"/>
      <c r="M250" s="306" t="s">
        <v>1</v>
      </c>
      <c r="N250" s="307" t="s">
        <v>37</v>
      </c>
      <c r="P250" s="296">
        <f>O250*H250</f>
        <v>0</v>
      </c>
      <c r="Q250" s="296">
        <v>1</v>
      </c>
      <c r="R250" s="296">
        <f>Q250*H250</f>
        <v>1.2999999999999999E-2</v>
      </c>
      <c r="S250" s="296">
        <v>0</v>
      </c>
      <c r="T250" s="297">
        <f>S250*H250</f>
        <v>0</v>
      </c>
      <c r="AR250" s="218" t="s">
        <v>235</v>
      </c>
      <c r="AT250" s="218" t="s">
        <v>240</v>
      </c>
      <c r="AU250" s="218" t="s">
        <v>83</v>
      </c>
      <c r="AY250" s="51" t="s">
        <v>211</v>
      </c>
      <c r="BE250" s="195">
        <f>IF(N250="základná",J250,0)</f>
        <v>0</v>
      </c>
      <c r="BF250" s="195">
        <f>IF(N250="znížená",J250,0)</f>
        <v>0</v>
      </c>
      <c r="BG250" s="195">
        <f>IF(N250="zákl. prenesená",J250,0)</f>
        <v>0</v>
      </c>
      <c r="BH250" s="195">
        <f>IF(N250="zníž. prenesená",J250,0)</f>
        <v>0</v>
      </c>
      <c r="BI250" s="195">
        <f>IF(N250="nulová",J250,0)</f>
        <v>0</v>
      </c>
      <c r="BJ250" s="51" t="s">
        <v>83</v>
      </c>
      <c r="BK250" s="195">
        <f>ROUND(I250*H250,2)</f>
        <v>0</v>
      </c>
      <c r="BL250" s="51" t="s">
        <v>217</v>
      </c>
      <c r="BM250" s="218" t="s">
        <v>5132</v>
      </c>
    </row>
    <row r="251" spans="2:65" s="48" customFormat="1" ht="11.25">
      <c r="B251" s="1109"/>
      <c r="D251" s="1110" t="s">
        <v>4936</v>
      </c>
      <c r="E251" s="1111" t="s">
        <v>1</v>
      </c>
      <c r="F251" s="1112" t="s">
        <v>5133</v>
      </c>
      <c r="H251" s="1113">
        <v>1.2999999999999999E-2</v>
      </c>
      <c r="I251" s="1114"/>
      <c r="L251" s="1109"/>
      <c r="M251" s="1115"/>
      <c r="T251" s="1116"/>
      <c r="AT251" s="1111" t="s">
        <v>4936</v>
      </c>
      <c r="AU251" s="1111" t="s">
        <v>83</v>
      </c>
      <c r="AV251" s="48" t="s">
        <v>83</v>
      </c>
      <c r="AW251" s="48" t="s">
        <v>26</v>
      </c>
      <c r="AX251" s="48" t="s">
        <v>77</v>
      </c>
      <c r="AY251" s="1111" t="s">
        <v>211</v>
      </c>
    </row>
    <row r="252" spans="2:65" s="1" customFormat="1" ht="24.2" customHeight="1">
      <c r="B252" s="182"/>
      <c r="C252" s="212" t="s">
        <v>409</v>
      </c>
      <c r="D252" s="212" t="s">
        <v>213</v>
      </c>
      <c r="E252" s="213" t="s">
        <v>5134</v>
      </c>
      <c r="F252" s="214" t="s">
        <v>5135</v>
      </c>
      <c r="G252" s="215" t="s">
        <v>389</v>
      </c>
      <c r="H252" s="216">
        <v>65</v>
      </c>
      <c r="I252" s="293"/>
      <c r="J252" s="217">
        <f>ROUND(I252*H252,2)</f>
        <v>0</v>
      </c>
      <c r="K252" s="189"/>
      <c r="L252" s="64"/>
      <c r="M252" s="294" t="s">
        <v>1</v>
      </c>
      <c r="N252" s="295" t="s">
        <v>37</v>
      </c>
      <c r="P252" s="296">
        <f>O252*H252</f>
        <v>0</v>
      </c>
      <c r="Q252" s="296">
        <v>2.4999999999999999E-7</v>
      </c>
      <c r="R252" s="296">
        <f>Q252*H252</f>
        <v>1.6249999999999999E-5</v>
      </c>
      <c r="S252" s="296">
        <v>0</v>
      </c>
      <c r="T252" s="297">
        <f>S252*H252</f>
        <v>0</v>
      </c>
      <c r="AR252" s="218" t="s">
        <v>217</v>
      </c>
      <c r="AT252" s="218" t="s">
        <v>213</v>
      </c>
      <c r="AU252" s="218" t="s">
        <v>83</v>
      </c>
      <c r="AY252" s="51" t="s">
        <v>211</v>
      </c>
      <c r="BE252" s="195">
        <f>IF(N252="základná",J252,0)</f>
        <v>0</v>
      </c>
      <c r="BF252" s="195">
        <f>IF(N252="znížená",J252,0)</f>
        <v>0</v>
      </c>
      <c r="BG252" s="195">
        <f>IF(N252="zákl. prenesená",J252,0)</f>
        <v>0</v>
      </c>
      <c r="BH252" s="195">
        <f>IF(N252="zníž. prenesená",J252,0)</f>
        <v>0</v>
      </c>
      <c r="BI252" s="195">
        <f>IF(N252="nulová",J252,0)</f>
        <v>0</v>
      </c>
      <c r="BJ252" s="51" t="s">
        <v>83</v>
      </c>
      <c r="BK252" s="195">
        <f>ROUND(I252*H252,2)</f>
        <v>0</v>
      </c>
      <c r="BL252" s="51" t="s">
        <v>217</v>
      </c>
      <c r="BM252" s="218" t="s">
        <v>5136</v>
      </c>
    </row>
    <row r="253" spans="2:65" s="48" customFormat="1" ht="11.25">
      <c r="B253" s="1109"/>
      <c r="D253" s="1110" t="s">
        <v>4936</v>
      </c>
      <c r="E253" s="1111" t="s">
        <v>1</v>
      </c>
      <c r="F253" s="1112" t="s">
        <v>5137</v>
      </c>
      <c r="H253" s="1113">
        <v>65</v>
      </c>
      <c r="I253" s="1114"/>
      <c r="L253" s="1109"/>
      <c r="M253" s="1115"/>
      <c r="T253" s="1116"/>
      <c r="AT253" s="1111" t="s">
        <v>4936</v>
      </c>
      <c r="AU253" s="1111" t="s">
        <v>83</v>
      </c>
      <c r="AV253" s="48" t="s">
        <v>83</v>
      </c>
      <c r="AW253" s="48" t="s">
        <v>26</v>
      </c>
      <c r="AX253" s="48" t="s">
        <v>77</v>
      </c>
      <c r="AY253" s="1111" t="s">
        <v>211</v>
      </c>
    </row>
    <row r="254" spans="2:65" s="1" customFormat="1" ht="37.9" customHeight="1">
      <c r="B254" s="182"/>
      <c r="C254" s="212" t="s">
        <v>412</v>
      </c>
      <c r="D254" s="212" t="s">
        <v>213</v>
      </c>
      <c r="E254" s="213" t="s">
        <v>5138</v>
      </c>
      <c r="F254" s="214" t="s">
        <v>5139</v>
      </c>
      <c r="G254" s="215" t="s">
        <v>389</v>
      </c>
      <c r="H254" s="216">
        <v>3.5</v>
      </c>
      <c r="I254" s="293"/>
      <c r="J254" s="217">
        <f>ROUND(I254*H254,2)</f>
        <v>0</v>
      </c>
      <c r="K254" s="189"/>
      <c r="L254" s="64"/>
      <c r="M254" s="294" t="s">
        <v>1</v>
      </c>
      <c r="N254" s="295" t="s">
        <v>37</v>
      </c>
      <c r="P254" s="296">
        <f>O254*H254</f>
        <v>0</v>
      </c>
      <c r="Q254" s="296">
        <v>0.33030999999999999</v>
      </c>
      <c r="R254" s="296">
        <f>Q254*H254</f>
        <v>1.156085</v>
      </c>
      <c r="S254" s="296">
        <v>0</v>
      </c>
      <c r="T254" s="297">
        <f>S254*H254</f>
        <v>0</v>
      </c>
      <c r="AR254" s="218" t="s">
        <v>217</v>
      </c>
      <c r="AT254" s="218" t="s">
        <v>213</v>
      </c>
      <c r="AU254" s="218" t="s">
        <v>83</v>
      </c>
      <c r="AY254" s="51" t="s">
        <v>211</v>
      </c>
      <c r="BE254" s="195">
        <f>IF(N254="základná",J254,0)</f>
        <v>0</v>
      </c>
      <c r="BF254" s="195">
        <f>IF(N254="znížená",J254,0)</f>
        <v>0</v>
      </c>
      <c r="BG254" s="195">
        <f>IF(N254="zákl. prenesená",J254,0)</f>
        <v>0</v>
      </c>
      <c r="BH254" s="195">
        <f>IF(N254="zníž. prenesená",J254,0)</f>
        <v>0</v>
      </c>
      <c r="BI254" s="195">
        <f>IF(N254="nulová",J254,0)</f>
        <v>0</v>
      </c>
      <c r="BJ254" s="51" t="s">
        <v>83</v>
      </c>
      <c r="BK254" s="195">
        <f>ROUND(I254*H254,2)</f>
        <v>0</v>
      </c>
      <c r="BL254" s="51" t="s">
        <v>217</v>
      </c>
      <c r="BM254" s="218" t="s">
        <v>5140</v>
      </c>
    </row>
    <row r="255" spans="2:65" s="48" customFormat="1" ht="22.5">
      <c r="B255" s="1109"/>
      <c r="D255" s="1110" t="s">
        <v>4936</v>
      </c>
      <c r="E255" s="1111" t="s">
        <v>1</v>
      </c>
      <c r="F255" s="1112" t="s">
        <v>5141</v>
      </c>
      <c r="H255" s="1113">
        <v>3.5</v>
      </c>
      <c r="I255" s="1114"/>
      <c r="L255" s="1109"/>
      <c r="M255" s="1115"/>
      <c r="T255" s="1116"/>
      <c r="AT255" s="1111" t="s">
        <v>4936</v>
      </c>
      <c r="AU255" s="1111" t="s">
        <v>83</v>
      </c>
      <c r="AV255" s="48" t="s">
        <v>83</v>
      </c>
      <c r="AW255" s="48" t="s">
        <v>26</v>
      </c>
      <c r="AX255" s="48" t="s">
        <v>77</v>
      </c>
      <c r="AY255" s="1111" t="s">
        <v>211</v>
      </c>
    </row>
    <row r="256" spans="2:65" s="1" customFormat="1" ht="24.2" customHeight="1">
      <c r="B256" s="182"/>
      <c r="C256" s="298" t="s">
        <v>415</v>
      </c>
      <c r="D256" s="298" t="s">
        <v>240</v>
      </c>
      <c r="E256" s="299" t="s">
        <v>5142</v>
      </c>
      <c r="F256" s="300" t="s">
        <v>5143</v>
      </c>
      <c r="G256" s="301" t="s">
        <v>250</v>
      </c>
      <c r="H256" s="1122">
        <v>5.3</v>
      </c>
      <c r="I256" s="303"/>
      <c r="J256" s="302">
        <f t="shared" ref="J256:J261" si="0">ROUND(I256*H256,2)</f>
        <v>0</v>
      </c>
      <c r="K256" s="304"/>
      <c r="L256" s="305"/>
      <c r="M256" s="306" t="s">
        <v>1</v>
      </c>
      <c r="N256" s="307" t="s">
        <v>37</v>
      </c>
      <c r="P256" s="296">
        <f t="shared" ref="P256:P261" si="1">O256*H256</f>
        <v>0</v>
      </c>
      <c r="Q256" s="296">
        <v>0.114</v>
      </c>
      <c r="R256" s="296">
        <f t="shared" ref="R256:R261" si="2">Q256*H256</f>
        <v>0.60419999999999996</v>
      </c>
      <c r="S256" s="296">
        <v>0</v>
      </c>
      <c r="T256" s="297">
        <f t="shared" ref="T256:T261" si="3">S256*H256</f>
        <v>0</v>
      </c>
      <c r="AR256" s="218" t="s">
        <v>235</v>
      </c>
      <c r="AT256" s="218" t="s">
        <v>240</v>
      </c>
      <c r="AU256" s="218" t="s">
        <v>83</v>
      </c>
      <c r="AY256" s="51" t="s">
        <v>211</v>
      </c>
      <c r="BE256" s="195">
        <f t="shared" ref="BE256:BE261" si="4">IF(N256="základná",J256,0)</f>
        <v>0</v>
      </c>
      <c r="BF256" s="195">
        <f t="shared" ref="BF256:BF261" si="5">IF(N256="znížená",J256,0)</f>
        <v>0</v>
      </c>
      <c r="BG256" s="195">
        <f t="shared" ref="BG256:BG261" si="6">IF(N256="zákl. prenesená",J256,0)</f>
        <v>0</v>
      </c>
      <c r="BH256" s="195">
        <f t="shared" ref="BH256:BH261" si="7">IF(N256="zníž. prenesená",J256,0)</f>
        <v>0</v>
      </c>
      <c r="BI256" s="195">
        <f t="shared" ref="BI256:BI261" si="8">IF(N256="nulová",J256,0)</f>
        <v>0</v>
      </c>
      <c r="BJ256" s="51" t="s">
        <v>83</v>
      </c>
      <c r="BK256" s="195">
        <f t="shared" ref="BK256:BK261" si="9">ROUND(I256*H256,2)</f>
        <v>0</v>
      </c>
      <c r="BL256" s="51" t="s">
        <v>217</v>
      </c>
      <c r="BM256" s="218" t="s">
        <v>5144</v>
      </c>
    </row>
    <row r="257" spans="2:65" s="1" customFormat="1" ht="24.2" customHeight="1">
      <c r="B257" s="182"/>
      <c r="C257" s="298" t="s">
        <v>418</v>
      </c>
      <c r="D257" s="298" t="s">
        <v>240</v>
      </c>
      <c r="E257" s="299" t="s">
        <v>5145</v>
      </c>
      <c r="F257" s="300" t="s">
        <v>5146</v>
      </c>
      <c r="G257" s="301" t="s">
        <v>250</v>
      </c>
      <c r="H257" s="1122">
        <v>1</v>
      </c>
      <c r="I257" s="303"/>
      <c r="J257" s="302">
        <f t="shared" si="0"/>
        <v>0</v>
      </c>
      <c r="K257" s="304"/>
      <c r="L257" s="305"/>
      <c r="M257" s="306" t="s">
        <v>1</v>
      </c>
      <c r="N257" s="307" t="s">
        <v>37</v>
      </c>
      <c r="P257" s="296">
        <f t="shared" si="1"/>
        <v>0</v>
      </c>
      <c r="Q257" s="296">
        <v>0.114</v>
      </c>
      <c r="R257" s="296">
        <f t="shared" si="2"/>
        <v>0.114</v>
      </c>
      <c r="S257" s="296">
        <v>0</v>
      </c>
      <c r="T257" s="297">
        <f t="shared" si="3"/>
        <v>0</v>
      </c>
      <c r="AR257" s="218" t="s">
        <v>235</v>
      </c>
      <c r="AT257" s="218" t="s">
        <v>240</v>
      </c>
      <c r="AU257" s="218" t="s">
        <v>83</v>
      </c>
      <c r="AY257" s="51" t="s">
        <v>211</v>
      </c>
      <c r="BE257" s="195">
        <f t="shared" si="4"/>
        <v>0</v>
      </c>
      <c r="BF257" s="195">
        <f t="shared" si="5"/>
        <v>0</v>
      </c>
      <c r="BG257" s="195">
        <f t="shared" si="6"/>
        <v>0</v>
      </c>
      <c r="BH257" s="195">
        <f t="shared" si="7"/>
        <v>0</v>
      </c>
      <c r="BI257" s="195">
        <f t="shared" si="8"/>
        <v>0</v>
      </c>
      <c r="BJ257" s="51" t="s">
        <v>83</v>
      </c>
      <c r="BK257" s="195">
        <f t="shared" si="9"/>
        <v>0</v>
      </c>
      <c r="BL257" s="51" t="s">
        <v>217</v>
      </c>
      <c r="BM257" s="218" t="s">
        <v>5147</v>
      </c>
    </row>
    <row r="258" spans="2:65" s="1" customFormat="1" ht="37.9" customHeight="1">
      <c r="B258" s="182"/>
      <c r="C258" s="298" t="s">
        <v>421</v>
      </c>
      <c r="D258" s="298" t="s">
        <v>240</v>
      </c>
      <c r="E258" s="299" t="s">
        <v>5148</v>
      </c>
      <c r="F258" s="300" t="s">
        <v>5149</v>
      </c>
      <c r="G258" s="301" t="s">
        <v>250</v>
      </c>
      <c r="H258" s="1122">
        <v>1</v>
      </c>
      <c r="I258" s="303"/>
      <c r="J258" s="302">
        <f t="shared" si="0"/>
        <v>0</v>
      </c>
      <c r="K258" s="304"/>
      <c r="L258" s="305"/>
      <c r="M258" s="306" t="s">
        <v>1</v>
      </c>
      <c r="N258" s="307" t="s">
        <v>37</v>
      </c>
      <c r="P258" s="296">
        <f t="shared" si="1"/>
        <v>0</v>
      </c>
      <c r="Q258" s="296">
        <v>0.114</v>
      </c>
      <c r="R258" s="296">
        <f t="shared" si="2"/>
        <v>0.114</v>
      </c>
      <c r="S258" s="296">
        <v>0</v>
      </c>
      <c r="T258" s="297">
        <f t="shared" si="3"/>
        <v>0</v>
      </c>
      <c r="AR258" s="218" t="s">
        <v>235</v>
      </c>
      <c r="AT258" s="218" t="s">
        <v>240</v>
      </c>
      <c r="AU258" s="218" t="s">
        <v>83</v>
      </c>
      <c r="AY258" s="51" t="s">
        <v>211</v>
      </c>
      <c r="BE258" s="195">
        <f t="shared" si="4"/>
        <v>0</v>
      </c>
      <c r="BF258" s="195">
        <f t="shared" si="5"/>
        <v>0</v>
      </c>
      <c r="BG258" s="195">
        <f t="shared" si="6"/>
        <v>0</v>
      </c>
      <c r="BH258" s="195">
        <f t="shared" si="7"/>
        <v>0</v>
      </c>
      <c r="BI258" s="195">
        <f t="shared" si="8"/>
        <v>0</v>
      </c>
      <c r="BJ258" s="51" t="s">
        <v>83</v>
      </c>
      <c r="BK258" s="195">
        <f t="shared" si="9"/>
        <v>0</v>
      </c>
      <c r="BL258" s="51" t="s">
        <v>217</v>
      </c>
      <c r="BM258" s="218" t="s">
        <v>5150</v>
      </c>
    </row>
    <row r="259" spans="2:65" s="1" customFormat="1" ht="24.2" customHeight="1">
      <c r="B259" s="182"/>
      <c r="C259" s="298" t="s">
        <v>424</v>
      </c>
      <c r="D259" s="298" t="s">
        <v>240</v>
      </c>
      <c r="E259" s="299" t="s">
        <v>5151</v>
      </c>
      <c r="F259" s="300" t="s">
        <v>5152</v>
      </c>
      <c r="G259" s="301" t="s">
        <v>250</v>
      </c>
      <c r="H259" s="1122">
        <v>1</v>
      </c>
      <c r="I259" s="303"/>
      <c r="J259" s="302">
        <f t="shared" si="0"/>
        <v>0</v>
      </c>
      <c r="K259" s="304"/>
      <c r="L259" s="305"/>
      <c r="M259" s="306" t="s">
        <v>1</v>
      </c>
      <c r="N259" s="307" t="s">
        <v>37</v>
      </c>
      <c r="P259" s="296">
        <f t="shared" si="1"/>
        <v>0</v>
      </c>
      <c r="Q259" s="296">
        <v>0.114</v>
      </c>
      <c r="R259" s="296">
        <f t="shared" si="2"/>
        <v>0.114</v>
      </c>
      <c r="S259" s="296">
        <v>0</v>
      </c>
      <c r="T259" s="297">
        <f t="shared" si="3"/>
        <v>0</v>
      </c>
      <c r="AR259" s="218" t="s">
        <v>235</v>
      </c>
      <c r="AT259" s="218" t="s">
        <v>240</v>
      </c>
      <c r="AU259" s="218" t="s">
        <v>83</v>
      </c>
      <c r="AY259" s="51" t="s">
        <v>211</v>
      </c>
      <c r="BE259" s="195">
        <f t="shared" si="4"/>
        <v>0</v>
      </c>
      <c r="BF259" s="195">
        <f t="shared" si="5"/>
        <v>0</v>
      </c>
      <c r="BG259" s="195">
        <f t="shared" si="6"/>
        <v>0</v>
      </c>
      <c r="BH259" s="195">
        <f t="shared" si="7"/>
        <v>0</v>
      </c>
      <c r="BI259" s="195">
        <f t="shared" si="8"/>
        <v>0</v>
      </c>
      <c r="BJ259" s="51" t="s">
        <v>83</v>
      </c>
      <c r="BK259" s="195">
        <f t="shared" si="9"/>
        <v>0</v>
      </c>
      <c r="BL259" s="51" t="s">
        <v>217</v>
      </c>
      <c r="BM259" s="218" t="s">
        <v>5153</v>
      </c>
    </row>
    <row r="260" spans="2:65" s="1" customFormat="1" ht="24.2" customHeight="1">
      <c r="B260" s="182"/>
      <c r="C260" s="212" t="s">
        <v>427</v>
      </c>
      <c r="D260" s="212" t="s">
        <v>213</v>
      </c>
      <c r="E260" s="213" t="s">
        <v>5154</v>
      </c>
      <c r="F260" s="214" t="s">
        <v>5155</v>
      </c>
      <c r="G260" s="215" t="s">
        <v>238</v>
      </c>
      <c r="H260" s="216">
        <v>3</v>
      </c>
      <c r="I260" s="293"/>
      <c r="J260" s="217">
        <f t="shared" si="0"/>
        <v>0</v>
      </c>
      <c r="K260" s="189"/>
      <c r="L260" s="64"/>
      <c r="M260" s="294" t="s">
        <v>1</v>
      </c>
      <c r="N260" s="295" t="s">
        <v>37</v>
      </c>
      <c r="P260" s="296">
        <f t="shared" si="1"/>
        <v>0</v>
      </c>
      <c r="Q260" s="296">
        <v>5.4531000000000002E-4</v>
      </c>
      <c r="R260" s="296">
        <f t="shared" si="2"/>
        <v>1.6359300000000001E-3</v>
      </c>
      <c r="S260" s="296">
        <v>4.0000000000000001E-3</v>
      </c>
      <c r="T260" s="297">
        <f t="shared" si="3"/>
        <v>1.2E-2</v>
      </c>
      <c r="AR260" s="218" t="s">
        <v>217</v>
      </c>
      <c r="AT260" s="218" t="s">
        <v>213</v>
      </c>
      <c r="AU260" s="218" t="s">
        <v>83</v>
      </c>
      <c r="AY260" s="51" t="s">
        <v>211</v>
      </c>
      <c r="BE260" s="195">
        <f t="shared" si="4"/>
        <v>0</v>
      </c>
      <c r="BF260" s="195">
        <f t="shared" si="5"/>
        <v>0</v>
      </c>
      <c r="BG260" s="195">
        <f t="shared" si="6"/>
        <v>0</v>
      </c>
      <c r="BH260" s="195">
        <f t="shared" si="7"/>
        <v>0</v>
      </c>
      <c r="BI260" s="195">
        <f t="shared" si="8"/>
        <v>0</v>
      </c>
      <c r="BJ260" s="51" t="s">
        <v>83</v>
      </c>
      <c r="BK260" s="195">
        <f t="shared" si="9"/>
        <v>0</v>
      </c>
      <c r="BL260" s="51" t="s">
        <v>217</v>
      </c>
      <c r="BM260" s="218" t="s">
        <v>5156</v>
      </c>
    </row>
    <row r="261" spans="2:65" s="1" customFormat="1" ht="24.2" customHeight="1">
      <c r="B261" s="182"/>
      <c r="C261" s="212" t="s">
        <v>431</v>
      </c>
      <c r="D261" s="212" t="s">
        <v>213</v>
      </c>
      <c r="E261" s="213" t="s">
        <v>5157</v>
      </c>
      <c r="F261" s="214" t="s">
        <v>5158</v>
      </c>
      <c r="G261" s="215" t="s">
        <v>234</v>
      </c>
      <c r="H261" s="216">
        <v>80.95</v>
      </c>
      <c r="I261" s="293"/>
      <c r="J261" s="217">
        <f t="shared" si="0"/>
        <v>0</v>
      </c>
      <c r="K261" s="189"/>
      <c r="L261" s="64"/>
      <c r="M261" s="294" t="s">
        <v>1</v>
      </c>
      <c r="N261" s="295" t="s">
        <v>37</v>
      </c>
      <c r="P261" s="296">
        <f t="shared" si="1"/>
        <v>0</v>
      </c>
      <c r="Q261" s="296">
        <v>0</v>
      </c>
      <c r="R261" s="296">
        <f t="shared" si="2"/>
        <v>0</v>
      </c>
      <c r="S261" s="296">
        <v>0</v>
      </c>
      <c r="T261" s="297">
        <f t="shared" si="3"/>
        <v>0</v>
      </c>
      <c r="AR261" s="218" t="s">
        <v>217</v>
      </c>
      <c r="AT261" s="218" t="s">
        <v>213</v>
      </c>
      <c r="AU261" s="218" t="s">
        <v>83</v>
      </c>
      <c r="AY261" s="51" t="s">
        <v>211</v>
      </c>
      <c r="BE261" s="195">
        <f t="shared" si="4"/>
        <v>0</v>
      </c>
      <c r="BF261" s="195">
        <f t="shared" si="5"/>
        <v>0</v>
      </c>
      <c r="BG261" s="195">
        <f t="shared" si="6"/>
        <v>0</v>
      </c>
      <c r="BH261" s="195">
        <f t="shared" si="7"/>
        <v>0</v>
      </c>
      <c r="BI261" s="195">
        <f t="shared" si="8"/>
        <v>0</v>
      </c>
      <c r="BJ261" s="51" t="s">
        <v>83</v>
      </c>
      <c r="BK261" s="195">
        <f t="shared" si="9"/>
        <v>0</v>
      </c>
      <c r="BL261" s="51" t="s">
        <v>217</v>
      </c>
      <c r="BM261" s="218" t="s">
        <v>5159</v>
      </c>
    </row>
    <row r="262" spans="2:65" s="48" customFormat="1" ht="22.5">
      <c r="B262" s="1109"/>
      <c r="D262" s="1110" t="s">
        <v>4936</v>
      </c>
      <c r="E262" s="1111" t="s">
        <v>1</v>
      </c>
      <c r="F262" s="1112" t="s">
        <v>5160</v>
      </c>
      <c r="H262" s="1113">
        <v>30</v>
      </c>
      <c r="I262" s="1114"/>
      <c r="L262" s="1109"/>
      <c r="M262" s="1115"/>
      <c r="T262" s="1116"/>
      <c r="AT262" s="1111" t="s">
        <v>4936</v>
      </c>
      <c r="AU262" s="1111" t="s">
        <v>83</v>
      </c>
      <c r="AV262" s="48" t="s">
        <v>83</v>
      </c>
      <c r="AW262" s="48" t="s">
        <v>26</v>
      </c>
      <c r="AX262" s="48" t="s">
        <v>70</v>
      </c>
      <c r="AY262" s="1111" t="s">
        <v>211</v>
      </c>
    </row>
    <row r="263" spans="2:65" s="48" customFormat="1" ht="22.5">
      <c r="B263" s="1109"/>
      <c r="D263" s="1110" t="s">
        <v>4936</v>
      </c>
      <c r="E263" s="1111" t="s">
        <v>1</v>
      </c>
      <c r="F263" s="1112" t="s">
        <v>5161</v>
      </c>
      <c r="H263" s="1113">
        <v>18.45</v>
      </c>
      <c r="I263" s="1114"/>
      <c r="L263" s="1109"/>
      <c r="M263" s="1115"/>
      <c r="T263" s="1116"/>
      <c r="AT263" s="1111" t="s">
        <v>4936</v>
      </c>
      <c r="AU263" s="1111" t="s">
        <v>83</v>
      </c>
      <c r="AV263" s="48" t="s">
        <v>83</v>
      </c>
      <c r="AW263" s="48" t="s">
        <v>26</v>
      </c>
      <c r="AX263" s="48" t="s">
        <v>70</v>
      </c>
      <c r="AY263" s="1111" t="s">
        <v>211</v>
      </c>
    </row>
    <row r="264" spans="2:65" s="48" customFormat="1" ht="22.5">
      <c r="B264" s="1109"/>
      <c r="D264" s="1110" t="s">
        <v>4936</v>
      </c>
      <c r="E264" s="1111" t="s">
        <v>1</v>
      </c>
      <c r="F264" s="1112" t="s">
        <v>5162</v>
      </c>
      <c r="H264" s="1113">
        <v>32.5</v>
      </c>
      <c r="I264" s="1114"/>
      <c r="L264" s="1109"/>
      <c r="M264" s="1115"/>
      <c r="T264" s="1116"/>
      <c r="AT264" s="1111" t="s">
        <v>4936</v>
      </c>
      <c r="AU264" s="1111" t="s">
        <v>83</v>
      </c>
      <c r="AV264" s="48" t="s">
        <v>83</v>
      </c>
      <c r="AW264" s="48" t="s">
        <v>26</v>
      </c>
      <c r="AX264" s="48" t="s">
        <v>70</v>
      </c>
      <c r="AY264" s="1111" t="s">
        <v>211</v>
      </c>
    </row>
    <row r="265" spans="2:65" s="12" customFormat="1" ht="11.25">
      <c r="B265" s="219"/>
      <c r="D265" s="1110" t="s">
        <v>4936</v>
      </c>
      <c r="E265" s="220" t="s">
        <v>1</v>
      </c>
      <c r="F265" s="1117" t="s">
        <v>4975</v>
      </c>
      <c r="H265" s="1118">
        <v>80.95</v>
      </c>
      <c r="I265" s="1119"/>
      <c r="L265" s="219"/>
      <c r="M265" s="1120"/>
      <c r="T265" s="1121"/>
      <c r="AT265" s="220" t="s">
        <v>4936</v>
      </c>
      <c r="AU265" s="220" t="s">
        <v>83</v>
      </c>
      <c r="AV265" s="12" t="s">
        <v>217</v>
      </c>
      <c r="AW265" s="12" t="s">
        <v>26</v>
      </c>
      <c r="AX265" s="12" t="s">
        <v>77</v>
      </c>
      <c r="AY265" s="220" t="s">
        <v>211</v>
      </c>
    </row>
    <row r="266" spans="2:65" s="1" customFormat="1" ht="33" customHeight="1">
      <c r="B266" s="182"/>
      <c r="C266" s="212" t="s">
        <v>434</v>
      </c>
      <c r="D266" s="212" t="s">
        <v>213</v>
      </c>
      <c r="E266" s="213" t="s">
        <v>5163</v>
      </c>
      <c r="F266" s="214" t="s">
        <v>5164</v>
      </c>
      <c r="G266" s="215" t="s">
        <v>234</v>
      </c>
      <c r="H266" s="216">
        <v>1133.3</v>
      </c>
      <c r="I266" s="293"/>
      <c r="J266" s="217">
        <f>ROUND(I266*H266,2)</f>
        <v>0</v>
      </c>
      <c r="K266" s="189"/>
      <c r="L266" s="64"/>
      <c r="M266" s="294" t="s">
        <v>1</v>
      </c>
      <c r="N266" s="295" t="s">
        <v>37</v>
      </c>
      <c r="P266" s="296">
        <f>O266*H266</f>
        <v>0</v>
      </c>
      <c r="Q266" s="296">
        <v>0</v>
      </c>
      <c r="R266" s="296">
        <f>Q266*H266</f>
        <v>0</v>
      </c>
      <c r="S266" s="296">
        <v>0</v>
      </c>
      <c r="T266" s="297">
        <f>S266*H266</f>
        <v>0</v>
      </c>
      <c r="AR266" s="218" t="s">
        <v>217</v>
      </c>
      <c r="AT266" s="218" t="s">
        <v>213</v>
      </c>
      <c r="AU266" s="218" t="s">
        <v>83</v>
      </c>
      <c r="AY266" s="51" t="s">
        <v>211</v>
      </c>
      <c r="BE266" s="195">
        <f>IF(N266="základná",J266,0)</f>
        <v>0</v>
      </c>
      <c r="BF266" s="195">
        <f>IF(N266="znížená",J266,0)</f>
        <v>0</v>
      </c>
      <c r="BG266" s="195">
        <f>IF(N266="zákl. prenesená",J266,0)</f>
        <v>0</v>
      </c>
      <c r="BH266" s="195">
        <f>IF(N266="zníž. prenesená",J266,0)</f>
        <v>0</v>
      </c>
      <c r="BI266" s="195">
        <f>IF(N266="nulová",J266,0)</f>
        <v>0</v>
      </c>
      <c r="BJ266" s="51" t="s">
        <v>83</v>
      </c>
      <c r="BK266" s="195">
        <f>ROUND(I266*H266,2)</f>
        <v>0</v>
      </c>
      <c r="BL266" s="51" t="s">
        <v>217</v>
      </c>
      <c r="BM266" s="218" t="s">
        <v>5165</v>
      </c>
    </row>
    <row r="267" spans="2:65" s="48" customFormat="1" ht="11.25">
      <c r="B267" s="1109"/>
      <c r="D267" s="1110" t="s">
        <v>4936</v>
      </c>
      <c r="E267" s="1111" t="s">
        <v>1</v>
      </c>
      <c r="F267" s="1112" t="s">
        <v>5166</v>
      </c>
      <c r="H267" s="1113">
        <v>1133.3</v>
      </c>
      <c r="I267" s="1114"/>
      <c r="L267" s="1109"/>
      <c r="M267" s="1115"/>
      <c r="T267" s="1116"/>
      <c r="AT267" s="1111" t="s">
        <v>4936</v>
      </c>
      <c r="AU267" s="1111" t="s">
        <v>83</v>
      </c>
      <c r="AV267" s="48" t="s">
        <v>83</v>
      </c>
      <c r="AW267" s="48" t="s">
        <v>26</v>
      </c>
      <c r="AX267" s="48" t="s">
        <v>77</v>
      </c>
      <c r="AY267" s="1111" t="s">
        <v>211</v>
      </c>
    </row>
    <row r="268" spans="2:65" s="1" customFormat="1" ht="33" customHeight="1">
      <c r="B268" s="182"/>
      <c r="C268" s="212" t="s">
        <v>435</v>
      </c>
      <c r="D268" s="212" t="s">
        <v>213</v>
      </c>
      <c r="E268" s="213" t="s">
        <v>5167</v>
      </c>
      <c r="F268" s="214" t="s">
        <v>5168</v>
      </c>
      <c r="G268" s="215" t="s">
        <v>234</v>
      </c>
      <c r="H268" s="216">
        <v>21.32</v>
      </c>
      <c r="I268" s="293"/>
      <c r="J268" s="217">
        <f>ROUND(I268*H268,2)</f>
        <v>0</v>
      </c>
      <c r="K268" s="189"/>
      <c r="L268" s="64"/>
      <c r="M268" s="294" t="s">
        <v>1</v>
      </c>
      <c r="N268" s="295" t="s">
        <v>37</v>
      </c>
      <c r="P268" s="296">
        <f>O268*H268</f>
        <v>0</v>
      </c>
      <c r="Q268" s="296">
        <v>0</v>
      </c>
      <c r="R268" s="296">
        <f>Q268*H268</f>
        <v>0</v>
      </c>
      <c r="S268" s="296">
        <v>0</v>
      </c>
      <c r="T268" s="297">
        <f>S268*H268</f>
        <v>0</v>
      </c>
      <c r="AR268" s="218" t="s">
        <v>217</v>
      </c>
      <c r="AT268" s="218" t="s">
        <v>213</v>
      </c>
      <c r="AU268" s="218" t="s">
        <v>83</v>
      </c>
      <c r="AY268" s="51" t="s">
        <v>211</v>
      </c>
      <c r="BE268" s="195">
        <f>IF(N268="základná",J268,0)</f>
        <v>0</v>
      </c>
      <c r="BF268" s="195">
        <f>IF(N268="znížená",J268,0)</f>
        <v>0</v>
      </c>
      <c r="BG268" s="195">
        <f>IF(N268="zákl. prenesená",J268,0)</f>
        <v>0</v>
      </c>
      <c r="BH268" s="195">
        <f>IF(N268="zníž. prenesená",J268,0)</f>
        <v>0</v>
      </c>
      <c r="BI268" s="195">
        <f>IF(N268="nulová",J268,0)</f>
        <v>0</v>
      </c>
      <c r="BJ268" s="51" t="s">
        <v>83</v>
      </c>
      <c r="BK268" s="195">
        <f>ROUND(I268*H268,2)</f>
        <v>0</v>
      </c>
      <c r="BL268" s="51" t="s">
        <v>217</v>
      </c>
      <c r="BM268" s="218" t="s">
        <v>5169</v>
      </c>
    </row>
    <row r="269" spans="2:65" s="48" customFormat="1" ht="22.5">
      <c r="B269" s="1109"/>
      <c r="D269" s="1110" t="s">
        <v>4936</v>
      </c>
      <c r="E269" s="1111" t="s">
        <v>1</v>
      </c>
      <c r="F269" s="1112" t="s">
        <v>5170</v>
      </c>
      <c r="H269" s="1113">
        <v>21.32</v>
      </c>
      <c r="I269" s="1114"/>
      <c r="L269" s="1109"/>
      <c r="M269" s="1115"/>
      <c r="T269" s="1116"/>
      <c r="AT269" s="1111" t="s">
        <v>4936</v>
      </c>
      <c r="AU269" s="1111" t="s">
        <v>83</v>
      </c>
      <c r="AV269" s="48" t="s">
        <v>83</v>
      </c>
      <c r="AW269" s="48" t="s">
        <v>26</v>
      </c>
      <c r="AX269" s="48" t="s">
        <v>77</v>
      </c>
      <c r="AY269" s="1111" t="s">
        <v>211</v>
      </c>
    </row>
    <row r="270" spans="2:65" s="1" customFormat="1" ht="24.2" customHeight="1">
      <c r="B270" s="182"/>
      <c r="C270" s="212" t="s">
        <v>438</v>
      </c>
      <c r="D270" s="212" t="s">
        <v>213</v>
      </c>
      <c r="E270" s="213" t="s">
        <v>4651</v>
      </c>
      <c r="F270" s="214" t="s">
        <v>4652</v>
      </c>
      <c r="G270" s="215" t="s">
        <v>234</v>
      </c>
      <c r="H270" s="216">
        <v>42.64</v>
      </c>
      <c r="I270" s="293"/>
      <c r="J270" s="217">
        <f>ROUND(I270*H270,2)</f>
        <v>0</v>
      </c>
      <c r="K270" s="189"/>
      <c r="L270" s="64"/>
      <c r="M270" s="294" t="s">
        <v>1</v>
      </c>
      <c r="N270" s="295" t="s">
        <v>37</v>
      </c>
      <c r="P270" s="296">
        <f>O270*H270</f>
        <v>0</v>
      </c>
      <c r="Q270" s="296">
        <v>0</v>
      </c>
      <c r="R270" s="296">
        <f>Q270*H270</f>
        <v>0</v>
      </c>
      <c r="S270" s="296">
        <v>0</v>
      </c>
      <c r="T270" s="297">
        <f>S270*H270</f>
        <v>0</v>
      </c>
      <c r="AR270" s="218" t="s">
        <v>217</v>
      </c>
      <c r="AT270" s="218" t="s">
        <v>213</v>
      </c>
      <c r="AU270" s="218" t="s">
        <v>83</v>
      </c>
      <c r="AY270" s="51" t="s">
        <v>211</v>
      </c>
      <c r="BE270" s="195">
        <f>IF(N270="základná",J270,0)</f>
        <v>0</v>
      </c>
      <c r="BF270" s="195">
        <f>IF(N270="znížená",J270,0)</f>
        <v>0</v>
      </c>
      <c r="BG270" s="195">
        <f>IF(N270="zákl. prenesená",J270,0)</f>
        <v>0</v>
      </c>
      <c r="BH270" s="195">
        <f>IF(N270="zníž. prenesená",J270,0)</f>
        <v>0</v>
      </c>
      <c r="BI270" s="195">
        <f>IF(N270="nulová",J270,0)</f>
        <v>0</v>
      </c>
      <c r="BJ270" s="51" t="s">
        <v>83</v>
      </c>
      <c r="BK270" s="195">
        <f>ROUND(I270*H270,2)</f>
        <v>0</v>
      </c>
      <c r="BL270" s="51" t="s">
        <v>217</v>
      </c>
      <c r="BM270" s="218" t="s">
        <v>5171</v>
      </c>
    </row>
    <row r="271" spans="2:65" s="48" customFormat="1" ht="11.25">
      <c r="B271" s="1109"/>
      <c r="D271" s="1110" t="s">
        <v>4936</v>
      </c>
      <c r="E271" s="1111" t="s">
        <v>1</v>
      </c>
      <c r="F271" s="1112" t="s">
        <v>5172</v>
      </c>
      <c r="H271" s="1113">
        <v>42.64</v>
      </c>
      <c r="I271" s="1114"/>
      <c r="L271" s="1109"/>
      <c r="M271" s="1115"/>
      <c r="T271" s="1116"/>
      <c r="AT271" s="1111" t="s">
        <v>4936</v>
      </c>
      <c r="AU271" s="1111" t="s">
        <v>83</v>
      </c>
      <c r="AV271" s="48" t="s">
        <v>83</v>
      </c>
      <c r="AW271" s="48" t="s">
        <v>26</v>
      </c>
      <c r="AX271" s="48" t="s">
        <v>77</v>
      </c>
      <c r="AY271" s="1111" t="s">
        <v>211</v>
      </c>
    </row>
    <row r="272" spans="2:65" s="1" customFormat="1" ht="24.2" customHeight="1">
      <c r="B272" s="182"/>
      <c r="C272" s="212" t="s">
        <v>441</v>
      </c>
      <c r="D272" s="212" t="s">
        <v>213</v>
      </c>
      <c r="E272" s="213" t="s">
        <v>5173</v>
      </c>
      <c r="F272" s="214" t="s">
        <v>5174</v>
      </c>
      <c r="G272" s="215" t="s">
        <v>234</v>
      </c>
      <c r="H272" s="216">
        <v>48.45</v>
      </c>
      <c r="I272" s="293"/>
      <c r="J272" s="217">
        <f>ROUND(I272*H272,2)</f>
        <v>0</v>
      </c>
      <c r="K272" s="189"/>
      <c r="L272" s="64"/>
      <c r="M272" s="294" t="s">
        <v>1</v>
      </c>
      <c r="N272" s="295" t="s">
        <v>37</v>
      </c>
      <c r="P272" s="296">
        <f>O272*H272</f>
        <v>0</v>
      </c>
      <c r="Q272" s="296">
        <v>0</v>
      </c>
      <c r="R272" s="296">
        <f>Q272*H272</f>
        <v>0</v>
      </c>
      <c r="S272" s="296">
        <v>0</v>
      </c>
      <c r="T272" s="297">
        <f>S272*H272</f>
        <v>0</v>
      </c>
      <c r="AR272" s="218" t="s">
        <v>217</v>
      </c>
      <c r="AT272" s="218" t="s">
        <v>213</v>
      </c>
      <c r="AU272" s="218" t="s">
        <v>83</v>
      </c>
      <c r="AY272" s="51" t="s">
        <v>211</v>
      </c>
      <c r="BE272" s="195">
        <f>IF(N272="základná",J272,0)</f>
        <v>0</v>
      </c>
      <c r="BF272" s="195">
        <f>IF(N272="znížená",J272,0)</f>
        <v>0</v>
      </c>
      <c r="BG272" s="195">
        <f>IF(N272="zákl. prenesená",J272,0)</f>
        <v>0</v>
      </c>
      <c r="BH272" s="195">
        <f>IF(N272="zníž. prenesená",J272,0)</f>
        <v>0</v>
      </c>
      <c r="BI272" s="195">
        <f>IF(N272="nulová",J272,0)</f>
        <v>0</v>
      </c>
      <c r="BJ272" s="51" t="s">
        <v>83</v>
      </c>
      <c r="BK272" s="195">
        <f>ROUND(I272*H272,2)</f>
        <v>0</v>
      </c>
      <c r="BL272" s="51" t="s">
        <v>217</v>
      </c>
      <c r="BM272" s="218" t="s">
        <v>5175</v>
      </c>
    </row>
    <row r="273" spans="2:65" s="1" customFormat="1" ht="24.2" customHeight="1">
      <c r="B273" s="182"/>
      <c r="C273" s="212" t="s">
        <v>444</v>
      </c>
      <c r="D273" s="212" t="s">
        <v>213</v>
      </c>
      <c r="E273" s="213" t="s">
        <v>4654</v>
      </c>
      <c r="F273" s="214" t="s">
        <v>4655</v>
      </c>
      <c r="G273" s="215" t="s">
        <v>234</v>
      </c>
      <c r="H273" s="216">
        <v>21.32</v>
      </c>
      <c r="I273" s="293"/>
      <c r="J273" s="217">
        <f>ROUND(I273*H273,2)</f>
        <v>0</v>
      </c>
      <c r="K273" s="189"/>
      <c r="L273" s="64"/>
      <c r="M273" s="294" t="s">
        <v>1</v>
      </c>
      <c r="N273" s="295" t="s">
        <v>37</v>
      </c>
      <c r="P273" s="296">
        <f>O273*H273</f>
        <v>0</v>
      </c>
      <c r="Q273" s="296">
        <v>0</v>
      </c>
      <c r="R273" s="296">
        <f>Q273*H273</f>
        <v>0</v>
      </c>
      <c r="S273" s="296">
        <v>0</v>
      </c>
      <c r="T273" s="297">
        <f>S273*H273</f>
        <v>0</v>
      </c>
      <c r="AR273" s="218" t="s">
        <v>217</v>
      </c>
      <c r="AT273" s="218" t="s">
        <v>213</v>
      </c>
      <c r="AU273" s="218" t="s">
        <v>83</v>
      </c>
      <c r="AY273" s="51" t="s">
        <v>211</v>
      </c>
      <c r="BE273" s="195">
        <f>IF(N273="základná",J273,0)</f>
        <v>0</v>
      </c>
      <c r="BF273" s="195">
        <f>IF(N273="znížená",J273,0)</f>
        <v>0</v>
      </c>
      <c r="BG273" s="195">
        <f>IF(N273="zákl. prenesená",J273,0)</f>
        <v>0</v>
      </c>
      <c r="BH273" s="195">
        <f>IF(N273="zníž. prenesená",J273,0)</f>
        <v>0</v>
      </c>
      <c r="BI273" s="195">
        <f>IF(N273="nulová",J273,0)</f>
        <v>0</v>
      </c>
      <c r="BJ273" s="51" t="s">
        <v>83</v>
      </c>
      <c r="BK273" s="195">
        <f>ROUND(I273*H273,2)</f>
        <v>0</v>
      </c>
      <c r="BL273" s="51" t="s">
        <v>217</v>
      </c>
      <c r="BM273" s="218" t="s">
        <v>5176</v>
      </c>
    </row>
    <row r="274" spans="2:65" s="1" customFormat="1" ht="24.2" customHeight="1">
      <c r="B274" s="182"/>
      <c r="C274" s="212" t="s">
        <v>445</v>
      </c>
      <c r="D274" s="212" t="s">
        <v>213</v>
      </c>
      <c r="E274" s="213" t="s">
        <v>1427</v>
      </c>
      <c r="F274" s="214" t="s">
        <v>5177</v>
      </c>
      <c r="G274" s="215" t="s">
        <v>234</v>
      </c>
      <c r="H274" s="216">
        <v>80.95</v>
      </c>
      <c r="I274" s="293"/>
      <c r="J274" s="217">
        <f>ROUND(I274*H274,2)</f>
        <v>0</v>
      </c>
      <c r="K274" s="189"/>
      <c r="L274" s="64"/>
      <c r="M274" s="294" t="s">
        <v>1</v>
      </c>
      <c r="N274" s="295" t="s">
        <v>37</v>
      </c>
      <c r="P274" s="296">
        <f>O274*H274</f>
        <v>0</v>
      </c>
      <c r="Q274" s="296">
        <v>0</v>
      </c>
      <c r="R274" s="296">
        <f>Q274*H274</f>
        <v>0</v>
      </c>
      <c r="S274" s="296">
        <v>0</v>
      </c>
      <c r="T274" s="297">
        <f>S274*H274</f>
        <v>0</v>
      </c>
      <c r="AR274" s="218" t="s">
        <v>217</v>
      </c>
      <c r="AT274" s="218" t="s">
        <v>213</v>
      </c>
      <c r="AU274" s="218" t="s">
        <v>83</v>
      </c>
      <c r="AY274" s="51" t="s">
        <v>211</v>
      </c>
      <c r="BE274" s="195">
        <f>IF(N274="základná",J274,0)</f>
        <v>0</v>
      </c>
      <c r="BF274" s="195">
        <f>IF(N274="znížená",J274,0)</f>
        <v>0</v>
      </c>
      <c r="BG274" s="195">
        <f>IF(N274="zákl. prenesená",J274,0)</f>
        <v>0</v>
      </c>
      <c r="BH274" s="195">
        <f>IF(N274="zníž. prenesená",J274,0)</f>
        <v>0</v>
      </c>
      <c r="BI274" s="195">
        <f>IF(N274="nulová",J274,0)</f>
        <v>0</v>
      </c>
      <c r="BJ274" s="51" t="s">
        <v>83</v>
      </c>
      <c r="BK274" s="195">
        <f>ROUND(I274*H274,2)</f>
        <v>0</v>
      </c>
      <c r="BL274" s="51" t="s">
        <v>217</v>
      </c>
      <c r="BM274" s="218" t="s">
        <v>5178</v>
      </c>
    </row>
    <row r="275" spans="2:65" s="48" customFormat="1" ht="22.5">
      <c r="B275" s="1109"/>
      <c r="D275" s="1110" t="s">
        <v>4936</v>
      </c>
      <c r="E275" s="1111" t="s">
        <v>1</v>
      </c>
      <c r="F275" s="1112" t="s">
        <v>5160</v>
      </c>
      <c r="H275" s="1113">
        <v>30</v>
      </c>
      <c r="I275" s="1114"/>
      <c r="L275" s="1109"/>
      <c r="M275" s="1115"/>
      <c r="T275" s="1116"/>
      <c r="AT275" s="1111" t="s">
        <v>4936</v>
      </c>
      <c r="AU275" s="1111" t="s">
        <v>83</v>
      </c>
      <c r="AV275" s="48" t="s">
        <v>83</v>
      </c>
      <c r="AW275" s="48" t="s">
        <v>26</v>
      </c>
      <c r="AX275" s="48" t="s">
        <v>70</v>
      </c>
      <c r="AY275" s="1111" t="s">
        <v>211</v>
      </c>
    </row>
    <row r="276" spans="2:65" s="48" customFormat="1" ht="22.5">
      <c r="B276" s="1109"/>
      <c r="D276" s="1110" t="s">
        <v>4936</v>
      </c>
      <c r="E276" s="1111" t="s">
        <v>1</v>
      </c>
      <c r="F276" s="1112" t="s">
        <v>5161</v>
      </c>
      <c r="H276" s="1113">
        <v>18.45</v>
      </c>
      <c r="I276" s="1114"/>
      <c r="L276" s="1109"/>
      <c r="M276" s="1115"/>
      <c r="T276" s="1116"/>
      <c r="AT276" s="1111" t="s">
        <v>4936</v>
      </c>
      <c r="AU276" s="1111" t="s">
        <v>83</v>
      </c>
      <c r="AV276" s="48" t="s">
        <v>83</v>
      </c>
      <c r="AW276" s="48" t="s">
        <v>26</v>
      </c>
      <c r="AX276" s="48" t="s">
        <v>70</v>
      </c>
      <c r="AY276" s="1111" t="s">
        <v>211</v>
      </c>
    </row>
    <row r="277" spans="2:65" s="48" customFormat="1" ht="22.5">
      <c r="B277" s="1109"/>
      <c r="D277" s="1110" t="s">
        <v>4936</v>
      </c>
      <c r="E277" s="1111" t="s">
        <v>1</v>
      </c>
      <c r="F277" s="1112" t="s">
        <v>5179</v>
      </c>
      <c r="H277" s="1113">
        <v>32.5</v>
      </c>
      <c r="I277" s="1114"/>
      <c r="L277" s="1109"/>
      <c r="M277" s="1115"/>
      <c r="T277" s="1116"/>
      <c r="AT277" s="1111" t="s">
        <v>4936</v>
      </c>
      <c r="AU277" s="1111" t="s">
        <v>83</v>
      </c>
      <c r="AV277" s="48" t="s">
        <v>83</v>
      </c>
      <c r="AW277" s="48" t="s">
        <v>26</v>
      </c>
      <c r="AX277" s="48" t="s">
        <v>70</v>
      </c>
      <c r="AY277" s="1111" t="s">
        <v>211</v>
      </c>
    </row>
    <row r="278" spans="2:65" s="12" customFormat="1" ht="11.25">
      <c r="B278" s="219"/>
      <c r="D278" s="1110" t="s">
        <v>4936</v>
      </c>
      <c r="E278" s="220" t="s">
        <v>1</v>
      </c>
      <c r="F278" s="1117" t="s">
        <v>4975</v>
      </c>
      <c r="H278" s="1118">
        <v>80.95</v>
      </c>
      <c r="I278" s="1119"/>
      <c r="L278" s="219"/>
      <c r="M278" s="1120"/>
      <c r="T278" s="1121"/>
      <c r="AT278" s="220" t="s">
        <v>4936</v>
      </c>
      <c r="AU278" s="220" t="s">
        <v>83</v>
      </c>
      <c r="AV278" s="12" t="s">
        <v>217</v>
      </c>
      <c r="AW278" s="12" t="s">
        <v>26</v>
      </c>
      <c r="AX278" s="12" t="s">
        <v>77</v>
      </c>
      <c r="AY278" s="220" t="s">
        <v>211</v>
      </c>
    </row>
    <row r="279" spans="2:65" s="1" customFormat="1" ht="24.2" customHeight="1">
      <c r="B279" s="182"/>
      <c r="C279" s="212" t="s">
        <v>448</v>
      </c>
      <c r="D279" s="212" t="s">
        <v>213</v>
      </c>
      <c r="E279" s="213" t="s">
        <v>4659</v>
      </c>
      <c r="F279" s="214" t="s">
        <v>5180</v>
      </c>
      <c r="G279" s="215" t="s">
        <v>234</v>
      </c>
      <c r="H279" s="216">
        <v>32.5</v>
      </c>
      <c r="I279" s="293"/>
      <c r="J279" s="217">
        <f>ROUND(I279*H279,2)</f>
        <v>0</v>
      </c>
      <c r="K279" s="189"/>
      <c r="L279" s="64"/>
      <c r="M279" s="294" t="s">
        <v>1</v>
      </c>
      <c r="N279" s="295" t="s">
        <v>37</v>
      </c>
      <c r="P279" s="296">
        <f>O279*H279</f>
        <v>0</v>
      </c>
      <c r="Q279" s="296">
        <v>0</v>
      </c>
      <c r="R279" s="296">
        <f>Q279*H279</f>
        <v>0</v>
      </c>
      <c r="S279" s="296">
        <v>0</v>
      </c>
      <c r="T279" s="297">
        <f>S279*H279</f>
        <v>0</v>
      </c>
      <c r="AR279" s="218" t="s">
        <v>217</v>
      </c>
      <c r="AT279" s="218" t="s">
        <v>213</v>
      </c>
      <c r="AU279" s="218" t="s">
        <v>83</v>
      </c>
      <c r="AY279" s="51" t="s">
        <v>211</v>
      </c>
      <c r="BE279" s="195">
        <f>IF(N279="základná",J279,0)</f>
        <v>0</v>
      </c>
      <c r="BF279" s="195">
        <f>IF(N279="znížená",J279,0)</f>
        <v>0</v>
      </c>
      <c r="BG279" s="195">
        <f>IF(N279="zákl. prenesená",J279,0)</f>
        <v>0</v>
      </c>
      <c r="BH279" s="195">
        <f>IF(N279="zníž. prenesená",J279,0)</f>
        <v>0</v>
      </c>
      <c r="BI279" s="195">
        <f>IF(N279="nulová",J279,0)</f>
        <v>0</v>
      </c>
      <c r="BJ279" s="51" t="s">
        <v>83</v>
      </c>
      <c r="BK279" s="195">
        <f>ROUND(I279*H279,2)</f>
        <v>0</v>
      </c>
      <c r="BL279" s="51" t="s">
        <v>217</v>
      </c>
      <c r="BM279" s="218" t="s">
        <v>5181</v>
      </c>
    </row>
    <row r="280" spans="2:65" s="48" customFormat="1" ht="22.5">
      <c r="B280" s="1109"/>
      <c r="D280" s="1110" t="s">
        <v>4936</v>
      </c>
      <c r="E280" s="1111" t="s">
        <v>1</v>
      </c>
      <c r="F280" s="1112" t="s">
        <v>5182</v>
      </c>
      <c r="H280" s="1113">
        <v>32.5</v>
      </c>
      <c r="I280" s="1114"/>
      <c r="L280" s="1109"/>
      <c r="M280" s="1115"/>
      <c r="T280" s="1116"/>
      <c r="AT280" s="1111" t="s">
        <v>4936</v>
      </c>
      <c r="AU280" s="1111" t="s">
        <v>83</v>
      </c>
      <c r="AV280" s="48" t="s">
        <v>83</v>
      </c>
      <c r="AW280" s="48" t="s">
        <v>26</v>
      </c>
      <c r="AX280" s="48" t="s">
        <v>77</v>
      </c>
      <c r="AY280" s="1111" t="s">
        <v>211</v>
      </c>
    </row>
    <row r="281" spans="2:65" s="15" customFormat="1" ht="22.9" customHeight="1">
      <c r="B281" s="281"/>
      <c r="D281" s="282" t="s">
        <v>69</v>
      </c>
      <c r="E281" s="291" t="s">
        <v>507</v>
      </c>
      <c r="F281" s="291" t="s">
        <v>1366</v>
      </c>
      <c r="I281" s="284"/>
      <c r="J281" s="292">
        <f>BK281</f>
        <v>0</v>
      </c>
      <c r="L281" s="281"/>
      <c r="M281" s="286"/>
      <c r="P281" s="287">
        <f>P282</f>
        <v>0</v>
      </c>
      <c r="R281" s="287">
        <f>R282</f>
        <v>0</v>
      </c>
      <c r="T281" s="288">
        <f>T282</f>
        <v>0</v>
      </c>
      <c r="AR281" s="282" t="s">
        <v>77</v>
      </c>
      <c r="AT281" s="289" t="s">
        <v>69</v>
      </c>
      <c r="AU281" s="289" t="s">
        <v>77</v>
      </c>
      <c r="AY281" s="282" t="s">
        <v>211</v>
      </c>
      <c r="BK281" s="290">
        <f>BK282</f>
        <v>0</v>
      </c>
    </row>
    <row r="282" spans="2:65" s="1" customFormat="1" ht="33" customHeight="1">
      <c r="B282" s="182"/>
      <c r="C282" s="212">
        <v>77</v>
      </c>
      <c r="D282" s="212" t="s">
        <v>213</v>
      </c>
      <c r="E282" s="213" t="s">
        <v>5183</v>
      </c>
      <c r="F282" s="214" t="s">
        <v>5184</v>
      </c>
      <c r="G282" s="215" t="s">
        <v>234</v>
      </c>
      <c r="H282" s="216">
        <v>701.30899999999997</v>
      </c>
      <c r="I282" s="293"/>
      <c r="J282" s="217">
        <f>ROUND(I282*H282,2)</f>
        <v>0</v>
      </c>
      <c r="K282" s="189"/>
      <c r="L282" s="64"/>
      <c r="M282" s="308" t="s">
        <v>1</v>
      </c>
      <c r="N282" s="309" t="s">
        <v>37</v>
      </c>
      <c r="O282" s="310"/>
      <c r="P282" s="311">
        <f>O282*H282</f>
        <v>0</v>
      </c>
      <c r="Q282" s="311">
        <v>0</v>
      </c>
      <c r="R282" s="311">
        <f>Q282*H282</f>
        <v>0</v>
      </c>
      <c r="S282" s="311">
        <v>0</v>
      </c>
      <c r="T282" s="312">
        <f>S282*H282</f>
        <v>0</v>
      </c>
      <c r="AR282" s="218" t="s">
        <v>217</v>
      </c>
      <c r="AT282" s="218" t="s">
        <v>213</v>
      </c>
      <c r="AU282" s="218" t="s">
        <v>83</v>
      </c>
      <c r="AY282" s="51" t="s">
        <v>211</v>
      </c>
      <c r="BE282" s="195">
        <f>IF(N282="základná",J282,0)</f>
        <v>0</v>
      </c>
      <c r="BF282" s="195">
        <f>IF(N282="znížená",J282,0)</f>
        <v>0</v>
      </c>
      <c r="BG282" s="195">
        <f>IF(N282="zákl. prenesená",J282,0)</f>
        <v>0</v>
      </c>
      <c r="BH282" s="195">
        <f>IF(N282="zníž. prenesená",J282,0)</f>
        <v>0</v>
      </c>
      <c r="BI282" s="195">
        <f>IF(N282="nulová",J282,0)</f>
        <v>0</v>
      </c>
      <c r="BJ282" s="51" t="s">
        <v>83</v>
      </c>
      <c r="BK282" s="195">
        <f>ROUND(I282*H282,2)</f>
        <v>0</v>
      </c>
      <c r="BL282" s="51" t="s">
        <v>217</v>
      </c>
      <c r="BM282" s="218" t="s">
        <v>5185</v>
      </c>
    </row>
    <row r="283" spans="2:65" s="1" customFormat="1" ht="6.95" customHeight="1">
      <c r="B283" s="81"/>
      <c r="C283" s="82"/>
      <c r="D283" s="82"/>
      <c r="E283" s="82"/>
      <c r="F283" s="82"/>
      <c r="G283" s="82"/>
      <c r="H283" s="82"/>
      <c r="I283" s="82"/>
      <c r="J283" s="82"/>
      <c r="K283" s="82"/>
      <c r="L283" s="64"/>
    </row>
  </sheetData>
  <autoFilter ref="C122:K282" xr:uid="{00000000-0009-0000-0000-000021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42"/>
  <sheetViews>
    <sheetView showGridLines="0" topLeftCell="A126" workbookViewId="0">
      <selection activeCell="A139" sqref="A139:XFD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1" t="s">
        <v>160</v>
      </c>
      <c r="M2" s="1330"/>
      <c r="N2" s="1330"/>
      <c r="O2" s="1330"/>
      <c r="P2" s="1330"/>
      <c r="Q2" s="1330"/>
      <c r="R2" s="1330"/>
      <c r="S2" s="1330"/>
      <c r="T2" s="1330"/>
      <c r="U2" s="1330"/>
      <c r="V2" s="1330"/>
      <c r="AT2" s="51" t="s">
        <v>150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
        <v>12</v>
      </c>
      <c r="F7" s="1383"/>
      <c r="G7" s="1383"/>
      <c r="H7" s="1383"/>
      <c r="L7" s="54"/>
    </row>
    <row r="8" spans="2:46" s="1" customFormat="1" ht="12" customHeight="1">
      <c r="B8" s="64"/>
      <c r="D8" s="60" t="s">
        <v>162</v>
      </c>
      <c r="L8" s="64"/>
    </row>
    <row r="9" spans="2:46" s="1" customFormat="1" ht="16.5" customHeight="1">
      <c r="B9" s="64"/>
      <c r="E9" s="1358" t="s">
        <v>5186</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68" t="s">
        <v>30</v>
      </c>
      <c r="E27" s="1368"/>
      <c r="F27" s="1368"/>
      <c r="G27" s="1368"/>
      <c r="H27" s="1368"/>
      <c r="I27" s="1368"/>
      <c r="J27" s="1368"/>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ROUND(J122,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ROUND((SUM(BE122:BE141)),  2)</f>
        <v>0</v>
      </c>
      <c r="G33" s="137"/>
      <c r="H33" s="137"/>
      <c r="I33" s="140">
        <v>0.23</v>
      </c>
      <c r="J33" s="139">
        <f>ROUND(((SUM(BE122:BE141))*I33),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ROUND((SUM(BF122:BF141)),  2)</f>
        <v>0</v>
      </c>
      <c r="I34" s="141">
        <v>0.23</v>
      </c>
      <c r="J34" s="125">
        <f>ROUND(((SUM(BF122:BF141))*I34),  2)</f>
        <v>0</v>
      </c>
      <c r="L34" s="64"/>
    </row>
    <row r="35" spans="2:52" s="1" customFormat="1" ht="14.45" hidden="1" customHeight="1">
      <c r="B35" s="64"/>
      <c r="E35" s="60" t="s">
        <v>38</v>
      </c>
      <c r="F35" s="125">
        <f>ROUND((SUM(BG122:BG141)),  2)</f>
        <v>0</v>
      </c>
      <c r="I35" s="141">
        <v>0.23</v>
      </c>
      <c r="J35" s="125">
        <f>0</f>
        <v>0</v>
      </c>
      <c r="L35" s="64"/>
    </row>
    <row r="36" spans="2:52" s="1" customFormat="1" ht="14.45" hidden="1" customHeight="1">
      <c r="B36" s="64"/>
      <c r="E36" s="60" t="s">
        <v>39</v>
      </c>
      <c r="F36" s="125">
        <f>ROUND((SUM(BH122:BH141)),  2)</f>
        <v>0</v>
      </c>
      <c r="I36" s="141">
        <v>0.23</v>
      </c>
      <c r="J36" s="125">
        <f>0</f>
        <v>0</v>
      </c>
      <c r="L36" s="64"/>
    </row>
    <row r="37" spans="2:52" s="1" customFormat="1" ht="14.45" hidden="1" customHeight="1">
      <c r="B37" s="64"/>
      <c r="E37" s="70" t="s">
        <v>40</v>
      </c>
      <c r="F37" s="139">
        <f>ROUND((SUM(BI122:BI141)),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82" t="str">
        <f>E7</f>
        <v>Dobudovanie univerzitného campusu TnUAD</v>
      </c>
      <c r="F85" s="1383"/>
      <c r="G85" s="1383"/>
      <c r="H85" s="1383"/>
      <c r="L85" s="64"/>
    </row>
    <row r="86" spans="2:47" s="1" customFormat="1" ht="12" customHeight="1">
      <c r="B86" s="64"/>
      <c r="C86" s="60" t="s">
        <v>162</v>
      </c>
      <c r="L86" s="64"/>
    </row>
    <row r="87" spans="2:47" s="1" customFormat="1" ht="16.5" customHeight="1">
      <c r="B87" s="64"/>
      <c r="E87" s="1358" t="str">
        <f>E9</f>
        <v>SO 601 - Úprava oplotenia areálu</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171</v>
      </c>
      <c r="E97" s="156"/>
      <c r="F97" s="156"/>
      <c r="G97" s="156"/>
      <c r="H97" s="156"/>
      <c r="I97" s="156"/>
      <c r="J97" s="157">
        <f>J123</f>
        <v>0</v>
      </c>
      <c r="L97" s="154"/>
    </row>
    <row r="98" spans="2:12" s="9" customFormat="1" ht="19.899999999999999" customHeight="1">
      <c r="B98" s="158"/>
      <c r="D98" s="159" t="s">
        <v>172</v>
      </c>
      <c r="E98" s="160"/>
      <c r="F98" s="160"/>
      <c r="G98" s="160"/>
      <c r="H98" s="160"/>
      <c r="I98" s="160"/>
      <c r="J98" s="161">
        <f>J124</f>
        <v>0</v>
      </c>
      <c r="L98" s="158"/>
    </row>
    <row r="99" spans="2:12" s="9" customFormat="1" ht="19.899999999999999" customHeight="1">
      <c r="B99" s="158"/>
      <c r="D99" s="159" t="s">
        <v>1085</v>
      </c>
      <c r="E99" s="160"/>
      <c r="F99" s="160"/>
      <c r="G99" s="160"/>
      <c r="H99" s="160"/>
      <c r="I99" s="160"/>
      <c r="J99" s="161">
        <f>J129</f>
        <v>0</v>
      </c>
      <c r="L99" s="158"/>
    </row>
    <row r="100" spans="2:12" s="9" customFormat="1" ht="19.899999999999999" customHeight="1">
      <c r="B100" s="158"/>
      <c r="D100" s="159" t="s">
        <v>173</v>
      </c>
      <c r="E100" s="160"/>
      <c r="F100" s="160"/>
      <c r="G100" s="160"/>
      <c r="H100" s="160"/>
      <c r="I100" s="160"/>
      <c r="J100" s="161">
        <f>J131</f>
        <v>0</v>
      </c>
      <c r="L100" s="158"/>
    </row>
    <row r="101" spans="2:12" s="8" customFormat="1" ht="24.95" customHeight="1">
      <c r="B101" s="154"/>
      <c r="D101" s="155" t="s">
        <v>177</v>
      </c>
      <c r="E101" s="156"/>
      <c r="F101" s="156"/>
      <c r="G101" s="156"/>
      <c r="H101" s="156"/>
      <c r="I101" s="156"/>
      <c r="J101" s="157">
        <f>J137</f>
        <v>0</v>
      </c>
      <c r="L101" s="154"/>
    </row>
    <row r="102" spans="2:12" s="9" customFormat="1" ht="19.899999999999999" customHeight="1">
      <c r="B102" s="158"/>
      <c r="D102" s="159" t="s">
        <v>191</v>
      </c>
      <c r="E102" s="160"/>
      <c r="F102" s="160"/>
      <c r="G102" s="160"/>
      <c r="H102" s="160"/>
      <c r="I102" s="160"/>
      <c r="J102" s="161">
        <f>J138</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82" t="str">
        <f>E7</f>
        <v>Dobudovanie univerzitného campusu TnUAD</v>
      </c>
      <c r="F112" s="1383"/>
      <c r="G112" s="1383"/>
      <c r="H112" s="1383"/>
      <c r="L112" s="64"/>
    </row>
    <row r="113" spans="2:65" s="1" customFormat="1" ht="12" customHeight="1">
      <c r="B113" s="64"/>
      <c r="C113" s="60" t="s">
        <v>162</v>
      </c>
      <c r="L113" s="64"/>
    </row>
    <row r="114" spans="2:65" s="1" customFormat="1" ht="16.5" customHeight="1">
      <c r="B114" s="64"/>
      <c r="E114" s="1358" t="str">
        <f>E9</f>
        <v>SO 601 - Úprava oplotenia areálu</v>
      </c>
      <c r="F114" s="1326"/>
      <c r="G114" s="1326"/>
      <c r="H114" s="1326"/>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15.2" customHeight="1">
      <c r="B118" s="64"/>
      <c r="C118" s="60" t="s">
        <v>18</v>
      </c>
      <c r="F118" s="58" t="str">
        <f>E15</f>
        <v>Trenčianska univerzita Alexandra Dubčeka v Trenčín</v>
      </c>
      <c r="I118" s="60" t="s">
        <v>24</v>
      </c>
      <c r="J118" s="150" t="str">
        <f>E21</f>
        <v>PROMA s.r.o.</v>
      </c>
      <c r="L118" s="64"/>
    </row>
    <row r="119" spans="2:65" s="1" customFormat="1" ht="15.2" customHeight="1">
      <c r="B119" s="64"/>
      <c r="C119" s="60" t="s">
        <v>22</v>
      </c>
      <c r="F119" s="58" t="str">
        <f>IF(E18="","",E18)</f>
        <v xml:space="preserve"> </v>
      </c>
      <c r="I119" s="60" t="s">
        <v>27</v>
      </c>
      <c r="J119" s="150" t="str">
        <f>E24</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P123+P137</f>
        <v>106.71176607999999</v>
      </c>
      <c r="Q122" s="92"/>
      <c r="R122" s="168">
        <f>R123+R137</f>
        <v>23.607576989600002</v>
      </c>
      <c r="S122" s="92"/>
      <c r="T122" s="169">
        <f>T123+T137</f>
        <v>0</v>
      </c>
      <c r="AT122" s="51" t="s">
        <v>69</v>
      </c>
      <c r="AU122" s="51" t="s">
        <v>170</v>
      </c>
      <c r="BK122" s="170">
        <f>BK123+BK137</f>
        <v>0</v>
      </c>
    </row>
    <row r="123" spans="2:65" s="11" customFormat="1" ht="25.9" customHeight="1">
      <c r="B123" s="171"/>
      <c r="D123" s="172" t="s">
        <v>69</v>
      </c>
      <c r="E123" s="173" t="s">
        <v>209</v>
      </c>
      <c r="F123" s="173" t="s">
        <v>210</v>
      </c>
      <c r="J123" s="174">
        <f>BK123</f>
        <v>0</v>
      </c>
      <c r="L123" s="171"/>
      <c r="M123" s="175"/>
      <c r="P123" s="176">
        <f>P124+P129+P131</f>
        <v>86.586236079999992</v>
      </c>
      <c r="R123" s="176">
        <f>R124+R129+R131</f>
        <v>23.607576989600002</v>
      </c>
      <c r="T123" s="177">
        <f>T124+T129+T131</f>
        <v>0</v>
      </c>
      <c r="AR123" s="172" t="s">
        <v>77</v>
      </c>
      <c r="AT123" s="178" t="s">
        <v>69</v>
      </c>
      <c r="AU123" s="178" t="s">
        <v>70</v>
      </c>
      <c r="AY123" s="172" t="s">
        <v>211</v>
      </c>
      <c r="BK123" s="179">
        <f>BK124+BK129+BK131</f>
        <v>0</v>
      </c>
    </row>
    <row r="124" spans="2:65" s="11" customFormat="1" ht="22.9" customHeight="1">
      <c r="B124" s="171"/>
      <c r="D124" s="172" t="s">
        <v>69</v>
      </c>
      <c r="E124" s="180" t="s">
        <v>77</v>
      </c>
      <c r="F124" s="180" t="s">
        <v>212</v>
      </c>
      <c r="J124" s="181">
        <f>BK124</f>
        <v>0</v>
      </c>
      <c r="L124" s="171"/>
      <c r="M124" s="175"/>
      <c r="P124" s="176">
        <f>SUM(P125:P128)</f>
        <v>17.731549399999999</v>
      </c>
      <c r="R124" s="176">
        <f>SUM(R125:R128)</f>
        <v>0</v>
      </c>
      <c r="T124" s="177">
        <f>SUM(T125:T128)</f>
        <v>0</v>
      </c>
      <c r="AR124" s="172" t="s">
        <v>77</v>
      </c>
      <c r="AT124" s="178" t="s">
        <v>69</v>
      </c>
      <c r="AU124" s="178" t="s">
        <v>77</v>
      </c>
      <c r="AY124" s="172" t="s">
        <v>211</v>
      </c>
      <c r="BK124" s="179">
        <f>SUM(BK125:BK128)</f>
        <v>0</v>
      </c>
    </row>
    <row r="125" spans="2:65" s="1" customFormat="1" ht="21.75" customHeight="1">
      <c r="B125" s="182"/>
      <c r="C125" s="183" t="s">
        <v>77</v>
      </c>
      <c r="D125" s="183" t="s">
        <v>213</v>
      </c>
      <c r="E125" s="184" t="s">
        <v>4959</v>
      </c>
      <c r="F125" s="185" t="s">
        <v>4960</v>
      </c>
      <c r="G125" s="186" t="s">
        <v>216</v>
      </c>
      <c r="H125" s="187">
        <v>6.4859999999999998</v>
      </c>
      <c r="I125" s="188"/>
      <c r="J125" s="188">
        <f>ROUND(I125*H125,2)</f>
        <v>0</v>
      </c>
      <c r="K125" s="189"/>
      <c r="L125" s="64"/>
      <c r="M125" s="190" t="s">
        <v>1</v>
      </c>
      <c r="N125" s="191" t="s">
        <v>37</v>
      </c>
      <c r="O125" s="192">
        <v>2.5139999999999998</v>
      </c>
      <c r="P125" s="192">
        <f>O125*H125</f>
        <v>16.305803999999998</v>
      </c>
      <c r="Q125" s="192">
        <v>0</v>
      </c>
      <c r="R125" s="192">
        <f>Q125*H125</f>
        <v>0</v>
      </c>
      <c r="S125" s="192">
        <v>0</v>
      </c>
      <c r="T125" s="193">
        <f>S125*H125</f>
        <v>0</v>
      </c>
      <c r="AR125" s="194" t="s">
        <v>217</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217</v>
      </c>
      <c r="BM125" s="194" t="s">
        <v>5187</v>
      </c>
    </row>
    <row r="126" spans="2:65" s="1" customFormat="1" ht="37.9" customHeight="1">
      <c r="B126" s="182"/>
      <c r="C126" s="183" t="s">
        <v>83</v>
      </c>
      <c r="D126" s="183" t="s">
        <v>213</v>
      </c>
      <c r="E126" s="184" t="s">
        <v>5188</v>
      </c>
      <c r="F126" s="185" t="s">
        <v>5189</v>
      </c>
      <c r="G126" s="186" t="s">
        <v>216</v>
      </c>
      <c r="H126" s="187">
        <v>1.946</v>
      </c>
      <c r="I126" s="188"/>
      <c r="J126" s="188">
        <f>ROUND(I126*H126,2)</f>
        <v>0</v>
      </c>
      <c r="K126" s="189"/>
      <c r="L126" s="64"/>
      <c r="M126" s="190" t="s">
        <v>1</v>
      </c>
      <c r="N126" s="191" t="s">
        <v>37</v>
      </c>
      <c r="O126" s="192">
        <v>0.61299999999999999</v>
      </c>
      <c r="P126" s="192">
        <f>O126*H126</f>
        <v>1.192898</v>
      </c>
      <c r="Q126" s="192">
        <v>0</v>
      </c>
      <c r="R126" s="192">
        <f>Q126*H126</f>
        <v>0</v>
      </c>
      <c r="S126" s="192">
        <v>0</v>
      </c>
      <c r="T126" s="193">
        <f>S126*H126</f>
        <v>0</v>
      </c>
      <c r="AR126" s="194" t="s">
        <v>217</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194" t="s">
        <v>5190</v>
      </c>
    </row>
    <row r="127" spans="2:65" s="1" customFormat="1" ht="33" customHeight="1">
      <c r="B127" s="182"/>
      <c r="C127" s="183" t="s">
        <v>220</v>
      </c>
      <c r="D127" s="183" t="s">
        <v>213</v>
      </c>
      <c r="E127" s="184" t="s">
        <v>5191</v>
      </c>
      <c r="F127" s="185" t="s">
        <v>5192</v>
      </c>
      <c r="G127" s="186" t="s">
        <v>216</v>
      </c>
      <c r="H127" s="187">
        <v>6.4859999999999998</v>
      </c>
      <c r="I127" s="188"/>
      <c r="J127" s="188">
        <f>ROUND(I127*H127,2)</f>
        <v>0</v>
      </c>
      <c r="K127" s="189"/>
      <c r="L127" s="64"/>
      <c r="M127" s="190" t="s">
        <v>1</v>
      </c>
      <c r="N127" s="191" t="s">
        <v>37</v>
      </c>
      <c r="O127" s="192">
        <v>2.69E-2</v>
      </c>
      <c r="P127" s="192">
        <f>O127*H127</f>
        <v>0.1744734</v>
      </c>
      <c r="Q127" s="192">
        <v>0</v>
      </c>
      <c r="R127" s="192">
        <f>Q127*H127</f>
        <v>0</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5193</v>
      </c>
    </row>
    <row r="128" spans="2:65" s="1" customFormat="1" ht="16.5" customHeight="1">
      <c r="B128" s="182"/>
      <c r="C128" s="183" t="s">
        <v>217</v>
      </c>
      <c r="D128" s="183" t="s">
        <v>213</v>
      </c>
      <c r="E128" s="184" t="s">
        <v>4252</v>
      </c>
      <c r="F128" s="185" t="s">
        <v>4253</v>
      </c>
      <c r="G128" s="186" t="s">
        <v>216</v>
      </c>
      <c r="H128" s="187">
        <v>6.4859999999999998</v>
      </c>
      <c r="I128" s="188"/>
      <c r="J128" s="188">
        <f>ROUND(I128*H128,2)</f>
        <v>0</v>
      </c>
      <c r="K128" s="189"/>
      <c r="L128" s="64"/>
      <c r="M128" s="190" t="s">
        <v>1</v>
      </c>
      <c r="N128" s="191" t="s">
        <v>37</v>
      </c>
      <c r="O128" s="192">
        <v>8.9999999999999993E-3</v>
      </c>
      <c r="P128" s="192">
        <f>O128*H128</f>
        <v>5.8373999999999995E-2</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5194</v>
      </c>
    </row>
    <row r="129" spans="2:65" s="11" customFormat="1" ht="22.9" customHeight="1">
      <c r="B129" s="171"/>
      <c r="D129" s="172" t="s">
        <v>69</v>
      </c>
      <c r="E129" s="180" t="s">
        <v>83</v>
      </c>
      <c r="F129" s="180" t="s">
        <v>1089</v>
      </c>
      <c r="J129" s="181">
        <f>BK129</f>
        <v>0</v>
      </c>
      <c r="L129" s="171"/>
      <c r="M129" s="175"/>
      <c r="P129" s="176">
        <f>P130</f>
        <v>3.7683659999999994</v>
      </c>
      <c r="R129" s="176">
        <f>R130</f>
        <v>14.651873999999999</v>
      </c>
      <c r="T129" s="177">
        <f>T130</f>
        <v>0</v>
      </c>
      <c r="AR129" s="172" t="s">
        <v>77</v>
      </c>
      <c r="AT129" s="178" t="s">
        <v>69</v>
      </c>
      <c r="AU129" s="178" t="s">
        <v>77</v>
      </c>
      <c r="AY129" s="172" t="s">
        <v>211</v>
      </c>
      <c r="BK129" s="179">
        <f>BK130</f>
        <v>0</v>
      </c>
    </row>
    <row r="130" spans="2:65" s="1" customFormat="1" ht="16.5" customHeight="1">
      <c r="B130" s="182"/>
      <c r="C130" s="183" t="s">
        <v>225</v>
      </c>
      <c r="D130" s="183" t="s">
        <v>213</v>
      </c>
      <c r="E130" s="184" t="s">
        <v>5195</v>
      </c>
      <c r="F130" s="185" t="s">
        <v>5196</v>
      </c>
      <c r="G130" s="186" t="s">
        <v>216</v>
      </c>
      <c r="H130" s="187">
        <v>6.4859999999999998</v>
      </c>
      <c r="I130" s="188"/>
      <c r="J130" s="188">
        <f>ROUND(I130*H130,2)</f>
        <v>0</v>
      </c>
      <c r="K130" s="189"/>
      <c r="L130" s="64"/>
      <c r="M130" s="190" t="s">
        <v>1</v>
      </c>
      <c r="N130" s="191" t="s">
        <v>37</v>
      </c>
      <c r="O130" s="192">
        <v>0.58099999999999996</v>
      </c>
      <c r="P130" s="192">
        <f>O130*H130</f>
        <v>3.7683659999999994</v>
      </c>
      <c r="Q130" s="192">
        <v>2.2589999999999999</v>
      </c>
      <c r="R130" s="192">
        <f>Q130*H130</f>
        <v>14.651873999999999</v>
      </c>
      <c r="S130" s="192">
        <v>0</v>
      </c>
      <c r="T130" s="193">
        <f>S130*H130</f>
        <v>0</v>
      </c>
      <c r="AR130" s="194" t="s">
        <v>217</v>
      </c>
      <c r="AT130" s="194" t="s">
        <v>213</v>
      </c>
      <c r="AU130" s="194"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194" t="s">
        <v>5197</v>
      </c>
    </row>
    <row r="131" spans="2:65" s="11" customFormat="1" ht="22.9" customHeight="1">
      <c r="B131" s="171"/>
      <c r="D131" s="172" t="s">
        <v>69</v>
      </c>
      <c r="E131" s="180" t="s">
        <v>220</v>
      </c>
      <c r="F131" s="180" t="s">
        <v>243</v>
      </c>
      <c r="J131" s="181">
        <f>BK131</f>
        <v>0</v>
      </c>
      <c r="L131" s="171"/>
      <c r="M131" s="175"/>
      <c r="P131" s="176">
        <f>SUM(P132:P136)</f>
        <v>65.08632068</v>
      </c>
      <c r="R131" s="176">
        <f>SUM(R132:R136)</f>
        <v>8.9557029896000024</v>
      </c>
      <c r="T131" s="177">
        <f>SUM(T132:T136)</f>
        <v>0</v>
      </c>
      <c r="AR131" s="172" t="s">
        <v>77</v>
      </c>
      <c r="AT131" s="178" t="s">
        <v>69</v>
      </c>
      <c r="AU131" s="178" t="s">
        <v>77</v>
      </c>
      <c r="AY131" s="172" t="s">
        <v>211</v>
      </c>
      <c r="BK131" s="179">
        <f>SUM(BK132:BK136)</f>
        <v>0</v>
      </c>
    </row>
    <row r="132" spans="2:65" s="1" customFormat="1" ht="24.2" customHeight="1">
      <c r="B132" s="182"/>
      <c r="C132" s="183" t="s">
        <v>228</v>
      </c>
      <c r="D132" s="183" t="s">
        <v>213</v>
      </c>
      <c r="E132" s="184" t="s">
        <v>5198</v>
      </c>
      <c r="F132" s="185" t="s">
        <v>5199</v>
      </c>
      <c r="G132" s="186" t="s">
        <v>216</v>
      </c>
      <c r="H132" s="187">
        <v>3.4660000000000002</v>
      </c>
      <c r="I132" s="188"/>
      <c r="J132" s="188">
        <f>ROUND(I132*H132,2)</f>
        <v>0</v>
      </c>
      <c r="K132" s="189"/>
      <c r="L132" s="64"/>
      <c r="M132" s="190" t="s">
        <v>1</v>
      </c>
      <c r="N132" s="191" t="s">
        <v>37</v>
      </c>
      <c r="O132" s="192">
        <v>1.02</v>
      </c>
      <c r="P132" s="192">
        <f>O132*H132</f>
        <v>3.5353200000000005</v>
      </c>
      <c r="Q132" s="192">
        <v>2.46387</v>
      </c>
      <c r="R132" s="192">
        <f>Q132*H132</f>
        <v>8.5397734200000013</v>
      </c>
      <c r="S132" s="192">
        <v>0</v>
      </c>
      <c r="T132" s="193">
        <f>S132*H132</f>
        <v>0</v>
      </c>
      <c r="AR132" s="194" t="s">
        <v>217</v>
      </c>
      <c r="AT132" s="194" t="s">
        <v>213</v>
      </c>
      <c r="AU132" s="194"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194" t="s">
        <v>5200</v>
      </c>
    </row>
    <row r="133" spans="2:65" s="1" customFormat="1" ht="24.2" customHeight="1">
      <c r="B133" s="182"/>
      <c r="C133" s="183" t="s">
        <v>231</v>
      </c>
      <c r="D133" s="183" t="s">
        <v>213</v>
      </c>
      <c r="E133" s="184" t="s">
        <v>5201</v>
      </c>
      <c r="F133" s="185" t="s">
        <v>5202</v>
      </c>
      <c r="G133" s="186" t="s">
        <v>238</v>
      </c>
      <c r="H133" s="187">
        <v>27.728000000000002</v>
      </c>
      <c r="I133" s="188"/>
      <c r="J133" s="188">
        <f>ROUND(I133*H133,2)</f>
        <v>0</v>
      </c>
      <c r="K133" s="189"/>
      <c r="L133" s="64"/>
      <c r="M133" s="190" t="s">
        <v>1</v>
      </c>
      <c r="N133" s="191" t="s">
        <v>37</v>
      </c>
      <c r="O133" s="192">
        <v>1.02</v>
      </c>
      <c r="P133" s="192">
        <f>O133*H133</f>
        <v>28.282560000000004</v>
      </c>
      <c r="Q133" s="192">
        <v>0</v>
      </c>
      <c r="R133" s="192">
        <f>Q133*H133</f>
        <v>0</v>
      </c>
      <c r="S133" s="192">
        <v>0</v>
      </c>
      <c r="T133" s="193">
        <f>S133*H133</f>
        <v>0</v>
      </c>
      <c r="AR133" s="194" t="s">
        <v>217</v>
      </c>
      <c r="AT133" s="194" t="s">
        <v>213</v>
      </c>
      <c r="AU133" s="194"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194" t="s">
        <v>5203</v>
      </c>
    </row>
    <row r="134" spans="2:65" s="1" customFormat="1" ht="24.2" customHeight="1">
      <c r="B134" s="182"/>
      <c r="C134" s="183" t="s">
        <v>235</v>
      </c>
      <c r="D134" s="183" t="s">
        <v>213</v>
      </c>
      <c r="E134" s="184" t="s">
        <v>1129</v>
      </c>
      <c r="F134" s="185" t="s">
        <v>1130</v>
      </c>
      <c r="G134" s="186" t="s">
        <v>238</v>
      </c>
      <c r="H134" s="187">
        <v>27.728000000000002</v>
      </c>
      <c r="I134" s="188"/>
      <c r="J134" s="188">
        <f>ROUND(I134*H134,2)</f>
        <v>0</v>
      </c>
      <c r="K134" s="189"/>
      <c r="L134" s="64"/>
      <c r="M134" s="190" t="s">
        <v>1</v>
      </c>
      <c r="N134" s="191" t="s">
        <v>37</v>
      </c>
      <c r="O134" s="192">
        <v>0.44335999999999998</v>
      </c>
      <c r="P134" s="192">
        <f>O134*H134</f>
        <v>12.293486079999999</v>
      </c>
      <c r="Q134" s="192">
        <v>2.2956999999999999E-3</v>
      </c>
      <c r="R134" s="192">
        <f>Q134*H134</f>
        <v>6.3655169600000006E-2</v>
      </c>
      <c r="S134" s="192">
        <v>0</v>
      </c>
      <c r="T134" s="193">
        <f>S134*H134</f>
        <v>0</v>
      </c>
      <c r="AR134" s="194" t="s">
        <v>217</v>
      </c>
      <c r="AT134" s="194" t="s">
        <v>213</v>
      </c>
      <c r="AU134" s="194"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194" t="s">
        <v>5204</v>
      </c>
    </row>
    <row r="135" spans="2:65" s="1" customFormat="1" ht="24.2" customHeight="1">
      <c r="B135" s="182"/>
      <c r="C135" s="183" t="s">
        <v>239</v>
      </c>
      <c r="D135" s="183" t="s">
        <v>213</v>
      </c>
      <c r="E135" s="184" t="s">
        <v>1132</v>
      </c>
      <c r="F135" s="185" t="s">
        <v>1133</v>
      </c>
      <c r="G135" s="186" t="s">
        <v>238</v>
      </c>
      <c r="H135" s="187">
        <v>27.728000000000002</v>
      </c>
      <c r="I135" s="188"/>
      <c r="J135" s="188">
        <f>ROUND(I135*H135,2)</f>
        <v>0</v>
      </c>
      <c r="K135" s="189"/>
      <c r="L135" s="64"/>
      <c r="M135" s="190" t="s">
        <v>1</v>
      </c>
      <c r="N135" s="191" t="s">
        <v>37</v>
      </c>
      <c r="O135" s="192">
        <v>0.30845</v>
      </c>
      <c r="P135" s="192">
        <f>O135*H135</f>
        <v>8.5527016000000007</v>
      </c>
      <c r="Q135" s="192">
        <v>0</v>
      </c>
      <c r="R135" s="192">
        <f>Q135*H135</f>
        <v>0</v>
      </c>
      <c r="S135" s="192">
        <v>0</v>
      </c>
      <c r="T135" s="193">
        <f>S135*H135</f>
        <v>0</v>
      </c>
      <c r="AR135" s="194" t="s">
        <v>217</v>
      </c>
      <c r="AT135" s="194" t="s">
        <v>213</v>
      </c>
      <c r="AU135" s="194" t="s">
        <v>83</v>
      </c>
      <c r="AY135" s="51" t="s">
        <v>211</v>
      </c>
      <c r="BE135" s="195">
        <f>IF(N135="základná",J135,0)</f>
        <v>0</v>
      </c>
      <c r="BF135" s="195">
        <f>IF(N135="znížená",J135,0)</f>
        <v>0</v>
      </c>
      <c r="BG135" s="195">
        <f>IF(N135="zákl. prenesená",J135,0)</f>
        <v>0</v>
      </c>
      <c r="BH135" s="195">
        <f>IF(N135="zníž. prenesená",J135,0)</f>
        <v>0</v>
      </c>
      <c r="BI135" s="195">
        <f>IF(N135="nulová",J135,0)</f>
        <v>0</v>
      </c>
      <c r="BJ135" s="51" t="s">
        <v>83</v>
      </c>
      <c r="BK135" s="195">
        <f>ROUND(I135*H135,2)</f>
        <v>0</v>
      </c>
      <c r="BL135" s="51" t="s">
        <v>217</v>
      </c>
      <c r="BM135" s="194" t="s">
        <v>5205</v>
      </c>
    </row>
    <row r="136" spans="2:65" s="1" customFormat="1" ht="16.5" customHeight="1">
      <c r="B136" s="182"/>
      <c r="C136" s="183" t="s">
        <v>244</v>
      </c>
      <c r="D136" s="183" t="s">
        <v>213</v>
      </c>
      <c r="E136" s="184" t="s">
        <v>1135</v>
      </c>
      <c r="F136" s="185" t="s">
        <v>1136</v>
      </c>
      <c r="G136" s="186" t="s">
        <v>234</v>
      </c>
      <c r="H136" s="187">
        <v>0.34699999999999998</v>
      </c>
      <c r="I136" s="188"/>
      <c r="J136" s="188">
        <f>ROUND(I136*H136,2)</f>
        <v>0</v>
      </c>
      <c r="K136" s="189"/>
      <c r="L136" s="64"/>
      <c r="M136" s="190" t="s">
        <v>1</v>
      </c>
      <c r="N136" s="191" t="s">
        <v>37</v>
      </c>
      <c r="O136" s="192">
        <v>35.798999999999999</v>
      </c>
      <c r="P136" s="192">
        <f>O136*H136</f>
        <v>12.422253</v>
      </c>
      <c r="Q136" s="192">
        <v>1.0152000000000001</v>
      </c>
      <c r="R136" s="192">
        <f>Q136*H136</f>
        <v>0.35227439999999999</v>
      </c>
      <c r="S136" s="192">
        <v>0</v>
      </c>
      <c r="T136" s="193">
        <f>S136*H136</f>
        <v>0</v>
      </c>
      <c r="AR136" s="194" t="s">
        <v>217</v>
      </c>
      <c r="AT136" s="194" t="s">
        <v>213</v>
      </c>
      <c r="AU136" s="194"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194" t="s">
        <v>5206</v>
      </c>
    </row>
    <row r="137" spans="2:65" s="11" customFormat="1" ht="25.9" customHeight="1">
      <c r="B137" s="171"/>
      <c r="D137" s="172" t="s">
        <v>69</v>
      </c>
      <c r="E137" s="173" t="s">
        <v>405</v>
      </c>
      <c r="F137" s="173" t="s">
        <v>406</v>
      </c>
      <c r="J137" s="174">
        <f>BK137</f>
        <v>0</v>
      </c>
      <c r="L137" s="171"/>
      <c r="M137" s="175"/>
      <c r="P137" s="176">
        <f>P138</f>
        <v>20.125529999999998</v>
      </c>
      <c r="R137" s="176">
        <f>R138</f>
        <v>0</v>
      </c>
      <c r="T137" s="177">
        <f>T138</f>
        <v>0</v>
      </c>
      <c r="AR137" s="172" t="s">
        <v>83</v>
      </c>
      <c r="AT137" s="178" t="s">
        <v>69</v>
      </c>
      <c r="AU137" s="178" t="s">
        <v>70</v>
      </c>
      <c r="AY137" s="172" t="s">
        <v>211</v>
      </c>
      <c r="BK137" s="179">
        <f>BK138</f>
        <v>0</v>
      </c>
    </row>
    <row r="138" spans="2:65" s="11" customFormat="1" ht="22.9" customHeight="1">
      <c r="B138" s="171"/>
      <c r="D138" s="172" t="s">
        <v>69</v>
      </c>
      <c r="E138" s="180" t="s">
        <v>897</v>
      </c>
      <c r="F138" s="180" t="s">
        <v>898</v>
      </c>
      <c r="J138" s="181">
        <f>BK138</f>
        <v>0</v>
      </c>
      <c r="L138" s="171"/>
      <c r="M138" s="175"/>
      <c r="P138" s="176">
        <f>SUM(P139:P141)</f>
        <v>20.125529999999998</v>
      </c>
      <c r="R138" s="176">
        <f>SUM(R139:R141)</f>
        <v>0</v>
      </c>
      <c r="T138" s="177">
        <f>SUM(T139:T141)</f>
        <v>0</v>
      </c>
      <c r="AR138" s="172" t="s">
        <v>83</v>
      </c>
      <c r="AT138" s="178" t="s">
        <v>69</v>
      </c>
      <c r="AU138" s="178" t="s">
        <v>77</v>
      </c>
      <c r="AY138" s="172" t="s">
        <v>211</v>
      </c>
      <c r="BK138" s="179">
        <f>SUM(BK139:BK141)</f>
        <v>0</v>
      </c>
    </row>
    <row r="139" spans="2:65" s="1" customFormat="1" ht="49.15" customHeight="1">
      <c r="B139" s="182"/>
      <c r="C139" s="183" t="s">
        <v>247</v>
      </c>
      <c r="D139" s="183" t="s">
        <v>213</v>
      </c>
      <c r="E139" s="184" t="s">
        <v>5207</v>
      </c>
      <c r="F139" s="185" t="s">
        <v>5208</v>
      </c>
      <c r="G139" s="186" t="s">
        <v>250</v>
      </c>
      <c r="H139" s="187">
        <v>1</v>
      </c>
      <c r="I139" s="188"/>
      <c r="J139" s="188">
        <f>ROUND(I139*H139,2)</f>
        <v>0</v>
      </c>
      <c r="K139" s="189"/>
      <c r="L139" s="64"/>
      <c r="M139" s="190" t="s">
        <v>1</v>
      </c>
      <c r="N139" s="191" t="s">
        <v>37</v>
      </c>
      <c r="O139" s="192">
        <v>14.21909</v>
      </c>
      <c r="P139" s="192">
        <f>O139*H139</f>
        <v>14.21909</v>
      </c>
      <c r="Q139" s="192">
        <v>0</v>
      </c>
      <c r="R139" s="192">
        <f>Q139*H139</f>
        <v>0</v>
      </c>
      <c r="S139" s="192">
        <v>0</v>
      </c>
      <c r="T139" s="193">
        <f>S139*H139</f>
        <v>0</v>
      </c>
      <c r="AR139" s="194" t="s">
        <v>263</v>
      </c>
      <c r="AT139" s="194" t="s">
        <v>213</v>
      </c>
      <c r="AU139" s="194" t="s">
        <v>83</v>
      </c>
      <c r="AY139" s="51" t="s">
        <v>211</v>
      </c>
      <c r="BE139" s="195">
        <f>IF(N139="základná",J139,0)</f>
        <v>0</v>
      </c>
      <c r="BF139" s="195">
        <f>IF(N139="znížená",J139,0)</f>
        <v>0</v>
      </c>
      <c r="BG139" s="195">
        <f>IF(N139="zákl. prenesená",J139,0)</f>
        <v>0</v>
      </c>
      <c r="BH139" s="195">
        <f>IF(N139="zníž. prenesená",J139,0)</f>
        <v>0</v>
      </c>
      <c r="BI139" s="195">
        <f>IF(N139="nulová",J139,0)</f>
        <v>0</v>
      </c>
      <c r="BJ139" s="51" t="s">
        <v>83</v>
      </c>
      <c r="BK139" s="195">
        <f>ROUND(I139*H139,2)</f>
        <v>0</v>
      </c>
      <c r="BL139" s="51" t="s">
        <v>263</v>
      </c>
      <c r="BM139" s="194" t="s">
        <v>5209</v>
      </c>
    </row>
    <row r="140" spans="2:65" s="1" customFormat="1" ht="37.9" customHeight="1">
      <c r="B140" s="182"/>
      <c r="C140" s="183" t="s">
        <v>251</v>
      </c>
      <c r="D140" s="183" t="s">
        <v>213</v>
      </c>
      <c r="E140" s="184" t="s">
        <v>5210</v>
      </c>
      <c r="F140" s="185" t="s">
        <v>5211</v>
      </c>
      <c r="G140" s="186" t="s">
        <v>389</v>
      </c>
      <c r="H140" s="187">
        <v>12.08</v>
      </c>
      <c r="I140" s="188"/>
      <c r="J140" s="188">
        <f>ROUND(I140*H140,2)</f>
        <v>0</v>
      </c>
      <c r="K140" s="189"/>
      <c r="L140" s="64"/>
      <c r="M140" s="190" t="s">
        <v>1</v>
      </c>
      <c r="N140" s="191" t="s">
        <v>37</v>
      </c>
      <c r="O140" s="192">
        <v>0.41799999999999998</v>
      </c>
      <c r="P140" s="192">
        <f>O140*H140</f>
        <v>5.0494399999999997</v>
      </c>
      <c r="Q140" s="192">
        <v>0</v>
      </c>
      <c r="R140" s="192">
        <f>Q140*H140</f>
        <v>0</v>
      </c>
      <c r="S140" s="192">
        <v>0</v>
      </c>
      <c r="T140" s="193">
        <f>S140*H140</f>
        <v>0</v>
      </c>
      <c r="AR140" s="194" t="s">
        <v>263</v>
      </c>
      <c r="AT140" s="194" t="s">
        <v>213</v>
      </c>
      <c r="AU140" s="194"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263</v>
      </c>
      <c r="BM140" s="194" t="s">
        <v>5212</v>
      </c>
    </row>
    <row r="141" spans="2:65" s="1" customFormat="1" ht="49.15" customHeight="1">
      <c r="B141" s="182"/>
      <c r="C141" s="183" t="s">
        <v>254</v>
      </c>
      <c r="D141" s="183" t="s">
        <v>213</v>
      </c>
      <c r="E141" s="184" t="s">
        <v>5213</v>
      </c>
      <c r="F141" s="185" t="s">
        <v>5214</v>
      </c>
      <c r="G141" s="186" t="s">
        <v>250</v>
      </c>
      <c r="H141" s="187">
        <v>1</v>
      </c>
      <c r="I141" s="188"/>
      <c r="J141" s="188">
        <f>ROUND(I141*H141,2)</f>
        <v>0</v>
      </c>
      <c r="K141" s="189"/>
      <c r="L141" s="64"/>
      <c r="M141" s="221" t="s">
        <v>1</v>
      </c>
      <c r="N141" s="222" t="s">
        <v>37</v>
      </c>
      <c r="O141" s="223">
        <v>0.85699999999999998</v>
      </c>
      <c r="P141" s="223">
        <f>O141*H141</f>
        <v>0.85699999999999998</v>
      </c>
      <c r="Q141" s="223">
        <v>0</v>
      </c>
      <c r="R141" s="223">
        <f>Q141*H141</f>
        <v>0</v>
      </c>
      <c r="S141" s="223">
        <v>0</v>
      </c>
      <c r="T141" s="224">
        <f>S141*H141</f>
        <v>0</v>
      </c>
      <c r="AR141" s="194" t="s">
        <v>263</v>
      </c>
      <c r="AT141" s="194" t="s">
        <v>213</v>
      </c>
      <c r="AU141" s="194" t="s">
        <v>83</v>
      </c>
      <c r="AY141" s="51" t="s">
        <v>211</v>
      </c>
      <c r="BE141" s="195">
        <f>IF(N141="základná",J141,0)</f>
        <v>0</v>
      </c>
      <c r="BF141" s="195">
        <f>IF(N141="znížená",J141,0)</f>
        <v>0</v>
      </c>
      <c r="BG141" s="195">
        <f>IF(N141="zákl. prenesená",J141,0)</f>
        <v>0</v>
      </c>
      <c r="BH141" s="195">
        <f>IF(N141="zníž. prenesená",J141,0)</f>
        <v>0</v>
      </c>
      <c r="BI141" s="195">
        <f>IF(N141="nulová",J141,0)</f>
        <v>0</v>
      </c>
      <c r="BJ141" s="51" t="s">
        <v>83</v>
      </c>
      <c r="BK141" s="195">
        <f>ROUND(I141*H141,2)</f>
        <v>0</v>
      </c>
      <c r="BL141" s="51" t="s">
        <v>263</v>
      </c>
      <c r="BM141" s="194" t="s">
        <v>5215</v>
      </c>
    </row>
    <row r="142" spans="2:65" s="1" customFormat="1" ht="6.95" customHeight="1">
      <c r="B142" s="81"/>
      <c r="C142" s="82"/>
      <c r="D142" s="82"/>
      <c r="E142" s="82"/>
      <c r="F142" s="82"/>
      <c r="G142" s="82"/>
      <c r="H142" s="82"/>
      <c r="I142" s="82"/>
      <c r="J142" s="82"/>
      <c r="K142" s="82"/>
      <c r="L142" s="64"/>
    </row>
  </sheetData>
  <autoFilter ref="C121:K141" xr:uid="{00000000-0009-0000-0000-000022000000}"/>
  <mergeCells count="9">
    <mergeCell ref="E87:H87"/>
    <mergeCell ref="E112:H112"/>
    <mergeCell ref="E114:H114"/>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pageSetUpPr fitToPage="1"/>
  </sheetPr>
  <dimension ref="B2:BM188"/>
  <sheetViews>
    <sheetView showGridLines="0" topLeftCell="A124" workbookViewId="0">
      <selection activeCell="H134" sqref="H134:H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81" t="s">
        <v>160</v>
      </c>
      <c r="M2" s="1330"/>
      <c r="N2" s="1330"/>
      <c r="O2" s="1330"/>
      <c r="P2" s="1330"/>
      <c r="Q2" s="1330"/>
      <c r="R2" s="1330"/>
      <c r="S2" s="1330"/>
      <c r="T2" s="1330"/>
      <c r="U2" s="1330"/>
      <c r="V2" s="1330"/>
      <c r="AT2" s="51" t="s">
        <v>153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tr">
        <f>'Rekapitulácia stavby'!K6</f>
        <v>Dobudovanie univerzitného campusu TnUAD</v>
      </c>
      <c r="F7" s="1383"/>
      <c r="G7" s="1383"/>
      <c r="H7" s="1383"/>
      <c r="L7" s="54"/>
    </row>
    <row r="8" spans="2:46" s="1" customFormat="1" ht="12" customHeight="1">
      <c r="B8" s="64"/>
      <c r="D8" s="60" t="s">
        <v>162</v>
      </c>
      <c r="L8" s="64"/>
    </row>
    <row r="9" spans="2:46" s="1" customFormat="1" ht="16.5" customHeight="1">
      <c r="B9" s="64"/>
      <c r="E9" s="1358" t="s">
        <v>5216</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66" t="str">
        <f>'Rekapitulácia stavby'!E14</f>
        <v xml:space="preserve"> </v>
      </c>
      <c r="F18" s="1366"/>
      <c r="G18" s="1366"/>
      <c r="H18" s="136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68" t="s">
        <v>30</v>
      </c>
      <c r="E27" s="1368"/>
      <c r="F27" s="1368"/>
      <c r="G27" s="1368"/>
      <c r="H27" s="1368"/>
      <c r="I27" s="1368"/>
      <c r="J27" s="1368"/>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ROUND((SUM(BE120:BE187)),  2)</f>
        <v>0</v>
      </c>
      <c r="G33" s="137"/>
      <c r="H33" s="137"/>
      <c r="I33" s="140">
        <v>0.23</v>
      </c>
      <c r="J33" s="139">
        <f>ROUND(((SUM(BE120:BE187))*I33),  2)</f>
        <v>0</v>
      </c>
      <c r="L33" s="64"/>
    </row>
    <row r="34" spans="2:12" s="1" customFormat="1" ht="14.45" customHeight="1">
      <c r="B34" s="64"/>
      <c r="E34" s="70" t="s">
        <v>37</v>
      </c>
      <c r="F34" s="125">
        <f>ROUND((SUM(BF120:BF187)),  2)</f>
        <v>0</v>
      </c>
      <c r="I34" s="141">
        <v>0.23</v>
      </c>
      <c r="J34" s="125">
        <f>ROUND(((SUM(BF120:BF187))*I34),  2)</f>
        <v>0</v>
      </c>
      <c r="L34" s="64"/>
    </row>
    <row r="35" spans="2:12" s="1" customFormat="1" ht="14.45" hidden="1" customHeight="1">
      <c r="B35" s="64"/>
      <c r="E35" s="60" t="s">
        <v>38</v>
      </c>
      <c r="F35" s="125">
        <f>ROUND((SUM(BG120:BG187)),  2)</f>
        <v>0</v>
      </c>
      <c r="I35" s="141">
        <v>0.23</v>
      </c>
      <c r="J35" s="125">
        <f>0</f>
        <v>0</v>
      </c>
      <c r="L35" s="64"/>
    </row>
    <row r="36" spans="2:12" s="1" customFormat="1" ht="14.45" hidden="1" customHeight="1">
      <c r="B36" s="64"/>
      <c r="E36" s="60" t="s">
        <v>39</v>
      </c>
      <c r="F36" s="125">
        <f>ROUND((SUM(BH120:BH187)),  2)</f>
        <v>0</v>
      </c>
      <c r="I36" s="141">
        <v>0.23</v>
      </c>
      <c r="J36" s="125">
        <f>0</f>
        <v>0</v>
      </c>
      <c r="L36" s="64"/>
    </row>
    <row r="37" spans="2:12" s="1" customFormat="1" ht="14.45" hidden="1" customHeight="1">
      <c r="B37" s="64"/>
      <c r="E37" s="70" t="s">
        <v>40</v>
      </c>
      <c r="F37" s="139">
        <f>ROUND((SUM(BI120:BI187)),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82" t="str">
        <f>E7</f>
        <v>Dobudovanie univerzitného campusu TnUAD</v>
      </c>
      <c r="F85" s="1383"/>
      <c r="G85" s="1383"/>
      <c r="H85" s="1383"/>
      <c r="L85" s="64"/>
    </row>
    <row r="86" spans="2:47" s="1" customFormat="1" ht="12" customHeight="1">
      <c r="B86" s="64"/>
      <c r="C86" s="60" t="s">
        <v>162</v>
      </c>
      <c r="L86" s="64"/>
    </row>
    <row r="87" spans="2:47" s="1" customFormat="1" ht="16.5" customHeight="1">
      <c r="B87" s="64"/>
      <c r="E87" s="1358" t="str">
        <f>E9</f>
        <v>SO 701 - Sadovnícke úpravy</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171</v>
      </c>
      <c r="E97" s="156"/>
      <c r="F97" s="156"/>
      <c r="G97" s="156"/>
      <c r="H97" s="156"/>
      <c r="I97" s="156"/>
      <c r="J97" s="157">
        <f>J121</f>
        <v>0</v>
      </c>
      <c r="L97" s="154"/>
    </row>
    <row r="98" spans="2:12" s="9" customFormat="1" ht="19.899999999999999" customHeight="1">
      <c r="B98" s="158"/>
      <c r="D98" s="159" t="s">
        <v>172</v>
      </c>
      <c r="E98" s="160"/>
      <c r="F98" s="160"/>
      <c r="G98" s="160"/>
      <c r="H98" s="160"/>
      <c r="I98" s="160"/>
      <c r="J98" s="161">
        <f>J122</f>
        <v>0</v>
      </c>
      <c r="L98" s="158"/>
    </row>
    <row r="99" spans="2:12" s="9" customFormat="1" ht="19.899999999999999" customHeight="1">
      <c r="B99" s="158"/>
      <c r="D99" s="159" t="s">
        <v>174</v>
      </c>
      <c r="E99" s="160"/>
      <c r="F99" s="160"/>
      <c r="G99" s="160"/>
      <c r="H99" s="160"/>
      <c r="I99" s="160"/>
      <c r="J99" s="161">
        <f>J165</f>
        <v>0</v>
      </c>
      <c r="L99" s="158"/>
    </row>
    <row r="100" spans="2:12" s="9" customFormat="1" ht="19.899999999999999" customHeight="1">
      <c r="B100" s="158"/>
      <c r="D100" s="159" t="s">
        <v>176</v>
      </c>
      <c r="E100" s="160"/>
      <c r="F100" s="160"/>
      <c r="G100" s="160"/>
      <c r="H100" s="160"/>
      <c r="I100" s="160"/>
      <c r="J100" s="161">
        <f>J173</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82" t="str">
        <f>E7</f>
        <v>Dobudovanie univerzitného campusu TnUAD</v>
      </c>
      <c r="F110" s="1383"/>
      <c r="G110" s="1383"/>
      <c r="H110" s="1383"/>
      <c r="L110" s="64"/>
    </row>
    <row r="111" spans="2:12" s="1" customFormat="1" ht="12" customHeight="1">
      <c r="B111" s="64"/>
      <c r="C111" s="60" t="s">
        <v>162</v>
      </c>
      <c r="L111" s="64"/>
    </row>
    <row r="112" spans="2:12" s="1" customFormat="1" ht="16.5" customHeight="1">
      <c r="B112" s="64"/>
      <c r="E112" s="1358" t="str">
        <f>E9</f>
        <v>SO 701 - Sadovnícke úpravy</v>
      </c>
      <c r="F112" s="1326"/>
      <c r="G112" s="1326"/>
      <c r="H112" s="1326"/>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t="e">
        <f>P121</f>
        <v>#REF!</v>
      </c>
      <c r="Q120" s="92"/>
      <c r="R120" s="168" t="e">
        <f>R121</f>
        <v>#REF!</v>
      </c>
      <c r="S120" s="92"/>
      <c r="T120" s="169" t="e">
        <f>T121</f>
        <v>#REF!</v>
      </c>
      <c r="AT120" s="51" t="s">
        <v>69</v>
      </c>
      <c r="AU120" s="51" t="s">
        <v>170</v>
      </c>
      <c r="BK120" s="170">
        <f>BK121</f>
        <v>0</v>
      </c>
    </row>
    <row r="121" spans="2:65" s="11" customFormat="1" ht="25.9" customHeight="1">
      <c r="B121" s="171"/>
      <c r="D121" s="172" t="s">
        <v>69</v>
      </c>
      <c r="E121" s="173" t="s">
        <v>209</v>
      </c>
      <c r="F121" s="173" t="s">
        <v>210</v>
      </c>
      <c r="J121" s="174">
        <f>BK121</f>
        <v>0</v>
      </c>
      <c r="L121" s="171"/>
      <c r="M121" s="175"/>
      <c r="P121" s="176" t="e">
        <f>P122+P165+P173+#REF!</f>
        <v>#REF!</v>
      </c>
      <c r="R121" s="176" t="e">
        <f>R122+R165+R173+#REF!</f>
        <v>#REF!</v>
      </c>
      <c r="T121" s="177" t="e">
        <f>T122+T165+T173+#REF!</f>
        <v>#REF!</v>
      </c>
      <c r="AR121" s="172" t="s">
        <v>77</v>
      </c>
      <c r="AT121" s="178" t="s">
        <v>69</v>
      </c>
      <c r="AU121" s="178" t="s">
        <v>70</v>
      </c>
      <c r="AY121" s="172" t="s">
        <v>211</v>
      </c>
      <c r="BK121" s="179">
        <f>BK122+BK165+BK173</f>
        <v>0</v>
      </c>
    </row>
    <row r="122" spans="2:65" s="11" customFormat="1" ht="22.9" customHeight="1">
      <c r="B122" s="171"/>
      <c r="D122" s="172" t="s">
        <v>69</v>
      </c>
      <c r="E122" s="180" t="s">
        <v>77</v>
      </c>
      <c r="F122" s="180" t="s">
        <v>212</v>
      </c>
      <c r="J122" s="181">
        <f>BK122</f>
        <v>0</v>
      </c>
      <c r="L122" s="171"/>
      <c r="M122" s="175"/>
      <c r="P122" s="176">
        <f>SUM(P123:P164)</f>
        <v>0</v>
      </c>
      <c r="R122" s="176">
        <f>SUM(R123:R164)</f>
        <v>0</v>
      </c>
      <c r="T122" s="177">
        <f>SUM(T123:T164)</f>
        <v>0</v>
      </c>
      <c r="AR122" s="172" t="s">
        <v>77</v>
      </c>
      <c r="AT122" s="178" t="s">
        <v>69</v>
      </c>
      <c r="AU122" s="178" t="s">
        <v>77</v>
      </c>
      <c r="AY122" s="172" t="s">
        <v>211</v>
      </c>
      <c r="BK122" s="179">
        <f>SUM(BK123:BK164)</f>
        <v>0</v>
      </c>
    </row>
    <row r="123" spans="2:65" s="1" customFormat="1" ht="16.5" customHeight="1">
      <c r="B123" s="182"/>
      <c r="C123" s="183" t="s">
        <v>77</v>
      </c>
      <c r="D123" s="183" t="s">
        <v>213</v>
      </c>
      <c r="E123" s="184" t="s">
        <v>5217</v>
      </c>
      <c r="F123" s="185" t="s">
        <v>5218</v>
      </c>
      <c r="G123" s="186" t="s">
        <v>216</v>
      </c>
      <c r="H123" s="187">
        <v>260</v>
      </c>
      <c r="I123" s="188"/>
      <c r="J123" s="188">
        <f t="shared" ref="J123:J164" si="0">ROUND(I123*H123,2)</f>
        <v>0</v>
      </c>
      <c r="K123" s="189"/>
      <c r="L123" s="64"/>
      <c r="M123" s="190" t="s">
        <v>1</v>
      </c>
      <c r="N123" s="191" t="s">
        <v>37</v>
      </c>
      <c r="O123" s="192">
        <v>0</v>
      </c>
      <c r="P123" s="192">
        <f t="shared" ref="P123:P164" si="1">O123*H123</f>
        <v>0</v>
      </c>
      <c r="Q123" s="192">
        <v>0</v>
      </c>
      <c r="R123" s="192">
        <f t="shared" ref="R123:R164" si="2">Q123*H123</f>
        <v>0</v>
      </c>
      <c r="S123" s="192">
        <v>0</v>
      </c>
      <c r="T123" s="193">
        <f t="shared" ref="T123:T164" si="3">S123*H123</f>
        <v>0</v>
      </c>
      <c r="AR123" s="194" t="s">
        <v>217</v>
      </c>
      <c r="AT123" s="194" t="s">
        <v>213</v>
      </c>
      <c r="AU123" s="194" t="s">
        <v>83</v>
      </c>
      <c r="AY123" s="51" t="s">
        <v>211</v>
      </c>
      <c r="BE123" s="195">
        <f t="shared" ref="BE123:BE164" si="4">IF(N123="základná",J123,0)</f>
        <v>0</v>
      </c>
      <c r="BF123" s="195">
        <f t="shared" ref="BF123:BF164" si="5">IF(N123="znížená",J123,0)</f>
        <v>0</v>
      </c>
      <c r="BG123" s="195">
        <f t="shared" ref="BG123:BG164" si="6">IF(N123="zákl. prenesená",J123,0)</f>
        <v>0</v>
      </c>
      <c r="BH123" s="195">
        <f t="shared" ref="BH123:BH164" si="7">IF(N123="zníž. prenesená",J123,0)</f>
        <v>0</v>
      </c>
      <c r="BI123" s="195">
        <f t="shared" ref="BI123:BI164" si="8">IF(N123="nulová",J123,0)</f>
        <v>0</v>
      </c>
      <c r="BJ123" s="51" t="s">
        <v>83</v>
      </c>
      <c r="BK123" s="195">
        <f t="shared" ref="BK123:BK164" si="9">ROUND(I123*H123,2)</f>
        <v>0</v>
      </c>
      <c r="BL123" s="51" t="s">
        <v>217</v>
      </c>
      <c r="BM123" s="194" t="s">
        <v>83</v>
      </c>
    </row>
    <row r="124" spans="2:65" s="1" customFormat="1" ht="33" customHeight="1">
      <c r="B124" s="182"/>
      <c r="C124" s="183" t="s">
        <v>83</v>
      </c>
      <c r="D124" s="183" t="s">
        <v>213</v>
      </c>
      <c r="E124" s="184" t="s">
        <v>221</v>
      </c>
      <c r="F124" s="185" t="s">
        <v>5219</v>
      </c>
      <c r="G124" s="186" t="s">
        <v>216</v>
      </c>
      <c r="H124" s="187">
        <v>260</v>
      </c>
      <c r="I124" s="188"/>
      <c r="J124" s="188">
        <f t="shared" si="0"/>
        <v>0</v>
      </c>
      <c r="K124" s="189"/>
      <c r="L124" s="64"/>
      <c r="M124" s="190" t="s">
        <v>1</v>
      </c>
      <c r="N124" s="191" t="s">
        <v>37</v>
      </c>
      <c r="O124" s="192">
        <v>0</v>
      </c>
      <c r="P124" s="192">
        <f t="shared" si="1"/>
        <v>0</v>
      </c>
      <c r="Q124" s="192">
        <v>0</v>
      </c>
      <c r="R124" s="192">
        <f t="shared" si="2"/>
        <v>0</v>
      </c>
      <c r="S124" s="192">
        <v>0</v>
      </c>
      <c r="T124" s="193">
        <f t="shared" si="3"/>
        <v>0</v>
      </c>
      <c r="AR124" s="194" t="s">
        <v>217</v>
      </c>
      <c r="AT124" s="194" t="s">
        <v>213</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217</v>
      </c>
      <c r="BM124" s="194" t="s">
        <v>217</v>
      </c>
    </row>
    <row r="125" spans="2:65" s="1" customFormat="1" ht="24.2" customHeight="1">
      <c r="B125" s="182"/>
      <c r="C125" s="183" t="s">
        <v>220</v>
      </c>
      <c r="D125" s="183" t="s">
        <v>213</v>
      </c>
      <c r="E125" s="184" t="s">
        <v>5220</v>
      </c>
      <c r="F125" s="185" t="s">
        <v>5221</v>
      </c>
      <c r="G125" s="186" t="s">
        <v>238</v>
      </c>
      <c r="H125" s="187">
        <v>907</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228</v>
      </c>
    </row>
    <row r="126" spans="2:65" s="1" customFormat="1" ht="37.9" customHeight="1">
      <c r="B126" s="182"/>
      <c r="C126" s="183" t="s">
        <v>217</v>
      </c>
      <c r="D126" s="183" t="s">
        <v>213</v>
      </c>
      <c r="E126" s="184" t="s">
        <v>5222</v>
      </c>
      <c r="F126" s="185" t="s">
        <v>5223</v>
      </c>
      <c r="G126" s="186" t="s">
        <v>238</v>
      </c>
      <c r="H126" s="187">
        <v>1294.5999999999999</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235</v>
      </c>
    </row>
    <row r="127" spans="2:65" s="1" customFormat="1" ht="16.5" customHeight="1">
      <c r="B127" s="182"/>
      <c r="C127" s="196" t="s">
        <v>225</v>
      </c>
      <c r="D127" s="196" t="s">
        <v>240</v>
      </c>
      <c r="E127" s="197" t="s">
        <v>5224</v>
      </c>
      <c r="F127" s="198" t="s">
        <v>5225</v>
      </c>
      <c r="G127" s="199" t="s">
        <v>430</v>
      </c>
      <c r="H127" s="200">
        <v>43</v>
      </c>
      <c r="I127" s="201"/>
      <c r="J127" s="201">
        <f t="shared" si="0"/>
        <v>0</v>
      </c>
      <c r="K127" s="202"/>
      <c r="L127" s="203"/>
      <c r="M127" s="204" t="s">
        <v>1</v>
      </c>
      <c r="N127" s="205" t="s">
        <v>37</v>
      </c>
      <c r="O127" s="192">
        <v>0</v>
      </c>
      <c r="P127" s="192">
        <f t="shared" si="1"/>
        <v>0</v>
      </c>
      <c r="Q127" s="192">
        <v>0</v>
      </c>
      <c r="R127" s="192">
        <f t="shared" si="2"/>
        <v>0</v>
      </c>
      <c r="S127" s="192">
        <v>0</v>
      </c>
      <c r="T127" s="193">
        <f t="shared" si="3"/>
        <v>0</v>
      </c>
      <c r="AR127" s="194" t="s">
        <v>235</v>
      </c>
      <c r="AT127" s="194" t="s">
        <v>240</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244</v>
      </c>
    </row>
    <row r="128" spans="2:65" s="1" customFormat="1" ht="21.75" customHeight="1">
      <c r="B128" s="182"/>
      <c r="C128" s="183" t="s">
        <v>228</v>
      </c>
      <c r="D128" s="183" t="s">
        <v>213</v>
      </c>
      <c r="E128" s="184" t="s">
        <v>5226</v>
      </c>
      <c r="F128" s="185" t="s">
        <v>5227</v>
      </c>
      <c r="G128" s="186" t="s">
        <v>238</v>
      </c>
      <c r="H128" s="187">
        <v>851.3</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251</v>
      </c>
    </row>
    <row r="129" spans="2:65" s="1" customFormat="1" ht="24.2" customHeight="1">
      <c r="B129" s="182"/>
      <c r="C129" s="183" t="s">
        <v>231</v>
      </c>
      <c r="D129" s="183" t="s">
        <v>213</v>
      </c>
      <c r="E129" s="184" t="s">
        <v>5228</v>
      </c>
      <c r="F129" s="185" t="s">
        <v>5229</v>
      </c>
      <c r="G129" s="186" t="s">
        <v>238</v>
      </c>
      <c r="H129" s="187">
        <v>1294.5999999999999</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257</v>
      </c>
    </row>
    <row r="130" spans="2:65" s="1" customFormat="1" ht="24.2" customHeight="1">
      <c r="B130" s="182"/>
      <c r="C130" s="183" t="s">
        <v>235</v>
      </c>
      <c r="D130" s="183" t="s">
        <v>213</v>
      </c>
      <c r="E130" s="184" t="s">
        <v>5230</v>
      </c>
      <c r="F130" s="185" t="s">
        <v>5231</v>
      </c>
      <c r="G130" s="186" t="s">
        <v>238</v>
      </c>
      <c r="H130" s="187">
        <v>1294.5999999999999</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263</v>
      </c>
    </row>
    <row r="131" spans="2:65" s="1" customFormat="1" ht="24.2" customHeight="1">
      <c r="B131" s="182"/>
      <c r="C131" s="183" t="s">
        <v>239</v>
      </c>
      <c r="D131" s="183" t="s">
        <v>213</v>
      </c>
      <c r="E131" s="184" t="s">
        <v>5232</v>
      </c>
      <c r="F131" s="185" t="s">
        <v>5233</v>
      </c>
      <c r="G131" s="186" t="s">
        <v>238</v>
      </c>
      <c r="H131" s="187">
        <v>851.3</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270</v>
      </c>
    </row>
    <row r="132" spans="2:65" s="1297" customFormat="1" ht="37.9" customHeight="1">
      <c r="B132" s="1291"/>
      <c r="C132" s="227" t="s">
        <v>244</v>
      </c>
      <c r="D132" s="227" t="s">
        <v>213</v>
      </c>
      <c r="E132" s="228" t="s">
        <v>5234</v>
      </c>
      <c r="F132" s="226" t="s">
        <v>5235</v>
      </c>
      <c r="G132" s="229" t="s">
        <v>250</v>
      </c>
      <c r="H132" s="225">
        <v>65</v>
      </c>
      <c r="I132" s="230"/>
      <c r="J132" s="230">
        <f t="shared" si="0"/>
        <v>0</v>
      </c>
      <c r="K132" s="1293"/>
      <c r="L132" s="1294"/>
      <c r="M132" s="1309" t="s">
        <v>1</v>
      </c>
      <c r="N132" s="1296" t="s">
        <v>37</v>
      </c>
      <c r="O132" s="1298">
        <v>0</v>
      </c>
      <c r="P132" s="1298">
        <f t="shared" si="1"/>
        <v>0</v>
      </c>
      <c r="Q132" s="1298">
        <v>0</v>
      </c>
      <c r="R132" s="1298">
        <f t="shared" si="2"/>
        <v>0</v>
      </c>
      <c r="S132" s="1298">
        <v>0</v>
      </c>
      <c r="T132" s="1299">
        <f t="shared" si="3"/>
        <v>0</v>
      </c>
      <c r="AR132" s="1300" t="s">
        <v>217</v>
      </c>
      <c r="AT132" s="1300" t="s">
        <v>213</v>
      </c>
      <c r="AU132" s="1300" t="s">
        <v>83</v>
      </c>
      <c r="AY132" s="1301" t="s">
        <v>211</v>
      </c>
      <c r="BE132" s="1302">
        <f t="shared" si="4"/>
        <v>0</v>
      </c>
      <c r="BF132" s="1302">
        <f t="shared" si="5"/>
        <v>0</v>
      </c>
      <c r="BG132" s="1302">
        <f t="shared" si="6"/>
        <v>0</v>
      </c>
      <c r="BH132" s="1302">
        <f t="shared" si="7"/>
        <v>0</v>
      </c>
      <c r="BI132" s="1302">
        <f t="shared" si="8"/>
        <v>0</v>
      </c>
      <c r="BJ132" s="1301" t="s">
        <v>83</v>
      </c>
      <c r="BK132" s="1302">
        <f t="shared" si="9"/>
        <v>0</v>
      </c>
      <c r="BL132" s="1301" t="s">
        <v>217</v>
      </c>
      <c r="BM132" s="1300" t="s">
        <v>277</v>
      </c>
    </row>
    <row r="133" spans="2:65" s="1297" customFormat="1" ht="33" customHeight="1">
      <c r="B133" s="1291"/>
      <c r="C133" s="227" t="s">
        <v>247</v>
      </c>
      <c r="D133" s="227" t="s">
        <v>213</v>
      </c>
      <c r="E133" s="228" t="s">
        <v>5236</v>
      </c>
      <c r="F133" s="226" t="s">
        <v>5237</v>
      </c>
      <c r="G133" s="229" t="s">
        <v>250</v>
      </c>
      <c r="H133" s="225">
        <v>65</v>
      </c>
      <c r="I133" s="230"/>
      <c r="J133" s="230">
        <f t="shared" si="0"/>
        <v>0</v>
      </c>
      <c r="K133" s="1293"/>
      <c r="L133" s="1294"/>
      <c r="M133" s="1309" t="s">
        <v>1</v>
      </c>
      <c r="N133" s="1296" t="s">
        <v>37</v>
      </c>
      <c r="O133" s="1298">
        <v>0</v>
      </c>
      <c r="P133" s="1298">
        <f t="shared" si="1"/>
        <v>0</v>
      </c>
      <c r="Q133" s="1298">
        <v>0</v>
      </c>
      <c r="R133" s="1298">
        <f t="shared" si="2"/>
        <v>0</v>
      </c>
      <c r="S133" s="1298">
        <v>0</v>
      </c>
      <c r="T133" s="1299">
        <f t="shared" si="3"/>
        <v>0</v>
      </c>
      <c r="AR133" s="1300" t="s">
        <v>217</v>
      </c>
      <c r="AT133" s="1300" t="s">
        <v>213</v>
      </c>
      <c r="AU133" s="1300" t="s">
        <v>83</v>
      </c>
      <c r="AY133" s="1301" t="s">
        <v>211</v>
      </c>
      <c r="BE133" s="1302">
        <f t="shared" si="4"/>
        <v>0</v>
      </c>
      <c r="BF133" s="1302">
        <f t="shared" si="5"/>
        <v>0</v>
      </c>
      <c r="BG133" s="1302">
        <f t="shared" si="6"/>
        <v>0</v>
      </c>
      <c r="BH133" s="1302">
        <f t="shared" si="7"/>
        <v>0</v>
      </c>
      <c r="BI133" s="1302">
        <f t="shared" si="8"/>
        <v>0</v>
      </c>
      <c r="BJ133" s="1301" t="s">
        <v>83</v>
      </c>
      <c r="BK133" s="1302">
        <f t="shared" si="9"/>
        <v>0</v>
      </c>
      <c r="BL133" s="1301" t="s">
        <v>217</v>
      </c>
      <c r="BM133" s="1300" t="s">
        <v>283</v>
      </c>
    </row>
    <row r="134" spans="2:65" s="1" customFormat="1" ht="16.5" customHeight="1">
      <c r="B134" s="182"/>
      <c r="C134" s="196" t="s">
        <v>251</v>
      </c>
      <c r="D134" s="196" t="s">
        <v>240</v>
      </c>
      <c r="E134" s="197" t="s">
        <v>5238</v>
      </c>
      <c r="F134" s="198" t="s">
        <v>5239</v>
      </c>
      <c r="G134" s="199" t="s">
        <v>5240</v>
      </c>
      <c r="H134" s="200">
        <v>3</v>
      </c>
      <c r="I134" s="201"/>
      <c r="J134" s="201">
        <f t="shared" si="0"/>
        <v>0</v>
      </c>
      <c r="K134" s="202"/>
      <c r="L134" s="203"/>
      <c r="M134" s="204" t="s">
        <v>1</v>
      </c>
      <c r="N134" s="205" t="s">
        <v>37</v>
      </c>
      <c r="O134" s="192">
        <v>0</v>
      </c>
      <c r="P134" s="192">
        <f t="shared" si="1"/>
        <v>0</v>
      </c>
      <c r="Q134" s="192">
        <v>0</v>
      </c>
      <c r="R134" s="192">
        <f t="shared" si="2"/>
        <v>0</v>
      </c>
      <c r="S134" s="192">
        <v>0</v>
      </c>
      <c r="T134" s="193">
        <f t="shared" si="3"/>
        <v>0</v>
      </c>
      <c r="AR134" s="194" t="s">
        <v>235</v>
      </c>
      <c r="AT134" s="194" t="s">
        <v>240</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288</v>
      </c>
    </row>
    <row r="135" spans="2:65" s="1297" customFormat="1" ht="16.5" customHeight="1">
      <c r="B135" s="1291"/>
      <c r="C135" s="1125" t="s">
        <v>254</v>
      </c>
      <c r="D135" s="1125" t="s">
        <v>240</v>
      </c>
      <c r="E135" s="1126" t="s">
        <v>5241</v>
      </c>
      <c r="F135" s="1127" t="s">
        <v>5242</v>
      </c>
      <c r="G135" s="1128" t="s">
        <v>5240</v>
      </c>
      <c r="H135" s="1129">
        <v>4</v>
      </c>
      <c r="I135" s="1130"/>
      <c r="J135" s="1130">
        <f t="shared" si="0"/>
        <v>0</v>
      </c>
      <c r="K135" s="1304"/>
      <c r="L135" s="1305"/>
      <c r="M135" s="1308" t="s">
        <v>1</v>
      </c>
      <c r="N135" s="1307" t="s">
        <v>37</v>
      </c>
      <c r="O135" s="1298">
        <v>0</v>
      </c>
      <c r="P135" s="1298">
        <f t="shared" si="1"/>
        <v>0</v>
      </c>
      <c r="Q135" s="1298">
        <v>0</v>
      </c>
      <c r="R135" s="1298">
        <f t="shared" si="2"/>
        <v>0</v>
      </c>
      <c r="S135" s="1298">
        <v>0</v>
      </c>
      <c r="T135" s="1299">
        <f t="shared" si="3"/>
        <v>0</v>
      </c>
      <c r="AR135" s="1300" t="s">
        <v>235</v>
      </c>
      <c r="AT135" s="1300" t="s">
        <v>240</v>
      </c>
      <c r="AU135" s="1300" t="s">
        <v>83</v>
      </c>
      <c r="AY135" s="1301" t="s">
        <v>211</v>
      </c>
      <c r="BE135" s="1302">
        <f t="shared" si="4"/>
        <v>0</v>
      </c>
      <c r="BF135" s="1302">
        <f t="shared" si="5"/>
        <v>0</v>
      </c>
      <c r="BG135" s="1302">
        <f t="shared" si="6"/>
        <v>0</v>
      </c>
      <c r="BH135" s="1302">
        <f t="shared" si="7"/>
        <v>0</v>
      </c>
      <c r="BI135" s="1302">
        <f t="shared" si="8"/>
        <v>0</v>
      </c>
      <c r="BJ135" s="1301" t="s">
        <v>83</v>
      </c>
      <c r="BK135" s="1302">
        <f t="shared" si="9"/>
        <v>0</v>
      </c>
      <c r="BL135" s="1301" t="s">
        <v>217</v>
      </c>
      <c r="BM135" s="1300" t="s">
        <v>294</v>
      </c>
    </row>
    <row r="136" spans="2:65" s="1" customFormat="1" ht="16.5" customHeight="1">
      <c r="B136" s="182"/>
      <c r="C136" s="196" t="s">
        <v>257</v>
      </c>
      <c r="D136" s="196" t="s">
        <v>240</v>
      </c>
      <c r="E136" s="197" t="s">
        <v>5243</v>
      </c>
      <c r="F136" s="198" t="s">
        <v>5244</v>
      </c>
      <c r="G136" s="199" t="s">
        <v>5240</v>
      </c>
      <c r="H136" s="200">
        <v>38</v>
      </c>
      <c r="I136" s="201"/>
      <c r="J136" s="201">
        <f t="shared" si="0"/>
        <v>0</v>
      </c>
      <c r="K136" s="202"/>
      <c r="L136" s="203"/>
      <c r="M136" s="204" t="s">
        <v>1</v>
      </c>
      <c r="N136" s="205" t="s">
        <v>37</v>
      </c>
      <c r="O136" s="192">
        <v>0</v>
      </c>
      <c r="P136" s="192">
        <f t="shared" si="1"/>
        <v>0</v>
      </c>
      <c r="Q136" s="192">
        <v>0</v>
      </c>
      <c r="R136" s="192">
        <f t="shared" si="2"/>
        <v>0</v>
      </c>
      <c r="S136" s="192">
        <v>0</v>
      </c>
      <c r="T136" s="193">
        <f t="shared" si="3"/>
        <v>0</v>
      </c>
      <c r="AR136" s="194" t="s">
        <v>235</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300</v>
      </c>
    </row>
    <row r="137" spans="2:65" s="1297" customFormat="1" ht="16.5" customHeight="1">
      <c r="B137" s="1291"/>
      <c r="C137" s="1125" t="s">
        <v>260</v>
      </c>
      <c r="D137" s="1125" t="s">
        <v>240</v>
      </c>
      <c r="E137" s="1126" t="s">
        <v>5245</v>
      </c>
      <c r="F137" s="1127" t="s">
        <v>5246</v>
      </c>
      <c r="G137" s="1128" t="s">
        <v>5240</v>
      </c>
      <c r="H137" s="1129">
        <v>6</v>
      </c>
      <c r="I137" s="1130"/>
      <c r="J137" s="1130">
        <f t="shared" si="0"/>
        <v>0</v>
      </c>
      <c r="K137" s="1304"/>
      <c r="L137" s="1305"/>
      <c r="M137" s="1308" t="s">
        <v>1</v>
      </c>
      <c r="N137" s="1307" t="s">
        <v>37</v>
      </c>
      <c r="O137" s="1298">
        <v>0</v>
      </c>
      <c r="P137" s="1298">
        <f t="shared" si="1"/>
        <v>0</v>
      </c>
      <c r="Q137" s="1298">
        <v>0</v>
      </c>
      <c r="R137" s="1298">
        <f t="shared" si="2"/>
        <v>0</v>
      </c>
      <c r="S137" s="1298">
        <v>0</v>
      </c>
      <c r="T137" s="1299">
        <f t="shared" si="3"/>
        <v>0</v>
      </c>
      <c r="AR137" s="1300" t="s">
        <v>235</v>
      </c>
      <c r="AT137" s="1300" t="s">
        <v>240</v>
      </c>
      <c r="AU137" s="1300" t="s">
        <v>83</v>
      </c>
      <c r="AY137" s="1301" t="s">
        <v>211</v>
      </c>
      <c r="BE137" s="1302">
        <f t="shared" si="4"/>
        <v>0</v>
      </c>
      <c r="BF137" s="1302">
        <f t="shared" si="5"/>
        <v>0</v>
      </c>
      <c r="BG137" s="1302">
        <f t="shared" si="6"/>
        <v>0</v>
      </c>
      <c r="BH137" s="1302">
        <f t="shared" si="7"/>
        <v>0</v>
      </c>
      <c r="BI137" s="1302">
        <f t="shared" si="8"/>
        <v>0</v>
      </c>
      <c r="BJ137" s="1301" t="s">
        <v>83</v>
      </c>
      <c r="BK137" s="1302">
        <f t="shared" si="9"/>
        <v>0</v>
      </c>
      <c r="BL137" s="1301" t="s">
        <v>217</v>
      </c>
      <c r="BM137" s="1300" t="s">
        <v>306</v>
      </c>
    </row>
    <row r="138" spans="2:65" s="1" customFormat="1" ht="16.5" customHeight="1">
      <c r="B138" s="182"/>
      <c r="C138" s="196" t="s">
        <v>263</v>
      </c>
      <c r="D138" s="196" t="s">
        <v>240</v>
      </c>
      <c r="E138" s="197" t="s">
        <v>5247</v>
      </c>
      <c r="F138" s="198" t="s">
        <v>5248</v>
      </c>
      <c r="G138" s="199" t="s">
        <v>5240</v>
      </c>
      <c r="H138" s="200">
        <v>2</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311</v>
      </c>
    </row>
    <row r="139" spans="2:65" s="1" customFormat="1" ht="16.5" customHeight="1">
      <c r="B139" s="182"/>
      <c r="C139" s="196" t="s">
        <v>267</v>
      </c>
      <c r="D139" s="196" t="s">
        <v>240</v>
      </c>
      <c r="E139" s="197" t="s">
        <v>5249</v>
      </c>
      <c r="F139" s="198" t="s">
        <v>5250</v>
      </c>
      <c r="G139" s="199" t="s">
        <v>5240</v>
      </c>
      <c r="H139" s="200">
        <v>12</v>
      </c>
      <c r="I139" s="201"/>
      <c r="J139" s="201">
        <f t="shared" si="0"/>
        <v>0</v>
      </c>
      <c r="K139" s="202"/>
      <c r="L139" s="203"/>
      <c r="M139" s="204" t="s">
        <v>1</v>
      </c>
      <c r="N139" s="205" t="s">
        <v>37</v>
      </c>
      <c r="O139" s="192">
        <v>0</v>
      </c>
      <c r="P139" s="192">
        <f t="shared" si="1"/>
        <v>0</v>
      </c>
      <c r="Q139" s="192">
        <v>0</v>
      </c>
      <c r="R139" s="192">
        <f t="shared" si="2"/>
        <v>0</v>
      </c>
      <c r="S139" s="192">
        <v>0</v>
      </c>
      <c r="T139" s="193">
        <f t="shared" si="3"/>
        <v>0</v>
      </c>
      <c r="AR139" s="194" t="s">
        <v>235</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317</v>
      </c>
    </row>
    <row r="140" spans="2:65" s="1" customFormat="1" ht="24.2" customHeight="1">
      <c r="B140" s="182"/>
      <c r="C140" s="227" t="s">
        <v>270</v>
      </c>
      <c r="D140" s="227" t="s">
        <v>213</v>
      </c>
      <c r="E140" s="228" t="s">
        <v>5251</v>
      </c>
      <c r="F140" s="226" t="s">
        <v>5252</v>
      </c>
      <c r="G140" s="229" t="s">
        <v>250</v>
      </c>
      <c r="H140" s="225">
        <v>1960</v>
      </c>
      <c r="I140" s="230"/>
      <c r="J140" s="230">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323</v>
      </c>
    </row>
    <row r="141" spans="2:65" s="1" customFormat="1" ht="16.5" customHeight="1">
      <c r="B141" s="182"/>
      <c r="C141" s="1125" t="s">
        <v>274</v>
      </c>
      <c r="D141" s="1125" t="s">
        <v>240</v>
      </c>
      <c r="E141" s="1126" t="s">
        <v>5253</v>
      </c>
      <c r="F141" s="1127" t="s">
        <v>5254</v>
      </c>
      <c r="G141" s="1128" t="s">
        <v>5240</v>
      </c>
      <c r="H141" s="1129">
        <v>90</v>
      </c>
      <c r="I141" s="1130"/>
      <c r="J141" s="1130">
        <f t="shared" si="0"/>
        <v>0</v>
      </c>
      <c r="K141" s="202"/>
      <c r="L141" s="203"/>
      <c r="M141" s="204" t="s">
        <v>1</v>
      </c>
      <c r="N141" s="205" t="s">
        <v>37</v>
      </c>
      <c r="O141" s="192">
        <v>0</v>
      </c>
      <c r="P141" s="192">
        <f t="shared" si="1"/>
        <v>0</v>
      </c>
      <c r="Q141" s="192">
        <v>0</v>
      </c>
      <c r="R141" s="192">
        <f t="shared" si="2"/>
        <v>0</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329</v>
      </c>
    </row>
    <row r="142" spans="2:65" s="1" customFormat="1" ht="16.5" customHeight="1">
      <c r="B142" s="182"/>
      <c r="C142" s="1125" t="s">
        <v>277</v>
      </c>
      <c r="D142" s="1125" t="s">
        <v>240</v>
      </c>
      <c r="E142" s="1126" t="s">
        <v>5255</v>
      </c>
      <c r="F142" s="1127" t="s">
        <v>5256</v>
      </c>
      <c r="G142" s="1128" t="s">
        <v>5240</v>
      </c>
      <c r="H142" s="1129">
        <v>300</v>
      </c>
      <c r="I142" s="1130"/>
      <c r="J142" s="1130">
        <f t="shared" si="0"/>
        <v>0</v>
      </c>
      <c r="K142" s="202"/>
      <c r="L142" s="203"/>
      <c r="M142" s="204" t="s">
        <v>1</v>
      </c>
      <c r="N142" s="205" t="s">
        <v>37</v>
      </c>
      <c r="O142" s="192">
        <v>0</v>
      </c>
      <c r="P142" s="192">
        <f t="shared" si="1"/>
        <v>0</v>
      </c>
      <c r="Q142" s="192">
        <v>0</v>
      </c>
      <c r="R142" s="192">
        <f t="shared" si="2"/>
        <v>0</v>
      </c>
      <c r="S142" s="192">
        <v>0</v>
      </c>
      <c r="T142" s="193">
        <f t="shared" si="3"/>
        <v>0</v>
      </c>
      <c r="AR142" s="194" t="s">
        <v>235</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335</v>
      </c>
    </row>
    <row r="143" spans="2:65" s="1" customFormat="1" ht="16.5" customHeight="1">
      <c r="B143" s="182"/>
      <c r="C143" s="1125" t="s">
        <v>280</v>
      </c>
      <c r="D143" s="1125" t="s">
        <v>240</v>
      </c>
      <c r="E143" s="1126" t="s">
        <v>5257</v>
      </c>
      <c r="F143" s="1127" t="s">
        <v>5258</v>
      </c>
      <c r="G143" s="1128" t="s">
        <v>5240</v>
      </c>
      <c r="H143" s="1129">
        <v>188</v>
      </c>
      <c r="I143" s="1130"/>
      <c r="J143" s="1130">
        <f t="shared" si="0"/>
        <v>0</v>
      </c>
      <c r="K143" s="202"/>
      <c r="L143" s="203"/>
      <c r="M143" s="204" t="s">
        <v>1</v>
      </c>
      <c r="N143" s="205" t="s">
        <v>37</v>
      </c>
      <c r="O143" s="192">
        <v>0</v>
      </c>
      <c r="P143" s="192">
        <f t="shared" si="1"/>
        <v>0</v>
      </c>
      <c r="Q143" s="192">
        <v>0</v>
      </c>
      <c r="R143" s="192">
        <f t="shared" si="2"/>
        <v>0</v>
      </c>
      <c r="S143" s="192">
        <v>0</v>
      </c>
      <c r="T143" s="193">
        <f t="shared" si="3"/>
        <v>0</v>
      </c>
      <c r="AR143" s="194" t="s">
        <v>235</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341</v>
      </c>
    </row>
    <row r="144" spans="2:65" s="1" customFormat="1" ht="16.5" customHeight="1">
      <c r="B144" s="182"/>
      <c r="C144" s="1125" t="s">
        <v>283</v>
      </c>
      <c r="D144" s="1125" t="s">
        <v>240</v>
      </c>
      <c r="E144" s="1126" t="s">
        <v>5259</v>
      </c>
      <c r="F144" s="1127" t="s">
        <v>5260</v>
      </c>
      <c r="G144" s="1128" t="s">
        <v>5240</v>
      </c>
      <c r="H144" s="1129">
        <v>15</v>
      </c>
      <c r="I144" s="1130"/>
      <c r="J144" s="1130">
        <f t="shared" si="0"/>
        <v>0</v>
      </c>
      <c r="K144" s="202"/>
      <c r="L144" s="203"/>
      <c r="M144" s="204" t="s">
        <v>1</v>
      </c>
      <c r="N144" s="205" t="s">
        <v>37</v>
      </c>
      <c r="O144" s="192">
        <v>0</v>
      </c>
      <c r="P144" s="192">
        <f t="shared" si="1"/>
        <v>0</v>
      </c>
      <c r="Q144" s="192">
        <v>0</v>
      </c>
      <c r="R144" s="192">
        <f t="shared" si="2"/>
        <v>0</v>
      </c>
      <c r="S144" s="192">
        <v>0</v>
      </c>
      <c r="T144" s="193">
        <f t="shared" si="3"/>
        <v>0</v>
      </c>
      <c r="AR144" s="194" t="s">
        <v>235</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347</v>
      </c>
    </row>
    <row r="145" spans="2:65" s="1" customFormat="1" ht="16.5" customHeight="1">
      <c r="B145" s="182"/>
      <c r="C145" s="1125" t="s">
        <v>6</v>
      </c>
      <c r="D145" s="1125" t="s">
        <v>240</v>
      </c>
      <c r="E145" s="1126" t="s">
        <v>5261</v>
      </c>
      <c r="F145" s="1127" t="s">
        <v>5262</v>
      </c>
      <c r="G145" s="1128" t="s">
        <v>5240</v>
      </c>
      <c r="H145" s="1129">
        <v>179</v>
      </c>
      <c r="I145" s="1130"/>
      <c r="J145" s="1130">
        <f t="shared" si="0"/>
        <v>0</v>
      </c>
      <c r="K145" s="202"/>
      <c r="L145" s="203"/>
      <c r="M145" s="204" t="s">
        <v>1</v>
      </c>
      <c r="N145" s="205" t="s">
        <v>37</v>
      </c>
      <c r="O145" s="192">
        <v>0</v>
      </c>
      <c r="P145" s="192">
        <f t="shared" si="1"/>
        <v>0</v>
      </c>
      <c r="Q145" s="192">
        <v>0</v>
      </c>
      <c r="R145" s="192">
        <f t="shared" si="2"/>
        <v>0</v>
      </c>
      <c r="S145" s="192">
        <v>0</v>
      </c>
      <c r="T145" s="193">
        <f t="shared" si="3"/>
        <v>0</v>
      </c>
      <c r="AR145" s="194" t="s">
        <v>235</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352</v>
      </c>
    </row>
    <row r="146" spans="2:65" s="1" customFormat="1" ht="16.5" customHeight="1">
      <c r="B146" s="182"/>
      <c r="C146" s="1125" t="s">
        <v>288</v>
      </c>
      <c r="D146" s="1125" t="s">
        <v>240</v>
      </c>
      <c r="E146" s="1126" t="s">
        <v>5263</v>
      </c>
      <c r="F146" s="1127" t="s">
        <v>5264</v>
      </c>
      <c r="G146" s="1128" t="s">
        <v>5240</v>
      </c>
      <c r="H146" s="1129">
        <v>123</v>
      </c>
      <c r="I146" s="1130"/>
      <c r="J146" s="1130">
        <f t="shared" si="0"/>
        <v>0</v>
      </c>
      <c r="K146" s="202"/>
      <c r="L146" s="203"/>
      <c r="M146" s="204" t="s">
        <v>1</v>
      </c>
      <c r="N146" s="205" t="s">
        <v>37</v>
      </c>
      <c r="O146" s="192">
        <v>0</v>
      </c>
      <c r="P146" s="192">
        <f t="shared" si="1"/>
        <v>0</v>
      </c>
      <c r="Q146" s="192">
        <v>0</v>
      </c>
      <c r="R146" s="192">
        <f t="shared" si="2"/>
        <v>0</v>
      </c>
      <c r="S146" s="192">
        <v>0</v>
      </c>
      <c r="T146" s="193">
        <f t="shared" si="3"/>
        <v>0</v>
      </c>
      <c r="AR146" s="194" t="s">
        <v>235</v>
      </c>
      <c r="AT146" s="194" t="s">
        <v>240</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194" t="s">
        <v>358</v>
      </c>
    </row>
    <row r="147" spans="2:65" s="1" customFormat="1" ht="16.5" customHeight="1">
      <c r="B147" s="182"/>
      <c r="C147" s="1125" t="s">
        <v>291</v>
      </c>
      <c r="D147" s="1125" t="s">
        <v>240</v>
      </c>
      <c r="E147" s="1126" t="s">
        <v>5265</v>
      </c>
      <c r="F147" s="1127" t="s">
        <v>5266</v>
      </c>
      <c r="G147" s="1128" t="s">
        <v>5240</v>
      </c>
      <c r="H147" s="1129">
        <v>129</v>
      </c>
      <c r="I147" s="1130"/>
      <c r="J147" s="1130">
        <f t="shared" si="0"/>
        <v>0</v>
      </c>
      <c r="K147" s="202"/>
      <c r="L147" s="203"/>
      <c r="M147" s="204" t="s">
        <v>1</v>
      </c>
      <c r="N147" s="205" t="s">
        <v>37</v>
      </c>
      <c r="O147" s="192">
        <v>0</v>
      </c>
      <c r="P147" s="192">
        <f t="shared" si="1"/>
        <v>0</v>
      </c>
      <c r="Q147" s="192">
        <v>0</v>
      </c>
      <c r="R147" s="192">
        <f t="shared" si="2"/>
        <v>0</v>
      </c>
      <c r="S147" s="192">
        <v>0</v>
      </c>
      <c r="T147" s="193">
        <f t="shared" si="3"/>
        <v>0</v>
      </c>
      <c r="AR147" s="194" t="s">
        <v>235</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194" t="s">
        <v>364</v>
      </c>
    </row>
    <row r="148" spans="2:65" s="1" customFormat="1" ht="16.5" customHeight="1">
      <c r="B148" s="182"/>
      <c r="C148" s="1125" t="s">
        <v>294</v>
      </c>
      <c r="D148" s="1125" t="s">
        <v>240</v>
      </c>
      <c r="E148" s="1126" t="s">
        <v>5267</v>
      </c>
      <c r="F148" s="1127" t="s">
        <v>5268</v>
      </c>
      <c r="G148" s="1128" t="s">
        <v>5240</v>
      </c>
      <c r="H148" s="1129">
        <v>164</v>
      </c>
      <c r="I148" s="1130"/>
      <c r="J148" s="1130">
        <f t="shared" si="0"/>
        <v>0</v>
      </c>
      <c r="K148" s="202"/>
      <c r="L148" s="203"/>
      <c r="M148" s="204" t="s">
        <v>1</v>
      </c>
      <c r="N148" s="205" t="s">
        <v>37</v>
      </c>
      <c r="O148" s="192">
        <v>0</v>
      </c>
      <c r="P148" s="192">
        <f t="shared" si="1"/>
        <v>0</v>
      </c>
      <c r="Q148" s="192">
        <v>0</v>
      </c>
      <c r="R148" s="192">
        <f t="shared" si="2"/>
        <v>0</v>
      </c>
      <c r="S148" s="192">
        <v>0</v>
      </c>
      <c r="T148" s="193">
        <f t="shared" si="3"/>
        <v>0</v>
      </c>
      <c r="AR148" s="194" t="s">
        <v>235</v>
      </c>
      <c r="AT148" s="194" t="s">
        <v>240</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194" t="s">
        <v>370</v>
      </c>
    </row>
    <row r="149" spans="2:65" s="1" customFormat="1" ht="16.5" customHeight="1">
      <c r="B149" s="182"/>
      <c r="C149" s="1125" t="s">
        <v>297</v>
      </c>
      <c r="D149" s="1125" t="s">
        <v>240</v>
      </c>
      <c r="E149" s="1126" t="s">
        <v>5269</v>
      </c>
      <c r="F149" s="1127" t="s">
        <v>5270</v>
      </c>
      <c r="G149" s="1128" t="s">
        <v>5240</v>
      </c>
      <c r="H149" s="1129">
        <v>146</v>
      </c>
      <c r="I149" s="1130"/>
      <c r="J149" s="1130">
        <f t="shared" si="0"/>
        <v>0</v>
      </c>
      <c r="K149" s="202"/>
      <c r="L149" s="203"/>
      <c r="M149" s="204" t="s">
        <v>1</v>
      </c>
      <c r="N149" s="205" t="s">
        <v>37</v>
      </c>
      <c r="O149" s="192">
        <v>0</v>
      </c>
      <c r="P149" s="192">
        <f t="shared" si="1"/>
        <v>0</v>
      </c>
      <c r="Q149" s="192">
        <v>0</v>
      </c>
      <c r="R149" s="192">
        <f t="shared" si="2"/>
        <v>0</v>
      </c>
      <c r="S149" s="192">
        <v>0</v>
      </c>
      <c r="T149" s="193">
        <f t="shared" si="3"/>
        <v>0</v>
      </c>
      <c r="AR149" s="194" t="s">
        <v>235</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194" t="s">
        <v>376</v>
      </c>
    </row>
    <row r="150" spans="2:65" s="1" customFormat="1" ht="16.5" customHeight="1">
      <c r="B150" s="182"/>
      <c r="C150" s="1125" t="s">
        <v>300</v>
      </c>
      <c r="D150" s="1125" t="s">
        <v>240</v>
      </c>
      <c r="E150" s="1126" t="s">
        <v>5271</v>
      </c>
      <c r="F150" s="1127" t="s">
        <v>5272</v>
      </c>
      <c r="G150" s="1128" t="s">
        <v>5240</v>
      </c>
      <c r="H150" s="1129">
        <v>148</v>
      </c>
      <c r="I150" s="1130"/>
      <c r="J150" s="1130">
        <f t="shared" si="0"/>
        <v>0</v>
      </c>
      <c r="K150" s="202"/>
      <c r="L150" s="203"/>
      <c r="M150" s="204" t="s">
        <v>1</v>
      </c>
      <c r="N150" s="205" t="s">
        <v>37</v>
      </c>
      <c r="O150" s="192">
        <v>0</v>
      </c>
      <c r="P150" s="192">
        <f t="shared" si="1"/>
        <v>0</v>
      </c>
      <c r="Q150" s="192">
        <v>0</v>
      </c>
      <c r="R150" s="192">
        <f t="shared" si="2"/>
        <v>0</v>
      </c>
      <c r="S150" s="192">
        <v>0</v>
      </c>
      <c r="T150" s="193">
        <f t="shared" si="3"/>
        <v>0</v>
      </c>
      <c r="AR150" s="194" t="s">
        <v>235</v>
      </c>
      <c r="AT150" s="194" t="s">
        <v>240</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194" t="s">
        <v>382</v>
      </c>
    </row>
    <row r="151" spans="2:65" s="1" customFormat="1" ht="16.5" customHeight="1">
      <c r="B151" s="182"/>
      <c r="C151" s="1125" t="s">
        <v>303</v>
      </c>
      <c r="D151" s="1125" t="s">
        <v>240</v>
      </c>
      <c r="E151" s="1126" t="s">
        <v>5273</v>
      </c>
      <c r="F151" s="1127" t="s">
        <v>5274</v>
      </c>
      <c r="G151" s="1128" t="s">
        <v>5240</v>
      </c>
      <c r="H151" s="1129">
        <v>105</v>
      </c>
      <c r="I151" s="1130"/>
      <c r="J151" s="1130">
        <f t="shared" si="0"/>
        <v>0</v>
      </c>
      <c r="K151" s="202"/>
      <c r="L151" s="203"/>
      <c r="M151" s="204" t="s">
        <v>1</v>
      </c>
      <c r="N151" s="205" t="s">
        <v>37</v>
      </c>
      <c r="O151" s="192">
        <v>0</v>
      </c>
      <c r="P151" s="192">
        <f t="shared" si="1"/>
        <v>0</v>
      </c>
      <c r="Q151" s="192">
        <v>0</v>
      </c>
      <c r="R151" s="192">
        <f t="shared" si="2"/>
        <v>0</v>
      </c>
      <c r="S151" s="192">
        <v>0</v>
      </c>
      <c r="T151" s="193">
        <f t="shared" si="3"/>
        <v>0</v>
      </c>
      <c r="AR151" s="194" t="s">
        <v>235</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194" t="s">
        <v>393</v>
      </c>
    </row>
    <row r="152" spans="2:65" s="1" customFormat="1" ht="16.5" customHeight="1">
      <c r="B152" s="182"/>
      <c r="C152" s="1125" t="s">
        <v>306</v>
      </c>
      <c r="D152" s="1125" t="s">
        <v>240</v>
      </c>
      <c r="E152" s="1126" t="s">
        <v>5275</v>
      </c>
      <c r="F152" s="1127" t="s">
        <v>5276</v>
      </c>
      <c r="G152" s="1128" t="s">
        <v>5240</v>
      </c>
      <c r="H152" s="1129">
        <v>104</v>
      </c>
      <c r="I152" s="1130"/>
      <c r="J152" s="1130">
        <f t="shared" si="0"/>
        <v>0</v>
      </c>
      <c r="K152" s="202"/>
      <c r="L152" s="203"/>
      <c r="M152" s="204" t="s">
        <v>1</v>
      </c>
      <c r="N152" s="205" t="s">
        <v>37</v>
      </c>
      <c r="O152" s="192">
        <v>0</v>
      </c>
      <c r="P152" s="192">
        <f t="shared" si="1"/>
        <v>0</v>
      </c>
      <c r="Q152" s="192">
        <v>0</v>
      </c>
      <c r="R152" s="192">
        <f t="shared" si="2"/>
        <v>0</v>
      </c>
      <c r="S152" s="192">
        <v>0</v>
      </c>
      <c r="T152" s="193">
        <f t="shared" si="3"/>
        <v>0</v>
      </c>
      <c r="AR152" s="194" t="s">
        <v>235</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194" t="s">
        <v>399</v>
      </c>
    </row>
    <row r="153" spans="2:65" s="1" customFormat="1" ht="16.5" customHeight="1">
      <c r="B153" s="182"/>
      <c r="C153" s="1125" t="s">
        <v>309</v>
      </c>
      <c r="D153" s="1125" t="s">
        <v>240</v>
      </c>
      <c r="E153" s="1126" t="s">
        <v>5277</v>
      </c>
      <c r="F153" s="1127" t="s">
        <v>5278</v>
      </c>
      <c r="G153" s="1128" t="s">
        <v>5240</v>
      </c>
      <c r="H153" s="1129">
        <v>135</v>
      </c>
      <c r="I153" s="1130"/>
      <c r="J153" s="1130">
        <f t="shared" si="0"/>
        <v>0</v>
      </c>
      <c r="K153" s="202"/>
      <c r="L153" s="203"/>
      <c r="M153" s="204" t="s">
        <v>1</v>
      </c>
      <c r="N153" s="205" t="s">
        <v>37</v>
      </c>
      <c r="O153" s="192">
        <v>0</v>
      </c>
      <c r="P153" s="192">
        <f t="shared" si="1"/>
        <v>0</v>
      </c>
      <c r="Q153" s="192">
        <v>0</v>
      </c>
      <c r="R153" s="192">
        <f t="shared" si="2"/>
        <v>0</v>
      </c>
      <c r="S153" s="192">
        <v>0</v>
      </c>
      <c r="T153" s="193">
        <f t="shared" si="3"/>
        <v>0</v>
      </c>
      <c r="AR153" s="194" t="s">
        <v>235</v>
      </c>
      <c r="AT153" s="194" t="s">
        <v>240</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217</v>
      </c>
      <c r="BM153" s="194" t="s">
        <v>409</v>
      </c>
    </row>
    <row r="154" spans="2:65" s="1" customFormat="1" ht="16.5" customHeight="1">
      <c r="B154" s="182"/>
      <c r="C154" s="1125" t="s">
        <v>311</v>
      </c>
      <c r="D154" s="1125" t="s">
        <v>240</v>
      </c>
      <c r="E154" s="1126" t="s">
        <v>5279</v>
      </c>
      <c r="F154" s="1127" t="s">
        <v>5280</v>
      </c>
      <c r="G154" s="1128" t="s">
        <v>5240</v>
      </c>
      <c r="H154" s="1129">
        <v>36</v>
      </c>
      <c r="I154" s="1130"/>
      <c r="J154" s="1130">
        <f t="shared" si="0"/>
        <v>0</v>
      </c>
      <c r="K154" s="202"/>
      <c r="L154" s="203"/>
      <c r="M154" s="204" t="s">
        <v>1</v>
      </c>
      <c r="N154" s="205" t="s">
        <v>37</v>
      </c>
      <c r="O154" s="192">
        <v>0</v>
      </c>
      <c r="P154" s="192">
        <f t="shared" si="1"/>
        <v>0</v>
      </c>
      <c r="Q154" s="192">
        <v>0</v>
      </c>
      <c r="R154" s="192">
        <f t="shared" si="2"/>
        <v>0</v>
      </c>
      <c r="S154" s="192">
        <v>0</v>
      </c>
      <c r="T154" s="193">
        <f t="shared" si="3"/>
        <v>0</v>
      </c>
      <c r="AR154" s="194" t="s">
        <v>235</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217</v>
      </c>
      <c r="BM154" s="194" t="s">
        <v>415</v>
      </c>
    </row>
    <row r="155" spans="2:65" s="1" customFormat="1" ht="16.5" customHeight="1">
      <c r="B155" s="182"/>
      <c r="C155" s="1125" t="s">
        <v>314</v>
      </c>
      <c r="D155" s="1125" t="s">
        <v>240</v>
      </c>
      <c r="E155" s="1126" t="s">
        <v>5281</v>
      </c>
      <c r="F155" s="1127" t="s">
        <v>5282</v>
      </c>
      <c r="G155" s="1128" t="s">
        <v>5240</v>
      </c>
      <c r="H155" s="1129">
        <v>17</v>
      </c>
      <c r="I155" s="1130"/>
      <c r="J155" s="1130">
        <f t="shared" si="0"/>
        <v>0</v>
      </c>
      <c r="K155" s="202"/>
      <c r="L155" s="203"/>
      <c r="M155" s="204" t="s">
        <v>1</v>
      </c>
      <c r="N155" s="205" t="s">
        <v>37</v>
      </c>
      <c r="O155" s="192">
        <v>0</v>
      </c>
      <c r="P155" s="192">
        <f t="shared" si="1"/>
        <v>0</v>
      </c>
      <c r="Q155" s="192">
        <v>0</v>
      </c>
      <c r="R155" s="192">
        <f t="shared" si="2"/>
        <v>0</v>
      </c>
      <c r="S155" s="192">
        <v>0</v>
      </c>
      <c r="T155" s="193">
        <f t="shared" si="3"/>
        <v>0</v>
      </c>
      <c r="AR155" s="194" t="s">
        <v>235</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217</v>
      </c>
      <c r="BM155" s="194" t="s">
        <v>421</v>
      </c>
    </row>
    <row r="156" spans="2:65" s="1" customFormat="1" ht="16.5" customHeight="1">
      <c r="B156" s="182"/>
      <c r="C156" s="1125" t="s">
        <v>317</v>
      </c>
      <c r="D156" s="1125" t="s">
        <v>240</v>
      </c>
      <c r="E156" s="1126" t="s">
        <v>5283</v>
      </c>
      <c r="F156" s="1127" t="s">
        <v>5284</v>
      </c>
      <c r="G156" s="1128" t="s">
        <v>5240</v>
      </c>
      <c r="H156" s="1129">
        <v>12</v>
      </c>
      <c r="I156" s="1130"/>
      <c r="J156" s="1130">
        <f t="shared" si="0"/>
        <v>0</v>
      </c>
      <c r="K156" s="202"/>
      <c r="L156" s="203"/>
      <c r="M156" s="204" t="s">
        <v>1</v>
      </c>
      <c r="N156" s="205" t="s">
        <v>37</v>
      </c>
      <c r="O156" s="192">
        <v>0</v>
      </c>
      <c r="P156" s="192">
        <f t="shared" si="1"/>
        <v>0</v>
      </c>
      <c r="Q156" s="192">
        <v>0</v>
      </c>
      <c r="R156" s="192">
        <f t="shared" si="2"/>
        <v>0</v>
      </c>
      <c r="S156" s="192">
        <v>0</v>
      </c>
      <c r="T156" s="193">
        <f t="shared" si="3"/>
        <v>0</v>
      </c>
      <c r="AR156" s="194" t="s">
        <v>235</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217</v>
      </c>
      <c r="BM156" s="194" t="s">
        <v>427</v>
      </c>
    </row>
    <row r="157" spans="2:65" s="1" customFormat="1" ht="16.5" customHeight="1">
      <c r="B157" s="182"/>
      <c r="C157" s="1125" t="s">
        <v>320</v>
      </c>
      <c r="D157" s="1125" t="s">
        <v>240</v>
      </c>
      <c r="E157" s="1126" t="s">
        <v>5285</v>
      </c>
      <c r="F157" s="1127" t="s">
        <v>5286</v>
      </c>
      <c r="G157" s="1128" t="s">
        <v>5240</v>
      </c>
      <c r="H157" s="1129">
        <v>15</v>
      </c>
      <c r="I157" s="1130"/>
      <c r="J157" s="1130">
        <f t="shared" si="0"/>
        <v>0</v>
      </c>
      <c r="K157" s="202"/>
      <c r="L157" s="203"/>
      <c r="M157" s="204" t="s">
        <v>1</v>
      </c>
      <c r="N157" s="205" t="s">
        <v>37</v>
      </c>
      <c r="O157" s="192">
        <v>0</v>
      </c>
      <c r="P157" s="192">
        <f t="shared" si="1"/>
        <v>0</v>
      </c>
      <c r="Q157" s="192">
        <v>0</v>
      </c>
      <c r="R157" s="192">
        <f t="shared" si="2"/>
        <v>0</v>
      </c>
      <c r="S157" s="192">
        <v>0</v>
      </c>
      <c r="T157" s="193">
        <f t="shared" si="3"/>
        <v>0</v>
      </c>
      <c r="AR157" s="194" t="s">
        <v>235</v>
      </c>
      <c r="AT157" s="194" t="s">
        <v>240</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217</v>
      </c>
      <c r="BM157" s="194" t="s">
        <v>434</v>
      </c>
    </row>
    <row r="158" spans="2:65" s="1" customFormat="1" ht="16.5" customHeight="1">
      <c r="B158" s="182"/>
      <c r="C158" s="1125" t="s">
        <v>323</v>
      </c>
      <c r="D158" s="1125" t="s">
        <v>240</v>
      </c>
      <c r="E158" s="1126" t="s">
        <v>5287</v>
      </c>
      <c r="F158" s="1127" t="s">
        <v>5288</v>
      </c>
      <c r="G158" s="1128" t="s">
        <v>5240</v>
      </c>
      <c r="H158" s="1129">
        <v>54</v>
      </c>
      <c r="I158" s="1130"/>
      <c r="J158" s="1130">
        <f t="shared" si="0"/>
        <v>0</v>
      </c>
      <c r="K158" s="202"/>
      <c r="L158" s="203"/>
      <c r="M158" s="204" t="s">
        <v>1</v>
      </c>
      <c r="N158" s="205" t="s">
        <v>37</v>
      </c>
      <c r="O158" s="192">
        <v>0</v>
      </c>
      <c r="P158" s="192">
        <f t="shared" si="1"/>
        <v>0</v>
      </c>
      <c r="Q158" s="192">
        <v>0</v>
      </c>
      <c r="R158" s="192">
        <f t="shared" si="2"/>
        <v>0</v>
      </c>
      <c r="S158" s="192">
        <v>0</v>
      </c>
      <c r="T158" s="193">
        <f t="shared" si="3"/>
        <v>0</v>
      </c>
      <c r="AR158" s="194" t="s">
        <v>235</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217</v>
      </c>
      <c r="BM158" s="194" t="s">
        <v>438</v>
      </c>
    </row>
    <row r="159" spans="2:65" s="1" customFormat="1" ht="37.9" customHeight="1">
      <c r="B159" s="182"/>
      <c r="C159" s="183" t="s">
        <v>326</v>
      </c>
      <c r="D159" s="183" t="s">
        <v>213</v>
      </c>
      <c r="E159" s="184" t="s">
        <v>5289</v>
      </c>
      <c r="F159" s="185" t="s">
        <v>5290</v>
      </c>
      <c r="G159" s="186" t="s">
        <v>250</v>
      </c>
      <c r="H159" s="187">
        <v>7</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217</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217</v>
      </c>
      <c r="BM159" s="194" t="s">
        <v>444</v>
      </c>
    </row>
    <row r="160" spans="2:65" s="1" customFormat="1" ht="24.2" customHeight="1">
      <c r="B160" s="182"/>
      <c r="C160" s="196" t="s">
        <v>329</v>
      </c>
      <c r="D160" s="196" t="s">
        <v>240</v>
      </c>
      <c r="E160" s="197" t="s">
        <v>5291</v>
      </c>
      <c r="F160" s="198" t="s">
        <v>5292</v>
      </c>
      <c r="G160" s="199" t="s">
        <v>250</v>
      </c>
      <c r="H160" s="200">
        <v>21</v>
      </c>
      <c r="I160" s="201"/>
      <c r="J160" s="201">
        <f t="shared" si="0"/>
        <v>0</v>
      </c>
      <c r="K160" s="202"/>
      <c r="L160" s="203"/>
      <c r="M160" s="204" t="s">
        <v>1</v>
      </c>
      <c r="N160" s="205" t="s">
        <v>37</v>
      </c>
      <c r="O160" s="192">
        <v>0</v>
      </c>
      <c r="P160" s="192">
        <f t="shared" si="1"/>
        <v>0</v>
      </c>
      <c r="Q160" s="192">
        <v>0</v>
      </c>
      <c r="R160" s="192">
        <f t="shared" si="2"/>
        <v>0</v>
      </c>
      <c r="S160" s="192">
        <v>0</v>
      </c>
      <c r="T160" s="193">
        <f t="shared" si="3"/>
        <v>0</v>
      </c>
      <c r="AR160" s="194" t="s">
        <v>235</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217</v>
      </c>
      <c r="BM160" s="194" t="s">
        <v>448</v>
      </c>
    </row>
    <row r="161" spans="2:65" s="1" customFormat="1" ht="44.25" customHeight="1">
      <c r="B161" s="182"/>
      <c r="C161" s="183" t="s">
        <v>332</v>
      </c>
      <c r="D161" s="183" t="s">
        <v>213</v>
      </c>
      <c r="E161" s="184" t="s">
        <v>5293</v>
      </c>
      <c r="F161" s="185" t="s">
        <v>5294</v>
      </c>
      <c r="G161" s="186" t="s">
        <v>238</v>
      </c>
      <c r="H161" s="187">
        <v>443.3</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217</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217</v>
      </c>
      <c r="BM161" s="194" t="s">
        <v>452</v>
      </c>
    </row>
    <row r="162" spans="2:65" s="1" customFormat="1" ht="16.5" customHeight="1">
      <c r="B162" s="182"/>
      <c r="C162" s="196" t="s">
        <v>335</v>
      </c>
      <c r="D162" s="196" t="s">
        <v>240</v>
      </c>
      <c r="E162" s="197" t="s">
        <v>5295</v>
      </c>
      <c r="F162" s="198" t="s">
        <v>5296</v>
      </c>
      <c r="G162" s="199" t="s">
        <v>234</v>
      </c>
      <c r="H162" s="200">
        <v>35</v>
      </c>
      <c r="I162" s="201"/>
      <c r="J162" s="201">
        <f t="shared" si="0"/>
        <v>0</v>
      </c>
      <c r="K162" s="202"/>
      <c r="L162" s="203"/>
      <c r="M162" s="204" t="s">
        <v>1</v>
      </c>
      <c r="N162" s="205" t="s">
        <v>37</v>
      </c>
      <c r="O162" s="192">
        <v>0</v>
      </c>
      <c r="P162" s="192">
        <f t="shared" si="1"/>
        <v>0</v>
      </c>
      <c r="Q162" s="192">
        <v>0</v>
      </c>
      <c r="R162" s="192">
        <f t="shared" si="2"/>
        <v>0</v>
      </c>
      <c r="S162" s="192">
        <v>0</v>
      </c>
      <c r="T162" s="193">
        <f t="shared" si="3"/>
        <v>0</v>
      </c>
      <c r="AR162" s="194" t="s">
        <v>235</v>
      </c>
      <c r="AT162" s="194" t="s">
        <v>240</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217</v>
      </c>
      <c r="BM162" s="194" t="s">
        <v>456</v>
      </c>
    </row>
    <row r="163" spans="2:65" s="1" customFormat="1" ht="24.2" customHeight="1">
      <c r="B163" s="182"/>
      <c r="C163" s="183" t="s">
        <v>338</v>
      </c>
      <c r="D163" s="183" t="s">
        <v>213</v>
      </c>
      <c r="E163" s="184" t="s">
        <v>5297</v>
      </c>
      <c r="F163" s="185" t="s">
        <v>5298</v>
      </c>
      <c r="G163" s="186" t="s">
        <v>234</v>
      </c>
      <c r="H163" s="187">
        <v>0.15</v>
      </c>
      <c r="I163" s="188"/>
      <c r="J163" s="188">
        <f t="shared" si="0"/>
        <v>0</v>
      </c>
      <c r="K163" s="189"/>
      <c r="L163" s="64"/>
      <c r="M163" s="190" t="s">
        <v>1</v>
      </c>
      <c r="N163" s="191" t="s">
        <v>37</v>
      </c>
      <c r="O163" s="192">
        <v>0</v>
      </c>
      <c r="P163" s="192">
        <f t="shared" si="1"/>
        <v>0</v>
      </c>
      <c r="Q163" s="192">
        <v>0</v>
      </c>
      <c r="R163" s="192">
        <f t="shared" si="2"/>
        <v>0</v>
      </c>
      <c r="S163" s="192">
        <v>0</v>
      </c>
      <c r="T163" s="193">
        <f t="shared" si="3"/>
        <v>0</v>
      </c>
      <c r="AR163" s="194" t="s">
        <v>217</v>
      </c>
      <c r="AT163" s="194" t="s">
        <v>213</v>
      </c>
      <c r="AU163" s="194" t="s">
        <v>83</v>
      </c>
      <c r="AY163" s="51" t="s">
        <v>211</v>
      </c>
      <c r="BE163" s="195">
        <f t="shared" si="4"/>
        <v>0</v>
      </c>
      <c r="BF163" s="195">
        <f t="shared" si="5"/>
        <v>0</v>
      </c>
      <c r="BG163" s="195">
        <f t="shared" si="6"/>
        <v>0</v>
      </c>
      <c r="BH163" s="195">
        <f t="shared" si="7"/>
        <v>0</v>
      </c>
      <c r="BI163" s="195">
        <f t="shared" si="8"/>
        <v>0</v>
      </c>
      <c r="BJ163" s="51" t="s">
        <v>83</v>
      </c>
      <c r="BK163" s="195">
        <f t="shared" si="9"/>
        <v>0</v>
      </c>
      <c r="BL163" s="51" t="s">
        <v>217</v>
      </c>
      <c r="BM163" s="194" t="s">
        <v>460</v>
      </c>
    </row>
    <row r="164" spans="2:65" s="1" customFormat="1" ht="16.5" customHeight="1">
      <c r="B164" s="182"/>
      <c r="C164" s="196" t="s">
        <v>341</v>
      </c>
      <c r="D164" s="196" t="s">
        <v>240</v>
      </c>
      <c r="E164" s="197" t="s">
        <v>5299</v>
      </c>
      <c r="F164" s="198" t="s">
        <v>5300</v>
      </c>
      <c r="G164" s="199" t="s">
        <v>234</v>
      </c>
      <c r="H164" s="200">
        <v>0.15</v>
      </c>
      <c r="I164" s="201"/>
      <c r="J164" s="201">
        <f t="shared" si="0"/>
        <v>0</v>
      </c>
      <c r="K164" s="202"/>
      <c r="L164" s="203"/>
      <c r="M164" s="204" t="s">
        <v>1</v>
      </c>
      <c r="N164" s="205" t="s">
        <v>37</v>
      </c>
      <c r="O164" s="192">
        <v>0</v>
      </c>
      <c r="P164" s="192">
        <f t="shared" si="1"/>
        <v>0</v>
      </c>
      <c r="Q164" s="192">
        <v>0</v>
      </c>
      <c r="R164" s="192">
        <f t="shared" si="2"/>
        <v>0</v>
      </c>
      <c r="S164" s="192">
        <v>0</v>
      </c>
      <c r="T164" s="193">
        <f t="shared" si="3"/>
        <v>0</v>
      </c>
      <c r="AR164" s="194" t="s">
        <v>235</v>
      </c>
      <c r="AT164" s="194" t="s">
        <v>240</v>
      </c>
      <c r="AU164" s="194" t="s">
        <v>83</v>
      </c>
      <c r="AY164" s="51" t="s">
        <v>211</v>
      </c>
      <c r="BE164" s="195">
        <f t="shared" si="4"/>
        <v>0</v>
      </c>
      <c r="BF164" s="195">
        <f t="shared" si="5"/>
        <v>0</v>
      </c>
      <c r="BG164" s="195">
        <f t="shared" si="6"/>
        <v>0</v>
      </c>
      <c r="BH164" s="195">
        <f t="shared" si="7"/>
        <v>0</v>
      </c>
      <c r="BI164" s="195">
        <f t="shared" si="8"/>
        <v>0</v>
      </c>
      <c r="BJ164" s="51" t="s">
        <v>83</v>
      </c>
      <c r="BK164" s="195">
        <f t="shared" si="9"/>
        <v>0</v>
      </c>
      <c r="BL164" s="51" t="s">
        <v>217</v>
      </c>
      <c r="BM164" s="194" t="s">
        <v>466</v>
      </c>
    </row>
    <row r="165" spans="2:65" s="11" customFormat="1" ht="22.9" customHeight="1">
      <c r="B165" s="171"/>
      <c r="D165" s="172" t="s">
        <v>69</v>
      </c>
      <c r="E165" s="180" t="s">
        <v>225</v>
      </c>
      <c r="F165" s="180" t="s">
        <v>266</v>
      </c>
      <c r="J165" s="181">
        <f>BK165</f>
        <v>0</v>
      </c>
      <c r="L165" s="171"/>
      <c r="M165" s="175"/>
      <c r="P165" s="176">
        <f>SUM(P166:P172)</f>
        <v>0</v>
      </c>
      <c r="R165" s="176">
        <f>SUM(R166:R172)</f>
        <v>0</v>
      </c>
      <c r="T165" s="177">
        <f>SUM(T166:T172)</f>
        <v>0</v>
      </c>
      <c r="W165" s="1"/>
      <c r="X165" s="1"/>
      <c r="AR165" s="172" t="s">
        <v>77</v>
      </c>
      <c r="AT165" s="178" t="s">
        <v>69</v>
      </c>
      <c r="AU165" s="178" t="s">
        <v>77</v>
      </c>
      <c r="AY165" s="172" t="s">
        <v>211</v>
      </c>
      <c r="BK165" s="179">
        <f>SUM(BK166:BK172)</f>
        <v>0</v>
      </c>
    </row>
    <row r="166" spans="2:65" s="1" customFormat="1" ht="24.2" customHeight="1">
      <c r="B166" s="182"/>
      <c r="C166" s="183" t="s">
        <v>344</v>
      </c>
      <c r="D166" s="183" t="s">
        <v>213</v>
      </c>
      <c r="E166" s="184" t="s">
        <v>5301</v>
      </c>
      <c r="F166" s="185" t="s">
        <v>5302</v>
      </c>
      <c r="G166" s="186" t="s">
        <v>238</v>
      </c>
      <c r="H166" s="187">
        <v>63.6</v>
      </c>
      <c r="I166" s="188"/>
      <c r="J166" s="188">
        <f t="shared" ref="J166:J172" si="10">ROUND(I166*H166,2)</f>
        <v>0</v>
      </c>
      <c r="K166" s="189"/>
      <c r="L166" s="64"/>
      <c r="M166" s="190" t="s">
        <v>1</v>
      </c>
      <c r="N166" s="191" t="s">
        <v>37</v>
      </c>
      <c r="O166" s="192">
        <v>0</v>
      </c>
      <c r="P166" s="192">
        <f t="shared" ref="P166:P172" si="11">O166*H166</f>
        <v>0</v>
      </c>
      <c r="Q166" s="192">
        <v>0</v>
      </c>
      <c r="R166" s="192">
        <f t="shared" ref="R166:R172" si="12">Q166*H166</f>
        <v>0</v>
      </c>
      <c r="S166" s="192">
        <v>0</v>
      </c>
      <c r="T166" s="193">
        <f t="shared" ref="T166:T172" si="13">S166*H166</f>
        <v>0</v>
      </c>
      <c r="AR166" s="194" t="s">
        <v>217</v>
      </c>
      <c r="AT166" s="194" t="s">
        <v>213</v>
      </c>
      <c r="AU166" s="194" t="s">
        <v>83</v>
      </c>
      <c r="AY166" s="51" t="s">
        <v>211</v>
      </c>
      <c r="BE166" s="195">
        <f t="shared" ref="BE166:BE172" si="14">IF(N166="základná",J166,0)</f>
        <v>0</v>
      </c>
      <c r="BF166" s="195">
        <f t="shared" ref="BF166:BF172" si="15">IF(N166="znížená",J166,0)</f>
        <v>0</v>
      </c>
      <c r="BG166" s="195">
        <f t="shared" ref="BG166:BG172" si="16">IF(N166="zákl. prenesená",J166,0)</f>
        <v>0</v>
      </c>
      <c r="BH166" s="195">
        <f t="shared" ref="BH166:BH172" si="17">IF(N166="zníž. prenesená",J166,0)</f>
        <v>0</v>
      </c>
      <c r="BI166" s="195">
        <f t="shared" ref="BI166:BI172" si="18">IF(N166="nulová",J166,0)</f>
        <v>0</v>
      </c>
      <c r="BJ166" s="51" t="s">
        <v>83</v>
      </c>
      <c r="BK166" s="195">
        <f t="shared" ref="BK166:BK172" si="19">ROUND(I166*H166,2)</f>
        <v>0</v>
      </c>
      <c r="BL166" s="51" t="s">
        <v>217</v>
      </c>
      <c r="BM166" s="194" t="s">
        <v>472</v>
      </c>
    </row>
    <row r="167" spans="2:65" s="1" customFormat="1" ht="24.2" customHeight="1">
      <c r="B167" s="182"/>
      <c r="C167" s="183" t="s">
        <v>347</v>
      </c>
      <c r="D167" s="183" t="s">
        <v>213</v>
      </c>
      <c r="E167" s="184" t="s">
        <v>5303</v>
      </c>
      <c r="F167" s="185" t="s">
        <v>5304</v>
      </c>
      <c r="G167" s="186" t="s">
        <v>238</v>
      </c>
      <c r="H167" s="187">
        <v>63.6</v>
      </c>
      <c r="I167" s="188"/>
      <c r="J167" s="188">
        <f t="shared" si="10"/>
        <v>0</v>
      </c>
      <c r="K167" s="189"/>
      <c r="L167" s="64"/>
      <c r="M167" s="190" t="s">
        <v>1</v>
      </c>
      <c r="N167" s="191" t="s">
        <v>37</v>
      </c>
      <c r="O167" s="192">
        <v>0</v>
      </c>
      <c r="P167" s="192">
        <f t="shared" si="11"/>
        <v>0</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478</v>
      </c>
    </row>
    <row r="168" spans="2:65" s="1" customFormat="1" ht="24.2" customHeight="1">
      <c r="B168" s="182"/>
      <c r="C168" s="183" t="s">
        <v>350</v>
      </c>
      <c r="D168" s="183" t="s">
        <v>213</v>
      </c>
      <c r="E168" s="184" t="s">
        <v>5305</v>
      </c>
      <c r="F168" s="185" t="s">
        <v>5306</v>
      </c>
      <c r="G168" s="186" t="s">
        <v>238</v>
      </c>
      <c r="H168" s="187">
        <v>63.6</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484</v>
      </c>
    </row>
    <row r="169" spans="2:65" s="1" customFormat="1" ht="76.349999999999994" customHeight="1">
      <c r="B169" s="182"/>
      <c r="C169" s="183" t="s">
        <v>352</v>
      </c>
      <c r="D169" s="183" t="s">
        <v>213</v>
      </c>
      <c r="E169" s="184" t="s">
        <v>5307</v>
      </c>
      <c r="F169" s="185" t="s">
        <v>5308</v>
      </c>
      <c r="G169" s="186" t="s">
        <v>238</v>
      </c>
      <c r="H169" s="187">
        <v>174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488</v>
      </c>
    </row>
    <row r="170" spans="2:65" s="1" customFormat="1" ht="37.9" customHeight="1">
      <c r="B170" s="182"/>
      <c r="C170" s="183" t="s">
        <v>355</v>
      </c>
      <c r="D170" s="183" t="s">
        <v>213</v>
      </c>
      <c r="E170" s="184" t="s">
        <v>5309</v>
      </c>
      <c r="F170" s="185" t="s">
        <v>5310</v>
      </c>
      <c r="G170" s="186" t="s">
        <v>238</v>
      </c>
      <c r="H170" s="187">
        <v>174</v>
      </c>
      <c r="I170" s="188"/>
      <c r="J170" s="188">
        <f t="shared" si="10"/>
        <v>0</v>
      </c>
      <c r="K170" s="189"/>
      <c r="L170" s="64"/>
      <c r="M170" s="190" t="s">
        <v>1</v>
      </c>
      <c r="N170" s="191" t="s">
        <v>37</v>
      </c>
      <c r="O170" s="192">
        <v>0</v>
      </c>
      <c r="P170" s="192">
        <f t="shared" si="11"/>
        <v>0</v>
      </c>
      <c r="Q170" s="192">
        <v>0</v>
      </c>
      <c r="R170" s="192">
        <f t="shared" si="12"/>
        <v>0</v>
      </c>
      <c r="S170" s="192">
        <v>0</v>
      </c>
      <c r="T170" s="193">
        <f t="shared" si="13"/>
        <v>0</v>
      </c>
      <c r="AR170" s="194" t="s">
        <v>217</v>
      </c>
      <c r="AT170" s="194" t="s">
        <v>213</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492</v>
      </c>
    </row>
    <row r="171" spans="2:65" s="1" customFormat="1" ht="16.5" customHeight="1">
      <c r="B171" s="182"/>
      <c r="C171" s="183" t="s">
        <v>358</v>
      </c>
      <c r="D171" s="183" t="s">
        <v>213</v>
      </c>
      <c r="E171" s="184" t="s">
        <v>5311</v>
      </c>
      <c r="F171" s="185" t="s">
        <v>5312</v>
      </c>
      <c r="G171" s="186" t="s">
        <v>238</v>
      </c>
      <c r="H171" s="187">
        <v>63.6</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498</v>
      </c>
    </row>
    <row r="172" spans="2:65" s="1" customFormat="1" ht="16.5" customHeight="1">
      <c r="B172" s="182"/>
      <c r="C172" s="196" t="s">
        <v>361</v>
      </c>
      <c r="D172" s="196" t="s">
        <v>240</v>
      </c>
      <c r="E172" s="197" t="s">
        <v>5313</v>
      </c>
      <c r="F172" s="198" t="s">
        <v>5314</v>
      </c>
      <c r="G172" s="199" t="s">
        <v>238</v>
      </c>
      <c r="H172" s="200">
        <v>63.6</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504</v>
      </c>
    </row>
    <row r="173" spans="2:65" s="11" customFormat="1" ht="22.9" customHeight="1">
      <c r="B173" s="171"/>
      <c r="D173" s="172" t="s">
        <v>69</v>
      </c>
      <c r="E173" s="180" t="s">
        <v>239</v>
      </c>
      <c r="F173" s="180" t="s">
        <v>385</v>
      </c>
      <c r="J173" s="181">
        <f>BK173</f>
        <v>0</v>
      </c>
      <c r="L173" s="171"/>
      <c r="M173" s="175"/>
      <c r="P173" s="176">
        <f>SUM(P174:P187)</f>
        <v>0</v>
      </c>
      <c r="R173" s="176">
        <f>SUM(R174:R187)</f>
        <v>0</v>
      </c>
      <c r="T173" s="177">
        <f>SUM(T174:T187)</f>
        <v>0</v>
      </c>
      <c r="W173" s="1"/>
      <c r="X173" s="1"/>
      <c r="AR173" s="172" t="s">
        <v>77</v>
      </c>
      <c r="AT173" s="178" t="s">
        <v>69</v>
      </c>
      <c r="AU173" s="178" t="s">
        <v>77</v>
      </c>
      <c r="AY173" s="172" t="s">
        <v>211</v>
      </c>
      <c r="BK173" s="179">
        <f>SUM(BK174:BK187)</f>
        <v>0</v>
      </c>
    </row>
    <row r="174" spans="2:65" s="1" customFormat="1" ht="21.75" customHeight="1">
      <c r="B174" s="182"/>
      <c r="C174" s="183" t="s">
        <v>364</v>
      </c>
      <c r="D174" s="183" t="s">
        <v>213</v>
      </c>
      <c r="E174" s="184" t="s">
        <v>5315</v>
      </c>
      <c r="F174" s="185" t="s">
        <v>5316</v>
      </c>
      <c r="G174" s="186" t="s">
        <v>389</v>
      </c>
      <c r="H174" s="187">
        <v>522.5</v>
      </c>
      <c r="I174" s="188"/>
      <c r="J174" s="188">
        <f t="shared" ref="J174:J187" si="20">ROUND(I174*H174,2)</f>
        <v>0</v>
      </c>
      <c r="K174" s="189"/>
      <c r="L174" s="171"/>
      <c r="M174" s="190" t="s">
        <v>1</v>
      </c>
      <c r="N174" s="191" t="s">
        <v>37</v>
      </c>
      <c r="O174" s="192">
        <v>0</v>
      </c>
      <c r="P174" s="192">
        <f t="shared" ref="P174:P187" si="21">O174*H174</f>
        <v>0</v>
      </c>
      <c r="Q174" s="192">
        <v>0</v>
      </c>
      <c r="R174" s="192">
        <f t="shared" ref="R174:R187" si="22">Q174*H174</f>
        <v>0</v>
      </c>
      <c r="S174" s="192">
        <v>0</v>
      </c>
      <c r="T174" s="193">
        <f t="shared" ref="T174:T187" si="23">S174*H174</f>
        <v>0</v>
      </c>
      <c r="AR174" s="194" t="s">
        <v>217</v>
      </c>
      <c r="AT174" s="194" t="s">
        <v>213</v>
      </c>
      <c r="AU174" s="194" t="s">
        <v>83</v>
      </c>
      <c r="AY174" s="51" t="s">
        <v>211</v>
      </c>
      <c r="BE174" s="195">
        <f t="shared" ref="BE174:BE187" si="24">IF(N174="základná",J174,0)</f>
        <v>0</v>
      </c>
      <c r="BF174" s="195">
        <f t="shared" ref="BF174:BF187" si="25">IF(N174="znížená",J174,0)</f>
        <v>0</v>
      </c>
      <c r="BG174" s="195">
        <f t="shared" ref="BG174:BG187" si="26">IF(N174="zákl. prenesená",J174,0)</f>
        <v>0</v>
      </c>
      <c r="BH174" s="195">
        <f t="shared" ref="BH174:BH187" si="27">IF(N174="zníž. prenesená",J174,0)</f>
        <v>0</v>
      </c>
      <c r="BI174" s="195">
        <f t="shared" ref="BI174:BI187" si="28">IF(N174="nulová",J174,0)</f>
        <v>0</v>
      </c>
      <c r="BJ174" s="51" t="s">
        <v>83</v>
      </c>
      <c r="BK174" s="195">
        <f t="shared" ref="BK174:BK187" si="29">ROUND(I174*H174,2)</f>
        <v>0</v>
      </c>
      <c r="BL174" s="51" t="s">
        <v>217</v>
      </c>
      <c r="BM174" s="194" t="s">
        <v>510</v>
      </c>
    </row>
    <row r="175" spans="2:65" s="1" customFormat="1" ht="37.9" customHeight="1">
      <c r="B175" s="182"/>
      <c r="C175" s="196" t="s">
        <v>367</v>
      </c>
      <c r="D175" s="196" t="s">
        <v>240</v>
      </c>
      <c r="E175" s="197" t="s">
        <v>5317</v>
      </c>
      <c r="F175" s="198" t="s">
        <v>5318</v>
      </c>
      <c r="G175" s="199" t="s">
        <v>250</v>
      </c>
      <c r="H175" s="200">
        <v>1</v>
      </c>
      <c r="I175" s="201"/>
      <c r="J175" s="201">
        <f t="shared" si="20"/>
        <v>0</v>
      </c>
      <c r="K175" s="202"/>
      <c r="L175" s="171"/>
      <c r="M175" s="204" t="s">
        <v>1</v>
      </c>
      <c r="N175" s="205" t="s">
        <v>37</v>
      </c>
      <c r="O175" s="192">
        <v>0</v>
      </c>
      <c r="P175" s="192">
        <f t="shared" si="21"/>
        <v>0</v>
      </c>
      <c r="Q175" s="192">
        <v>0</v>
      </c>
      <c r="R175" s="192">
        <f t="shared" si="22"/>
        <v>0</v>
      </c>
      <c r="S175" s="192">
        <v>0</v>
      </c>
      <c r="T175" s="193">
        <f t="shared" si="23"/>
        <v>0</v>
      </c>
      <c r="AR175" s="194" t="s">
        <v>235</v>
      </c>
      <c r="AT175" s="194" t="s">
        <v>240</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516</v>
      </c>
    </row>
    <row r="176" spans="2:65" s="1" customFormat="1" ht="44.25" customHeight="1">
      <c r="B176" s="182"/>
      <c r="C176" s="196" t="s">
        <v>370</v>
      </c>
      <c r="D176" s="196" t="s">
        <v>240</v>
      </c>
      <c r="E176" s="197" t="s">
        <v>5319</v>
      </c>
      <c r="F176" s="198" t="s">
        <v>5320</v>
      </c>
      <c r="G176" s="199" t="s">
        <v>250</v>
      </c>
      <c r="H176" s="200">
        <v>1</v>
      </c>
      <c r="I176" s="201"/>
      <c r="J176" s="201">
        <f t="shared" si="20"/>
        <v>0</v>
      </c>
      <c r="K176" s="202"/>
      <c r="L176" s="171"/>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522</v>
      </c>
    </row>
    <row r="177" spans="2:65" s="1" customFormat="1" ht="37.9" customHeight="1">
      <c r="B177" s="182"/>
      <c r="C177" s="196" t="s">
        <v>373</v>
      </c>
      <c r="D177" s="196" t="s">
        <v>240</v>
      </c>
      <c r="E177" s="197" t="s">
        <v>5321</v>
      </c>
      <c r="F177" s="198" t="s">
        <v>5322</v>
      </c>
      <c r="G177" s="199" t="s">
        <v>250</v>
      </c>
      <c r="H177" s="200">
        <v>1</v>
      </c>
      <c r="I177" s="201"/>
      <c r="J177" s="201">
        <f t="shared" si="20"/>
        <v>0</v>
      </c>
      <c r="K177" s="202"/>
      <c r="L177" s="171"/>
      <c r="M177" s="204" t="s">
        <v>1</v>
      </c>
      <c r="N177" s="205" t="s">
        <v>37</v>
      </c>
      <c r="O177" s="192">
        <v>0</v>
      </c>
      <c r="P177" s="192">
        <f t="shared" si="21"/>
        <v>0</v>
      </c>
      <c r="Q177" s="192">
        <v>0</v>
      </c>
      <c r="R177" s="192">
        <f t="shared" si="22"/>
        <v>0</v>
      </c>
      <c r="S177" s="192">
        <v>0</v>
      </c>
      <c r="T177" s="193">
        <f t="shared" si="23"/>
        <v>0</v>
      </c>
      <c r="AR177" s="194" t="s">
        <v>235</v>
      </c>
      <c r="AT177" s="194" t="s">
        <v>240</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528</v>
      </c>
    </row>
    <row r="178" spans="2:65" s="1" customFormat="1" ht="37.9" customHeight="1">
      <c r="B178" s="182"/>
      <c r="C178" s="196" t="s">
        <v>376</v>
      </c>
      <c r="D178" s="196" t="s">
        <v>240</v>
      </c>
      <c r="E178" s="197" t="s">
        <v>5323</v>
      </c>
      <c r="F178" s="198" t="s">
        <v>5324</v>
      </c>
      <c r="G178" s="199" t="s">
        <v>250</v>
      </c>
      <c r="H178" s="200">
        <v>3</v>
      </c>
      <c r="I178" s="201"/>
      <c r="J178" s="201">
        <f t="shared" si="20"/>
        <v>0</v>
      </c>
      <c r="K178" s="202"/>
      <c r="L178" s="171"/>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532</v>
      </c>
    </row>
    <row r="179" spans="2:65" s="1" customFormat="1" ht="37.9" customHeight="1">
      <c r="B179" s="182"/>
      <c r="C179" s="196" t="s">
        <v>379</v>
      </c>
      <c r="D179" s="196" t="s">
        <v>240</v>
      </c>
      <c r="E179" s="197" t="s">
        <v>5325</v>
      </c>
      <c r="F179" s="198" t="s">
        <v>5326</v>
      </c>
      <c r="G179" s="199" t="s">
        <v>250</v>
      </c>
      <c r="H179" s="200">
        <v>2</v>
      </c>
      <c r="I179" s="201"/>
      <c r="J179" s="201">
        <f t="shared" si="20"/>
        <v>0</v>
      </c>
      <c r="K179" s="202"/>
      <c r="L179" s="171"/>
      <c r="M179" s="204" t="s">
        <v>1</v>
      </c>
      <c r="N179" s="205" t="s">
        <v>37</v>
      </c>
      <c r="O179" s="192">
        <v>0</v>
      </c>
      <c r="P179" s="192">
        <f t="shared" si="21"/>
        <v>0</v>
      </c>
      <c r="Q179" s="192">
        <v>0</v>
      </c>
      <c r="R179" s="192">
        <f t="shared" si="22"/>
        <v>0</v>
      </c>
      <c r="S179" s="192">
        <v>0</v>
      </c>
      <c r="T179" s="193">
        <f t="shared" si="23"/>
        <v>0</v>
      </c>
      <c r="AR179" s="194" t="s">
        <v>235</v>
      </c>
      <c r="AT179" s="194" t="s">
        <v>240</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538</v>
      </c>
    </row>
    <row r="180" spans="2:65" s="1" customFormat="1" ht="37.9" customHeight="1">
      <c r="B180" s="182"/>
      <c r="C180" s="196" t="s">
        <v>382</v>
      </c>
      <c r="D180" s="196" t="s">
        <v>240</v>
      </c>
      <c r="E180" s="197" t="s">
        <v>5327</v>
      </c>
      <c r="F180" s="198" t="s">
        <v>5328</v>
      </c>
      <c r="G180" s="199" t="s">
        <v>250</v>
      </c>
      <c r="H180" s="200">
        <v>5</v>
      </c>
      <c r="I180" s="201"/>
      <c r="J180" s="201">
        <f t="shared" si="20"/>
        <v>0</v>
      </c>
      <c r="K180" s="202"/>
      <c r="L180" s="171"/>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546</v>
      </c>
    </row>
    <row r="181" spans="2:65" s="1" customFormat="1" ht="37.9" customHeight="1">
      <c r="B181" s="182"/>
      <c r="C181" s="196" t="s">
        <v>386</v>
      </c>
      <c r="D181" s="196" t="s">
        <v>240</v>
      </c>
      <c r="E181" s="197" t="s">
        <v>5329</v>
      </c>
      <c r="F181" s="198" t="s">
        <v>5330</v>
      </c>
      <c r="G181" s="199" t="s">
        <v>250</v>
      </c>
      <c r="H181" s="200">
        <v>10</v>
      </c>
      <c r="I181" s="201"/>
      <c r="J181" s="201">
        <f t="shared" si="20"/>
        <v>0</v>
      </c>
      <c r="K181" s="202"/>
      <c r="L181" s="203"/>
      <c r="M181" s="204" t="s">
        <v>1</v>
      </c>
      <c r="N181" s="205" t="s">
        <v>37</v>
      </c>
      <c r="O181" s="192">
        <v>0</v>
      </c>
      <c r="P181" s="192">
        <f t="shared" si="21"/>
        <v>0</v>
      </c>
      <c r="Q181" s="192">
        <v>0</v>
      </c>
      <c r="R181" s="192">
        <f t="shared" si="22"/>
        <v>0</v>
      </c>
      <c r="S181" s="192">
        <v>0</v>
      </c>
      <c r="T181" s="193">
        <f t="shared" si="23"/>
        <v>0</v>
      </c>
      <c r="AR181" s="194" t="s">
        <v>235</v>
      </c>
      <c r="AT181" s="194" t="s">
        <v>240</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552</v>
      </c>
    </row>
    <row r="182" spans="2:65" s="1297" customFormat="1" ht="37.9" customHeight="1">
      <c r="B182" s="1291"/>
      <c r="C182" s="1125" t="s">
        <v>393</v>
      </c>
      <c r="D182" s="1125" t="s">
        <v>240</v>
      </c>
      <c r="E182" s="1126" t="s">
        <v>5331</v>
      </c>
      <c r="F182" s="1127" t="s">
        <v>5332</v>
      </c>
      <c r="G182" s="1128" t="s">
        <v>250</v>
      </c>
      <c r="H182" s="1129">
        <v>12</v>
      </c>
      <c r="I182" s="1130"/>
      <c r="J182" s="1130">
        <f t="shared" si="20"/>
        <v>0</v>
      </c>
      <c r="K182" s="1304"/>
      <c r="L182" s="1305"/>
      <c r="M182" s="1308" t="s">
        <v>1</v>
      </c>
      <c r="N182" s="1307" t="s">
        <v>37</v>
      </c>
      <c r="O182" s="1298">
        <v>0</v>
      </c>
      <c r="P182" s="1298">
        <f t="shared" si="21"/>
        <v>0</v>
      </c>
      <c r="Q182" s="1298">
        <v>0</v>
      </c>
      <c r="R182" s="1298">
        <f t="shared" si="22"/>
        <v>0</v>
      </c>
      <c r="S182" s="1298">
        <v>0</v>
      </c>
      <c r="T182" s="1299">
        <f t="shared" si="23"/>
        <v>0</v>
      </c>
      <c r="AR182" s="1300" t="s">
        <v>235</v>
      </c>
      <c r="AT182" s="1300" t="s">
        <v>240</v>
      </c>
      <c r="AU182" s="1300" t="s">
        <v>83</v>
      </c>
      <c r="AY182" s="1301" t="s">
        <v>211</v>
      </c>
      <c r="BE182" s="1302">
        <f t="shared" si="24"/>
        <v>0</v>
      </c>
      <c r="BF182" s="1302">
        <f t="shared" si="25"/>
        <v>0</v>
      </c>
      <c r="BG182" s="1302">
        <f t="shared" si="26"/>
        <v>0</v>
      </c>
      <c r="BH182" s="1302">
        <f t="shared" si="27"/>
        <v>0</v>
      </c>
      <c r="BI182" s="1302">
        <f t="shared" si="28"/>
        <v>0</v>
      </c>
      <c r="BJ182" s="1301" t="s">
        <v>83</v>
      </c>
      <c r="BK182" s="1302">
        <f t="shared" si="29"/>
        <v>0</v>
      </c>
      <c r="BL182" s="1301" t="s">
        <v>217</v>
      </c>
      <c r="BM182" s="1300" t="s">
        <v>558</v>
      </c>
    </row>
    <row r="183" spans="2:65" s="1" customFormat="1" ht="37.9" customHeight="1">
      <c r="B183" s="182"/>
      <c r="C183" s="196" t="s">
        <v>396</v>
      </c>
      <c r="D183" s="196" t="s">
        <v>240</v>
      </c>
      <c r="E183" s="197" t="s">
        <v>5333</v>
      </c>
      <c r="F183" s="198" t="s">
        <v>5334</v>
      </c>
      <c r="G183" s="199" t="s">
        <v>250</v>
      </c>
      <c r="H183" s="200">
        <v>3</v>
      </c>
      <c r="I183" s="201"/>
      <c r="J183" s="201">
        <f t="shared" si="20"/>
        <v>0</v>
      </c>
      <c r="K183" s="202"/>
      <c r="L183" s="203"/>
      <c r="M183" s="204" t="s">
        <v>1</v>
      </c>
      <c r="N183" s="205" t="s">
        <v>37</v>
      </c>
      <c r="O183" s="192">
        <v>0</v>
      </c>
      <c r="P183" s="192">
        <f t="shared" si="21"/>
        <v>0</v>
      </c>
      <c r="Q183" s="192">
        <v>0</v>
      </c>
      <c r="R183" s="192">
        <f t="shared" si="22"/>
        <v>0</v>
      </c>
      <c r="S183" s="192">
        <v>0</v>
      </c>
      <c r="T183" s="193">
        <f t="shared" si="23"/>
        <v>0</v>
      </c>
      <c r="AR183" s="194" t="s">
        <v>235</v>
      </c>
      <c r="AT183" s="194" t="s">
        <v>240</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564</v>
      </c>
    </row>
    <row r="184" spans="2:65" s="1" customFormat="1" ht="37.9" customHeight="1">
      <c r="B184" s="182"/>
      <c r="C184" s="196" t="s">
        <v>399</v>
      </c>
      <c r="D184" s="196" t="s">
        <v>240</v>
      </c>
      <c r="E184" s="197" t="s">
        <v>5335</v>
      </c>
      <c r="F184" s="198" t="s">
        <v>5336</v>
      </c>
      <c r="G184" s="199" t="s">
        <v>250</v>
      </c>
      <c r="H184" s="200">
        <v>4</v>
      </c>
      <c r="I184" s="201"/>
      <c r="J184" s="201">
        <f t="shared" si="20"/>
        <v>0</v>
      </c>
      <c r="K184" s="202"/>
      <c r="L184" s="203"/>
      <c r="M184" s="204" t="s">
        <v>1</v>
      </c>
      <c r="N184" s="205" t="s">
        <v>37</v>
      </c>
      <c r="O184" s="192">
        <v>0</v>
      </c>
      <c r="P184" s="192">
        <f t="shared" si="21"/>
        <v>0</v>
      </c>
      <c r="Q184" s="192">
        <v>0</v>
      </c>
      <c r="R184" s="192">
        <f t="shared" si="22"/>
        <v>0</v>
      </c>
      <c r="S184" s="192">
        <v>0</v>
      </c>
      <c r="T184" s="193">
        <f t="shared" si="23"/>
        <v>0</v>
      </c>
      <c r="AR184" s="194" t="s">
        <v>235</v>
      </c>
      <c r="AT184" s="194" t="s">
        <v>240</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568</v>
      </c>
    </row>
    <row r="185" spans="2:65" s="1" customFormat="1" ht="37.9" customHeight="1">
      <c r="B185" s="182"/>
      <c r="C185" s="196" t="s">
        <v>402</v>
      </c>
      <c r="D185" s="196" t="s">
        <v>240</v>
      </c>
      <c r="E185" s="197" t="s">
        <v>5337</v>
      </c>
      <c r="F185" s="198" t="s">
        <v>5338</v>
      </c>
      <c r="G185" s="199" t="s">
        <v>250</v>
      </c>
      <c r="H185" s="200">
        <v>1</v>
      </c>
      <c r="I185" s="201"/>
      <c r="J185" s="201">
        <f t="shared" si="20"/>
        <v>0</v>
      </c>
      <c r="K185" s="202"/>
      <c r="L185" s="203"/>
      <c r="M185" s="204" t="s">
        <v>1</v>
      </c>
      <c r="N185" s="205" t="s">
        <v>37</v>
      </c>
      <c r="O185" s="192">
        <v>0</v>
      </c>
      <c r="P185" s="192">
        <f t="shared" si="21"/>
        <v>0</v>
      </c>
      <c r="Q185" s="192">
        <v>0</v>
      </c>
      <c r="R185" s="192">
        <f t="shared" si="22"/>
        <v>0</v>
      </c>
      <c r="S185" s="192">
        <v>0</v>
      </c>
      <c r="T185" s="193">
        <f t="shared" si="23"/>
        <v>0</v>
      </c>
      <c r="AR185" s="194" t="s">
        <v>235</v>
      </c>
      <c r="AT185" s="194" t="s">
        <v>240</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572</v>
      </c>
    </row>
    <row r="186" spans="2:65" s="1" customFormat="1" ht="37.9" customHeight="1">
      <c r="B186" s="182"/>
      <c r="C186" s="196" t="s">
        <v>409</v>
      </c>
      <c r="D186" s="196" t="s">
        <v>240</v>
      </c>
      <c r="E186" s="197" t="s">
        <v>5339</v>
      </c>
      <c r="F186" s="198" t="s">
        <v>5340</v>
      </c>
      <c r="G186" s="199" t="s">
        <v>250</v>
      </c>
      <c r="H186" s="200">
        <v>1</v>
      </c>
      <c r="I186" s="201"/>
      <c r="J186" s="201">
        <f t="shared" si="20"/>
        <v>0</v>
      </c>
      <c r="K186" s="202"/>
      <c r="L186" s="203"/>
      <c r="M186" s="204" t="s">
        <v>1</v>
      </c>
      <c r="N186" s="205" t="s">
        <v>37</v>
      </c>
      <c r="O186" s="192">
        <v>0</v>
      </c>
      <c r="P186" s="192">
        <f t="shared" si="21"/>
        <v>0</v>
      </c>
      <c r="Q186" s="192">
        <v>0</v>
      </c>
      <c r="R186" s="192">
        <f t="shared" si="22"/>
        <v>0</v>
      </c>
      <c r="S186" s="192">
        <v>0</v>
      </c>
      <c r="T186" s="193">
        <f t="shared" si="23"/>
        <v>0</v>
      </c>
      <c r="AR186" s="194" t="s">
        <v>235</v>
      </c>
      <c r="AT186" s="194" t="s">
        <v>240</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578</v>
      </c>
    </row>
    <row r="187" spans="2:65" s="1" customFormat="1" ht="37.9" customHeight="1">
      <c r="B187" s="182"/>
      <c r="C187" s="196" t="s">
        <v>412</v>
      </c>
      <c r="D187" s="196" t="s">
        <v>240</v>
      </c>
      <c r="E187" s="197" t="s">
        <v>5341</v>
      </c>
      <c r="F187" s="198" t="s">
        <v>5342</v>
      </c>
      <c r="G187" s="199" t="s">
        <v>250</v>
      </c>
      <c r="H187" s="200">
        <v>1</v>
      </c>
      <c r="I187" s="201"/>
      <c r="J187" s="201">
        <f t="shared" si="20"/>
        <v>0</v>
      </c>
      <c r="K187" s="202"/>
      <c r="L187" s="203"/>
      <c r="M187" s="204" t="s">
        <v>1</v>
      </c>
      <c r="N187" s="205" t="s">
        <v>37</v>
      </c>
      <c r="O187" s="192">
        <v>0</v>
      </c>
      <c r="P187" s="192">
        <f t="shared" si="21"/>
        <v>0</v>
      </c>
      <c r="Q187" s="192">
        <v>0</v>
      </c>
      <c r="R187" s="192">
        <f t="shared" si="22"/>
        <v>0</v>
      </c>
      <c r="S187" s="192">
        <v>0</v>
      </c>
      <c r="T187" s="193">
        <f t="shared" si="23"/>
        <v>0</v>
      </c>
      <c r="AR187" s="194" t="s">
        <v>235</v>
      </c>
      <c r="AT187" s="194" t="s">
        <v>240</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584</v>
      </c>
    </row>
    <row r="188" spans="2:65" s="1" customFormat="1" ht="6.95" customHeight="1">
      <c r="B188" s="81"/>
      <c r="C188" s="82"/>
      <c r="D188" s="82"/>
      <c r="E188" s="82"/>
      <c r="F188" s="82"/>
      <c r="G188" s="82"/>
      <c r="H188" s="82"/>
      <c r="I188" s="82"/>
      <c r="J188" s="82"/>
      <c r="K188" s="82"/>
      <c r="L188" s="64"/>
    </row>
  </sheetData>
  <autoFilter ref="C119:K187" xr:uid="{00000000-0009-0000-0000-000023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27"/>
  <sheetViews>
    <sheetView showGridLines="0" topLeftCell="A5" workbookViewId="0">
      <selection activeCell="A29" sqref="A28:A2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81" t="s">
        <v>160</v>
      </c>
      <c r="M2" s="1330"/>
      <c r="N2" s="1330"/>
      <c r="O2" s="1330"/>
      <c r="P2" s="1330"/>
      <c r="Q2" s="1330"/>
      <c r="R2" s="1330"/>
      <c r="S2" s="1330"/>
      <c r="T2" s="1330"/>
      <c r="U2" s="1330"/>
      <c r="V2" s="1330"/>
      <c r="AT2" s="51" t="s">
        <v>159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tr">
        <f>'Rekapitulácia stavby'!K6</f>
        <v>Dobudovanie univerzitného campusu TnUAD</v>
      </c>
      <c r="F7" s="1383"/>
      <c r="G7" s="1383"/>
      <c r="H7" s="1383"/>
      <c r="L7" s="54"/>
    </row>
    <row r="8" spans="2:46" ht="12" customHeight="1">
      <c r="B8" s="54"/>
      <c r="D8" s="60" t="s">
        <v>162</v>
      </c>
      <c r="L8" s="54"/>
    </row>
    <row r="9" spans="2:46" s="1" customFormat="1" ht="16.5" customHeight="1">
      <c r="B9" s="64"/>
      <c r="E9" s="1382" t="s">
        <v>5343</v>
      </c>
      <c r="F9" s="1326"/>
      <c r="G9" s="1326"/>
      <c r="H9" s="1326"/>
      <c r="L9" s="64"/>
    </row>
    <row r="10" spans="2:46" s="1" customFormat="1" ht="12" customHeight="1">
      <c r="B10" s="64"/>
      <c r="D10" s="60" t="s">
        <v>164</v>
      </c>
      <c r="L10" s="64"/>
    </row>
    <row r="11" spans="2:46" s="1" customFormat="1" ht="16.5" customHeight="1">
      <c r="B11" s="64"/>
      <c r="E11" s="1358" t="s">
        <v>5344</v>
      </c>
      <c r="F11" s="1326"/>
      <c r="G11" s="1326"/>
      <c r="H11" s="132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66" t="str">
        <f>'Rekapitulácia stavby'!E14</f>
        <v xml:space="preserve"> </v>
      </c>
      <c r="F20" s="1366"/>
      <c r="G20" s="1366"/>
      <c r="H20" s="1366"/>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68" t="s">
        <v>30</v>
      </c>
      <c r="E29" s="1368"/>
      <c r="F29" s="1368"/>
      <c r="G29" s="1368"/>
      <c r="H29" s="1368"/>
      <c r="I29" s="1368"/>
      <c r="J29" s="1368"/>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ROUND(J122,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ROUND((SUM(BE122:BE126)),  2)</f>
        <v>0</v>
      </c>
      <c r="G35" s="137"/>
      <c r="H35" s="137"/>
      <c r="I35" s="140">
        <v>0.23</v>
      </c>
      <c r="J35" s="139">
        <f>ROUND(((SUM(BE122:BE126))*I35),  2)</f>
        <v>0</v>
      </c>
      <c r="L35" s="64"/>
    </row>
    <row r="36" spans="2:12" s="1" customFormat="1" ht="14.45" customHeight="1">
      <c r="B36" s="64"/>
      <c r="E36" s="70" t="s">
        <v>37</v>
      </c>
      <c r="F36" s="125">
        <f>ROUND((SUM(BF122:BF126)),  2)</f>
        <v>0</v>
      </c>
      <c r="I36" s="141">
        <v>0.23</v>
      </c>
      <c r="J36" s="125">
        <f>ROUND(((SUM(BF122:BF126))*I36),  2)</f>
        <v>0</v>
      </c>
      <c r="L36" s="64"/>
    </row>
    <row r="37" spans="2:12" s="1" customFormat="1" ht="14.45" hidden="1" customHeight="1">
      <c r="B37" s="64"/>
      <c r="E37" s="60" t="s">
        <v>38</v>
      </c>
      <c r="F37" s="125">
        <f>ROUND((SUM(BG122:BG126)),  2)</f>
        <v>0</v>
      </c>
      <c r="I37" s="141">
        <v>0.23</v>
      </c>
      <c r="J37" s="125">
        <f>0</f>
        <v>0</v>
      </c>
      <c r="L37" s="64"/>
    </row>
    <row r="38" spans="2:12" s="1" customFormat="1" ht="14.45" hidden="1" customHeight="1">
      <c r="B38" s="64"/>
      <c r="E38" s="60" t="s">
        <v>39</v>
      </c>
      <c r="F38" s="125">
        <f>ROUND((SUM(BH122:BH126)),  2)</f>
        <v>0</v>
      </c>
      <c r="I38" s="141">
        <v>0.23</v>
      </c>
      <c r="J38" s="125">
        <f>0</f>
        <v>0</v>
      </c>
      <c r="L38" s="64"/>
    </row>
    <row r="39" spans="2:12" s="1" customFormat="1" ht="14.45" hidden="1" customHeight="1">
      <c r="B39" s="64"/>
      <c r="E39" s="70" t="s">
        <v>40</v>
      </c>
      <c r="F39" s="139">
        <f>ROUND((SUM(BI122:BI126)),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82" t="str">
        <f>E7</f>
        <v>Dobudovanie univerzitného campusu TnUAD</v>
      </c>
      <c r="F85" s="1383"/>
      <c r="G85" s="1383"/>
      <c r="H85" s="1383"/>
      <c r="L85" s="64"/>
    </row>
    <row r="86" spans="2:12" ht="12" customHeight="1">
      <c r="B86" s="54"/>
      <c r="C86" s="60" t="s">
        <v>162</v>
      </c>
      <c r="L86" s="54"/>
    </row>
    <row r="87" spans="2:12" s="1" customFormat="1" ht="16.5" customHeight="1">
      <c r="B87" s="64"/>
      <c r="E87" s="1382" t="s">
        <v>5343</v>
      </c>
      <c r="F87" s="1326"/>
      <c r="G87" s="1326"/>
      <c r="H87" s="1326"/>
      <c r="L87" s="64"/>
    </row>
    <row r="88" spans="2:12" s="1" customFormat="1" ht="12" customHeight="1">
      <c r="B88" s="64"/>
      <c r="C88" s="60" t="s">
        <v>164</v>
      </c>
      <c r="L88" s="64"/>
    </row>
    <row r="89" spans="2:12" s="1" customFormat="1" ht="16.5" customHeight="1">
      <c r="B89" s="64"/>
      <c r="E89" s="1358" t="str">
        <f>E11</f>
        <v>PS 02 - Výťahy</v>
      </c>
      <c r="F89" s="1326"/>
      <c r="G89" s="1326"/>
      <c r="H89" s="1326"/>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J122</f>
        <v>0</v>
      </c>
      <c r="L98" s="64"/>
      <c r="AU98" s="51" t="s">
        <v>170</v>
      </c>
    </row>
    <row r="99" spans="2:47" s="8" customFormat="1" ht="24.95" customHeight="1">
      <c r="B99" s="154"/>
      <c r="D99" s="155" t="s">
        <v>5345</v>
      </c>
      <c r="E99" s="156"/>
      <c r="F99" s="156"/>
      <c r="G99" s="156"/>
      <c r="H99" s="156"/>
      <c r="I99" s="156"/>
      <c r="J99" s="157">
        <f>J123</f>
        <v>0</v>
      </c>
      <c r="L99" s="154"/>
    </row>
    <row r="100" spans="2:47" s="9" customFormat="1" ht="19.899999999999999" customHeight="1">
      <c r="B100" s="158"/>
      <c r="D100" s="159" t="s">
        <v>5346</v>
      </c>
      <c r="E100" s="160"/>
      <c r="F100" s="160"/>
      <c r="G100" s="160"/>
      <c r="H100" s="160"/>
      <c r="I100" s="160"/>
      <c r="J100" s="161">
        <f>J124</f>
        <v>0</v>
      </c>
      <c r="L100" s="158"/>
    </row>
    <row r="101" spans="2:47" s="1" customFormat="1" ht="21.75" customHeight="1">
      <c r="B101" s="64"/>
      <c r="L101" s="64"/>
    </row>
    <row r="102" spans="2:47" s="1" customFormat="1" ht="6.95" customHeight="1">
      <c r="B102" s="81"/>
      <c r="C102" s="82"/>
      <c r="D102" s="82"/>
      <c r="E102" s="82"/>
      <c r="F102" s="82"/>
      <c r="G102" s="82"/>
      <c r="H102" s="82"/>
      <c r="I102" s="82"/>
      <c r="J102" s="82"/>
      <c r="K102" s="82"/>
      <c r="L102" s="64"/>
    </row>
    <row r="106" spans="2:47" s="1" customFormat="1" ht="6.95" customHeight="1">
      <c r="B106" s="83"/>
      <c r="C106" s="84"/>
      <c r="D106" s="84"/>
      <c r="E106" s="84"/>
      <c r="F106" s="84"/>
      <c r="G106" s="84"/>
      <c r="H106" s="84"/>
      <c r="I106" s="84"/>
      <c r="J106" s="84"/>
      <c r="K106" s="84"/>
      <c r="L106" s="64"/>
    </row>
    <row r="107" spans="2:47" s="1" customFormat="1" ht="24.95" customHeight="1">
      <c r="B107" s="64"/>
      <c r="C107" s="55" t="s">
        <v>197</v>
      </c>
      <c r="L107" s="64"/>
    </row>
    <row r="108" spans="2:47" s="1" customFormat="1" ht="6.95" customHeight="1">
      <c r="B108" s="64"/>
      <c r="L108" s="64"/>
    </row>
    <row r="109" spans="2:47" s="1" customFormat="1" ht="12" customHeight="1">
      <c r="B109" s="64"/>
      <c r="C109" s="60" t="s">
        <v>11</v>
      </c>
      <c r="L109" s="64"/>
    </row>
    <row r="110" spans="2:47" s="1" customFormat="1" ht="16.5" customHeight="1">
      <c r="B110" s="64"/>
      <c r="E110" s="1382" t="str">
        <f>E7</f>
        <v>Dobudovanie univerzitného campusu TnUAD</v>
      </c>
      <c r="F110" s="1383"/>
      <c r="G110" s="1383"/>
      <c r="H110" s="1383"/>
      <c r="L110" s="64"/>
    </row>
    <row r="111" spans="2:47" ht="12" customHeight="1">
      <c r="B111" s="54"/>
      <c r="C111" s="60" t="s">
        <v>162</v>
      </c>
      <c r="L111" s="54"/>
    </row>
    <row r="112" spans="2:47" s="1" customFormat="1" ht="16.5" customHeight="1">
      <c r="B112" s="64"/>
      <c r="E112" s="1382" t="s">
        <v>5343</v>
      </c>
      <c r="F112" s="1326"/>
      <c r="G112" s="1326"/>
      <c r="H112" s="1326"/>
      <c r="L112" s="64"/>
    </row>
    <row r="113" spans="2:65" s="1" customFormat="1" ht="12" customHeight="1">
      <c r="B113" s="64"/>
      <c r="C113" s="60" t="s">
        <v>164</v>
      </c>
      <c r="L113" s="64"/>
    </row>
    <row r="114" spans="2:65" s="1" customFormat="1" ht="16.5" customHeight="1">
      <c r="B114" s="64"/>
      <c r="E114" s="1358" t="str">
        <f>E11</f>
        <v>PS 02 - Výťahy</v>
      </c>
      <c r="F114" s="1326"/>
      <c r="G114" s="1326"/>
      <c r="H114" s="1326"/>
      <c r="L114" s="64"/>
    </row>
    <row r="115" spans="2:65" s="1" customFormat="1" ht="6.95" customHeight="1">
      <c r="B115" s="64"/>
      <c r="L115" s="64"/>
    </row>
    <row r="116" spans="2:65" s="1" customFormat="1" ht="12" customHeight="1">
      <c r="B116" s="64"/>
      <c r="C116" s="60" t="s">
        <v>15</v>
      </c>
      <c r="F116" s="58" t="str">
        <f>F14</f>
        <v>Študentská ul., Trenčín; parc.č. 1627/624. 1627/433</v>
      </c>
      <c r="I116" s="60" t="s">
        <v>17</v>
      </c>
      <c r="J116" s="91">
        <f>IF(J14="","",J14)</f>
        <v>45939</v>
      </c>
      <c r="L116" s="64"/>
    </row>
    <row r="117" spans="2:65" s="1" customFormat="1" ht="6.95" customHeight="1">
      <c r="B117" s="64"/>
      <c r="L117" s="64"/>
    </row>
    <row r="118" spans="2:65" s="1" customFormat="1" ht="15.2" customHeight="1">
      <c r="B118" s="64"/>
      <c r="C118" s="60" t="s">
        <v>18</v>
      </c>
      <c r="F118" s="58" t="str">
        <f>E17</f>
        <v>Trenčianska univerzita Alexandra Dubčeka v Trenčín</v>
      </c>
      <c r="I118" s="60" t="s">
        <v>24</v>
      </c>
      <c r="J118" s="150" t="str">
        <f>E23</f>
        <v>PROMA s.r.o.</v>
      </c>
      <c r="L118" s="64"/>
    </row>
    <row r="119" spans="2:65" s="1" customFormat="1" ht="15.2" customHeight="1">
      <c r="B119" s="64"/>
      <c r="C119" s="60" t="s">
        <v>22</v>
      </c>
      <c r="F119" s="58" t="str">
        <f>IF(E20="","",E20)</f>
        <v xml:space="preserve"> </v>
      </c>
      <c r="I119" s="60" t="s">
        <v>27</v>
      </c>
      <c r="J119" s="150" t="str">
        <f>E26</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f>
        <v>3355.056</v>
      </c>
      <c r="Q122" s="92"/>
      <c r="R122" s="168">
        <f>R123</f>
        <v>0</v>
      </c>
      <c r="S122" s="92"/>
      <c r="T122" s="169">
        <f>T123</f>
        <v>0</v>
      </c>
      <c r="AT122" s="51" t="s">
        <v>69</v>
      </c>
      <c r="AU122" s="51" t="s">
        <v>170</v>
      </c>
      <c r="BK122" s="170">
        <f>BK123</f>
        <v>0</v>
      </c>
    </row>
    <row r="123" spans="2:65" s="11" customFormat="1" ht="25.9" customHeight="1">
      <c r="B123" s="171"/>
      <c r="D123" s="172" t="s">
        <v>69</v>
      </c>
      <c r="E123" s="173" t="s">
        <v>240</v>
      </c>
      <c r="F123" s="173" t="s">
        <v>5347</v>
      </c>
      <c r="J123" s="174">
        <f>BK123</f>
        <v>0</v>
      </c>
      <c r="L123" s="171"/>
      <c r="M123" s="175"/>
      <c r="P123" s="176">
        <f>P124</f>
        <v>3355.056</v>
      </c>
      <c r="R123" s="176">
        <f>R124</f>
        <v>0</v>
      </c>
      <c r="T123" s="177">
        <f>T124</f>
        <v>0</v>
      </c>
      <c r="AR123" s="172" t="s">
        <v>220</v>
      </c>
      <c r="AT123" s="178" t="s">
        <v>69</v>
      </c>
      <c r="AU123" s="178" t="s">
        <v>70</v>
      </c>
      <c r="AY123" s="172" t="s">
        <v>211</v>
      </c>
      <c r="BK123" s="179">
        <f>BK124</f>
        <v>0</v>
      </c>
    </row>
    <row r="124" spans="2:65" s="11" customFormat="1" ht="22.9" customHeight="1">
      <c r="B124" s="171"/>
      <c r="D124" s="172" t="s">
        <v>69</v>
      </c>
      <c r="E124" s="180" t="s">
        <v>5348</v>
      </c>
      <c r="F124" s="180" t="s">
        <v>5349</v>
      </c>
      <c r="J124" s="181">
        <f>BK124</f>
        <v>0</v>
      </c>
      <c r="L124" s="171"/>
      <c r="M124" s="175"/>
      <c r="P124" s="176">
        <f>SUM(P125:P126)</f>
        <v>3355.056</v>
      </c>
      <c r="R124" s="176">
        <f>SUM(R125:R126)</f>
        <v>0</v>
      </c>
      <c r="T124" s="177">
        <f>SUM(T125:T126)</f>
        <v>0</v>
      </c>
      <c r="AR124" s="172" t="s">
        <v>220</v>
      </c>
      <c r="AT124" s="178" t="s">
        <v>69</v>
      </c>
      <c r="AU124" s="178" t="s">
        <v>77</v>
      </c>
      <c r="AY124" s="172" t="s">
        <v>211</v>
      </c>
      <c r="BK124" s="179">
        <f>SUM(BK125:BK126)</f>
        <v>0</v>
      </c>
    </row>
    <row r="125" spans="2:65" s="1" customFormat="1" ht="33" customHeight="1">
      <c r="B125" s="182"/>
      <c r="C125" s="183" t="s">
        <v>77</v>
      </c>
      <c r="D125" s="183" t="s">
        <v>213</v>
      </c>
      <c r="E125" s="184" t="s">
        <v>5350</v>
      </c>
      <c r="F125" s="185" t="s">
        <v>5351</v>
      </c>
      <c r="G125" s="186" t="s">
        <v>250</v>
      </c>
      <c r="H125" s="187">
        <v>1</v>
      </c>
      <c r="I125" s="188"/>
      <c r="J125" s="188">
        <f>ROUND(I125*H125,2)</f>
        <v>0</v>
      </c>
      <c r="K125" s="189"/>
      <c r="L125" s="64"/>
      <c r="M125" s="190" t="s">
        <v>1</v>
      </c>
      <c r="N125" s="191" t="s">
        <v>37</v>
      </c>
      <c r="O125" s="192">
        <v>1677.528</v>
      </c>
      <c r="P125" s="192">
        <f>O125*H125</f>
        <v>1677.528</v>
      </c>
      <c r="Q125" s="192">
        <v>0</v>
      </c>
      <c r="R125" s="192">
        <f>Q125*H125</f>
        <v>0</v>
      </c>
      <c r="S125" s="192">
        <v>0</v>
      </c>
      <c r="T125" s="193">
        <f>S125*H125</f>
        <v>0</v>
      </c>
      <c r="AR125" s="194" t="s">
        <v>415</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415</v>
      </c>
      <c r="BM125" s="194" t="s">
        <v>5352</v>
      </c>
    </row>
    <row r="126" spans="2:65" s="1" customFormat="1" ht="33" customHeight="1">
      <c r="B126" s="182"/>
      <c r="C126" s="183" t="s">
        <v>83</v>
      </c>
      <c r="D126" s="183" t="s">
        <v>213</v>
      </c>
      <c r="E126" s="184" t="s">
        <v>5353</v>
      </c>
      <c r="F126" s="185" t="s">
        <v>5354</v>
      </c>
      <c r="G126" s="186" t="s">
        <v>250</v>
      </c>
      <c r="H126" s="187">
        <v>1</v>
      </c>
      <c r="I126" s="188"/>
      <c r="J126" s="188">
        <f>ROUND(I126*H126,2)</f>
        <v>0</v>
      </c>
      <c r="K126" s="189"/>
      <c r="L126" s="64"/>
      <c r="M126" s="221" t="s">
        <v>1</v>
      </c>
      <c r="N126" s="222" t="s">
        <v>37</v>
      </c>
      <c r="O126" s="223">
        <v>1677.528</v>
      </c>
      <c r="P126" s="223">
        <f>O126*H126</f>
        <v>1677.528</v>
      </c>
      <c r="Q126" s="223">
        <v>0</v>
      </c>
      <c r="R126" s="223">
        <f>Q126*H126</f>
        <v>0</v>
      </c>
      <c r="S126" s="223">
        <v>0</v>
      </c>
      <c r="T126" s="224">
        <f>S126*H126</f>
        <v>0</v>
      </c>
      <c r="AR126" s="194" t="s">
        <v>415</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415</v>
      </c>
      <c r="BM126" s="194" t="s">
        <v>5355</v>
      </c>
    </row>
    <row r="127" spans="2:65" s="1" customFormat="1" ht="6.95" customHeight="1">
      <c r="B127" s="81"/>
      <c r="C127" s="82"/>
      <c r="D127" s="82"/>
      <c r="E127" s="82"/>
      <c r="F127" s="82"/>
      <c r="G127" s="82"/>
      <c r="H127" s="82"/>
      <c r="I127" s="82"/>
      <c r="J127" s="82"/>
      <c r="K127" s="82"/>
      <c r="L127" s="64"/>
    </row>
  </sheetData>
  <autoFilter ref="C121:K126" xr:uid="{00000000-0009-0000-0000-000025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35"/>
  <sheetViews>
    <sheetView showGridLines="0" topLeftCell="A154" workbookViewId="0">
      <selection activeCell="A164" sqref="A164:XFD164"/>
    </sheetView>
  </sheetViews>
  <sheetFormatPr defaultRowHeight="13.5"/>
  <cols>
    <col min="1" max="1" width="8.33203125" customWidth="1"/>
    <col min="2" max="2" width="1.1640625" customWidth="1"/>
    <col min="3" max="3" width="4.1640625" customWidth="1"/>
    <col min="4" max="4" width="4.33203125" customWidth="1"/>
    <col min="5" max="5" width="19.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1" t="s">
        <v>160</v>
      </c>
      <c r="M2" s="1330"/>
      <c r="N2" s="1330"/>
      <c r="O2" s="1330"/>
      <c r="P2" s="1330"/>
      <c r="Q2" s="1330"/>
      <c r="R2" s="1330"/>
      <c r="S2" s="1330"/>
      <c r="T2" s="1330"/>
      <c r="U2" s="1330"/>
      <c r="V2" s="1330"/>
      <c r="AT2" s="51" t="s">
        <v>87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
        <v>12</v>
      </c>
      <c r="F7" s="1383"/>
      <c r="G7" s="1383"/>
      <c r="H7" s="1383"/>
      <c r="L7" s="54"/>
    </row>
    <row r="8" spans="2:46" ht="12" customHeight="1">
      <c r="B8" s="54"/>
      <c r="D8" s="60" t="s">
        <v>162</v>
      </c>
      <c r="L8" s="54"/>
    </row>
    <row r="9" spans="2:46" s="1" customFormat="1" ht="16.5" customHeight="1">
      <c r="B9" s="64"/>
      <c r="E9" s="1382" t="s">
        <v>163</v>
      </c>
      <c r="F9" s="1326"/>
      <c r="G9" s="1326"/>
      <c r="H9" s="1326"/>
      <c r="L9" s="64"/>
    </row>
    <row r="10" spans="2:46" s="1" customFormat="1" ht="12" customHeight="1">
      <c r="B10" s="64"/>
      <c r="D10" s="60" t="s">
        <v>164</v>
      </c>
      <c r="L10" s="64"/>
    </row>
    <row r="11" spans="2:46" s="1" customFormat="1" ht="16.5" customHeight="1">
      <c r="B11" s="64"/>
      <c r="E11" s="1358" t="s">
        <v>1083</v>
      </c>
      <c r="F11" s="1326"/>
      <c r="G11" s="1326"/>
      <c r="H11" s="132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66" t="s">
        <v>23</v>
      </c>
      <c r="F20" s="1366"/>
      <c r="G20" s="1366"/>
      <c r="H20" s="1366"/>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68" t="s">
        <v>30</v>
      </c>
      <c r="E29" s="1368"/>
      <c r="F29" s="1368"/>
      <c r="G29" s="1368"/>
      <c r="H29" s="1368"/>
      <c r="I29" s="1368"/>
      <c r="J29" s="1368"/>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ROUND(J130, 2)</f>
        <v>0</v>
      </c>
      <c r="L32" s="64"/>
    </row>
    <row r="33" spans="2:52" s="1" customFormat="1" ht="6.95" customHeight="1">
      <c r="B33" s="64"/>
      <c r="D33" s="92"/>
      <c r="E33" s="92"/>
      <c r="F33" s="92"/>
      <c r="G33" s="92"/>
      <c r="H33" s="92"/>
      <c r="I33" s="92"/>
      <c r="J33" s="92"/>
      <c r="K33" s="92"/>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F34" s="68" t="s">
        <v>33</v>
      </c>
      <c r="I34" s="68" t="s">
        <v>32</v>
      </c>
      <c r="J34" s="68" t="s">
        <v>34</v>
      </c>
      <c r="L34" s="64"/>
    </row>
    <row r="35" spans="2:52" s="1" customFormat="1" ht="14.45" customHeight="1">
      <c r="B35" s="64"/>
      <c r="D35" s="94" t="s">
        <v>35</v>
      </c>
      <c r="E35" s="70" t="s">
        <v>36</v>
      </c>
      <c r="F35" s="139">
        <f>ROUND((SUM(BE130:BE234)),  2)</f>
        <v>0</v>
      </c>
      <c r="G35" s="137"/>
      <c r="H35" s="137"/>
      <c r="I35" s="140">
        <v>0.23</v>
      </c>
      <c r="J35" s="139">
        <f>ROUND(((SUM(BE130:BE234))*I35),  2)</f>
        <v>0</v>
      </c>
      <c r="L35" s="64"/>
    </row>
    <row r="36" spans="2:52" s="1" customFormat="1" ht="14.45" customHeight="1">
      <c r="B36" s="64"/>
      <c r="E36" s="70" t="s">
        <v>37</v>
      </c>
      <c r="F36" s="125">
        <f>ROUND((SUM(BF130:BF234)),  2)</f>
        <v>0</v>
      </c>
      <c r="I36" s="141">
        <v>0.23</v>
      </c>
      <c r="J36" s="125">
        <f>ROUND(((SUM(BF130:BF234))*I36),  2)</f>
        <v>0</v>
      </c>
      <c r="L36" s="64"/>
    </row>
    <row r="37" spans="2:52" s="1" customFormat="1" ht="14.45" hidden="1" customHeight="1">
      <c r="B37" s="64"/>
      <c r="E37" s="60" t="s">
        <v>38</v>
      </c>
      <c r="F37" s="125">
        <f>ROUND((SUM(BG130:BG234)),  2)</f>
        <v>0</v>
      </c>
      <c r="I37" s="141">
        <v>0.23</v>
      </c>
      <c r="J37" s="125">
        <f>0</f>
        <v>0</v>
      </c>
      <c r="L37" s="64"/>
    </row>
    <row r="38" spans="2:52" s="1" customFormat="1" ht="14.45" hidden="1" customHeight="1">
      <c r="B38" s="64"/>
      <c r="E38" s="60" t="s">
        <v>39</v>
      </c>
      <c r="F38" s="125">
        <f>ROUND((SUM(BH130:BH234)),  2)</f>
        <v>0</v>
      </c>
      <c r="I38" s="141">
        <v>0.23</v>
      </c>
      <c r="J38" s="125">
        <f>0</f>
        <v>0</v>
      </c>
      <c r="L38" s="64"/>
    </row>
    <row r="39" spans="2:52" s="1" customFormat="1" ht="14.45" hidden="1" customHeight="1">
      <c r="B39" s="64"/>
      <c r="E39" s="70" t="s">
        <v>40</v>
      </c>
      <c r="F39" s="139">
        <f>ROUND((SUM(BI130:BI234)),  2)</f>
        <v>0</v>
      </c>
      <c r="G39" s="137"/>
      <c r="H39" s="137"/>
      <c r="I39" s="140">
        <v>0</v>
      </c>
      <c r="J39" s="139">
        <f>0</f>
        <v>0</v>
      </c>
      <c r="L39" s="64"/>
    </row>
    <row r="40" spans="2:52" s="1" customFormat="1" ht="6.95" customHeight="1">
      <c r="B40" s="64"/>
      <c r="L40" s="64"/>
    </row>
    <row r="41" spans="2:52" s="1" customFormat="1" ht="25.35" customHeight="1">
      <c r="B41" s="64"/>
      <c r="C41" s="142"/>
      <c r="D41" s="143" t="s">
        <v>41</v>
      </c>
      <c r="E41" s="96"/>
      <c r="F41" s="96"/>
      <c r="G41" s="144" t="s">
        <v>42</v>
      </c>
      <c r="H41" s="145" t="s">
        <v>43</v>
      </c>
      <c r="I41" s="96"/>
      <c r="J41" s="146">
        <f>SUM(J32:J39)</f>
        <v>0</v>
      </c>
      <c r="K41" s="147"/>
      <c r="L41" s="64"/>
    </row>
    <row r="42" spans="2:52" s="1" customFormat="1" ht="14.45" customHeight="1">
      <c r="B42" s="64"/>
      <c r="L42" s="6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82" t="str">
        <f>E7</f>
        <v>Dobudovanie univerzitného campusu TnUAD</v>
      </c>
      <c r="F85" s="1383"/>
      <c r="G85" s="1383"/>
      <c r="H85" s="1383"/>
      <c r="L85" s="64"/>
    </row>
    <row r="86" spans="2:12" ht="12" customHeight="1">
      <c r="B86" s="54"/>
      <c r="C86" s="60" t="s">
        <v>162</v>
      </c>
      <c r="L86" s="54"/>
    </row>
    <row r="87" spans="2:12" s="1" customFormat="1" ht="16.5" customHeight="1">
      <c r="B87" s="64"/>
      <c r="E87" s="1382" t="s">
        <v>163</v>
      </c>
      <c r="F87" s="1326"/>
      <c r="G87" s="1326"/>
      <c r="H87" s="1326"/>
      <c r="L87" s="64"/>
    </row>
    <row r="88" spans="2:12" s="1" customFormat="1" ht="12" customHeight="1">
      <c r="B88" s="64"/>
      <c r="C88" s="60" t="s">
        <v>164</v>
      </c>
      <c r="L88" s="64"/>
    </row>
    <row r="89" spans="2:12" s="1" customFormat="1" ht="16.5" customHeight="1">
      <c r="B89" s="64"/>
      <c r="E89" s="1358" t="str">
        <f>E11</f>
        <v>SO 101.1_STA - Statika</v>
      </c>
      <c r="F89" s="1326"/>
      <c r="G89" s="1326"/>
      <c r="H89" s="1326"/>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J130</f>
        <v>0</v>
      </c>
      <c r="L98" s="64"/>
      <c r="AU98" s="51" t="s">
        <v>170</v>
      </c>
    </row>
    <row r="99" spans="2:47" s="8" customFormat="1" ht="24.95" customHeight="1">
      <c r="B99" s="154"/>
      <c r="D99" s="155" t="s">
        <v>171</v>
      </c>
      <c r="E99" s="156"/>
      <c r="F99" s="156"/>
      <c r="G99" s="156"/>
      <c r="H99" s="156"/>
      <c r="I99" s="156"/>
      <c r="J99" s="157">
        <f>J131</f>
        <v>0</v>
      </c>
      <c r="L99" s="154"/>
    </row>
    <row r="100" spans="2:47" s="9" customFormat="1" ht="19.899999999999999" customHeight="1">
      <c r="B100" s="158"/>
      <c r="D100" s="159" t="s">
        <v>1085</v>
      </c>
      <c r="E100" s="160"/>
      <c r="F100" s="160"/>
      <c r="G100" s="160"/>
      <c r="H100" s="160"/>
      <c r="I100" s="160"/>
      <c r="J100" s="161">
        <f>J132</f>
        <v>0</v>
      </c>
      <c r="L100" s="158"/>
    </row>
    <row r="101" spans="2:47" s="9" customFormat="1" ht="19.899999999999999" customHeight="1">
      <c r="B101" s="158"/>
      <c r="D101" s="159" t="s">
        <v>173</v>
      </c>
      <c r="E101" s="160"/>
      <c r="F101" s="160"/>
      <c r="G101" s="160"/>
      <c r="H101" s="160"/>
      <c r="I101" s="160"/>
      <c r="J101" s="161">
        <f>J144</f>
        <v>0</v>
      </c>
      <c r="L101" s="158"/>
    </row>
    <row r="102" spans="2:47" s="9" customFormat="1" ht="19.899999999999999" customHeight="1">
      <c r="B102" s="158"/>
      <c r="D102" s="159" t="s">
        <v>1086</v>
      </c>
      <c r="E102" s="160"/>
      <c r="F102" s="160"/>
      <c r="G102" s="160"/>
      <c r="H102" s="160"/>
      <c r="I102" s="160"/>
      <c r="J102" s="161">
        <f>J169</f>
        <v>0</v>
      </c>
      <c r="L102" s="158"/>
    </row>
    <row r="103" spans="2:47" s="9" customFormat="1" ht="19.899999999999999" customHeight="1">
      <c r="B103" s="158"/>
      <c r="D103" s="159" t="s">
        <v>1087</v>
      </c>
      <c r="E103" s="160"/>
      <c r="F103" s="160"/>
      <c r="G103" s="160"/>
      <c r="H103" s="160"/>
      <c r="I103" s="160"/>
      <c r="J103" s="161">
        <f>J200</f>
        <v>0</v>
      </c>
      <c r="L103" s="158"/>
    </row>
    <row r="104" spans="2:47" s="9" customFormat="1" ht="19.899999999999999" customHeight="1">
      <c r="B104" s="158"/>
      <c r="D104" s="159" t="s">
        <v>175</v>
      </c>
      <c r="E104" s="160"/>
      <c r="F104" s="160"/>
      <c r="G104" s="160"/>
      <c r="H104" s="160"/>
      <c r="I104" s="160"/>
      <c r="J104" s="161">
        <f>J217</f>
        <v>0</v>
      </c>
      <c r="L104" s="158"/>
    </row>
    <row r="105" spans="2:47" s="9" customFormat="1" ht="19.899999999999999" customHeight="1">
      <c r="B105" s="158"/>
      <c r="D105" s="159" t="s">
        <v>176</v>
      </c>
      <c r="E105" s="160"/>
      <c r="F105" s="160"/>
      <c r="G105" s="160"/>
      <c r="H105" s="160"/>
      <c r="I105" s="160"/>
      <c r="J105" s="161">
        <f>J219</f>
        <v>0</v>
      </c>
      <c r="L105" s="158"/>
    </row>
    <row r="106" spans="2:47" s="9" customFormat="1" ht="19.899999999999999" customHeight="1">
      <c r="B106" s="158"/>
      <c r="D106" s="159" t="s">
        <v>1088</v>
      </c>
      <c r="E106" s="160"/>
      <c r="F106" s="160"/>
      <c r="G106" s="160"/>
      <c r="H106" s="160"/>
      <c r="I106" s="160"/>
      <c r="J106" s="161">
        <f>J229</f>
        <v>0</v>
      </c>
      <c r="L106" s="158"/>
    </row>
    <row r="107" spans="2:47" s="8" customFormat="1" ht="24.95" customHeight="1">
      <c r="B107" s="154"/>
      <c r="D107" s="155" t="s">
        <v>177</v>
      </c>
      <c r="E107" s="156"/>
      <c r="F107" s="156"/>
      <c r="G107" s="156"/>
      <c r="H107" s="156"/>
      <c r="I107" s="156"/>
      <c r="J107" s="157">
        <f>J231</f>
        <v>0</v>
      </c>
      <c r="L107" s="154"/>
    </row>
    <row r="108" spans="2:47" s="9" customFormat="1" ht="19.899999999999999" customHeight="1">
      <c r="B108" s="158"/>
      <c r="D108" s="159" t="s">
        <v>180</v>
      </c>
      <c r="E108" s="160"/>
      <c r="F108" s="160"/>
      <c r="G108" s="160"/>
      <c r="H108" s="160"/>
      <c r="I108" s="160"/>
      <c r="J108" s="161">
        <f>J232</f>
        <v>0</v>
      </c>
      <c r="L108" s="158"/>
    </row>
    <row r="109" spans="2:47" s="1" customFormat="1" ht="21.75" customHeight="1">
      <c r="B109" s="64"/>
      <c r="L109" s="64"/>
    </row>
    <row r="110" spans="2:47" s="1" customFormat="1" ht="6.95" customHeight="1">
      <c r="B110" s="81"/>
      <c r="C110" s="82"/>
      <c r="D110" s="82"/>
      <c r="E110" s="82"/>
      <c r="F110" s="82"/>
      <c r="G110" s="82"/>
      <c r="H110" s="82"/>
      <c r="I110" s="82"/>
      <c r="J110" s="82"/>
      <c r="K110" s="82"/>
      <c r="L110" s="64"/>
    </row>
    <row r="114" spans="2:12" s="1" customFormat="1" ht="6.95" customHeight="1">
      <c r="B114" s="83"/>
      <c r="C114" s="84"/>
      <c r="D114" s="84"/>
      <c r="E114" s="84"/>
      <c r="F114" s="84"/>
      <c r="G114" s="84"/>
      <c r="H114" s="84"/>
      <c r="I114" s="84"/>
      <c r="J114" s="84"/>
      <c r="K114" s="84"/>
      <c r="L114" s="64"/>
    </row>
    <row r="115" spans="2:12" s="1" customFormat="1" ht="24.95" customHeight="1">
      <c r="B115" s="64"/>
      <c r="C115" s="55" t="s">
        <v>197</v>
      </c>
      <c r="L115" s="64"/>
    </row>
    <row r="116" spans="2:12" s="1" customFormat="1" ht="6.95" customHeight="1">
      <c r="B116" s="64"/>
      <c r="L116" s="64"/>
    </row>
    <row r="117" spans="2:12" s="1" customFormat="1" ht="12" customHeight="1">
      <c r="B117" s="64"/>
      <c r="C117" s="60" t="s">
        <v>11</v>
      </c>
      <c r="L117" s="64"/>
    </row>
    <row r="118" spans="2:12" s="1" customFormat="1" ht="16.5" customHeight="1">
      <c r="B118" s="64"/>
      <c r="E118" s="1382" t="str">
        <f>E7</f>
        <v>Dobudovanie univerzitného campusu TnUAD</v>
      </c>
      <c r="F118" s="1383"/>
      <c r="G118" s="1383"/>
      <c r="H118" s="1383"/>
      <c r="L118" s="64"/>
    </row>
    <row r="119" spans="2:12" ht="12" customHeight="1">
      <c r="B119" s="54"/>
      <c r="C119" s="60" t="s">
        <v>162</v>
      </c>
      <c r="L119" s="54"/>
    </row>
    <row r="120" spans="2:12" s="1" customFormat="1" ht="16.5" customHeight="1">
      <c r="B120" s="64"/>
      <c r="E120" s="1382" t="s">
        <v>163</v>
      </c>
      <c r="F120" s="1326"/>
      <c r="G120" s="1326"/>
      <c r="H120" s="1326"/>
      <c r="L120" s="64"/>
    </row>
    <row r="121" spans="2:12" s="1" customFormat="1" ht="12" customHeight="1">
      <c r="B121" s="64"/>
      <c r="C121" s="60" t="s">
        <v>164</v>
      </c>
      <c r="L121" s="64"/>
    </row>
    <row r="122" spans="2:12" s="1" customFormat="1" ht="16.5" customHeight="1">
      <c r="B122" s="64"/>
      <c r="E122" s="1358" t="str">
        <f>E11</f>
        <v>SO 101.1_STA - Statika</v>
      </c>
      <c r="F122" s="1326"/>
      <c r="G122" s="1326"/>
      <c r="H122" s="1326"/>
      <c r="L122" s="64"/>
    </row>
    <row r="123" spans="2:12" s="1" customFormat="1" ht="6.95" customHeight="1">
      <c r="B123" s="64"/>
      <c r="L123" s="64"/>
    </row>
    <row r="124" spans="2:12" s="1" customFormat="1" ht="12" customHeight="1">
      <c r="B124" s="64"/>
      <c r="C124" s="60" t="s">
        <v>15</v>
      </c>
      <c r="F124" s="58" t="str">
        <f>F14</f>
        <v>Študentská ul., Trenčín; parc.č. 1627/624. 1627/43</v>
      </c>
      <c r="I124" s="60" t="s">
        <v>17</v>
      </c>
      <c r="J124" s="91">
        <f>IF(J14="","",J14)</f>
        <v>45939</v>
      </c>
      <c r="L124" s="64"/>
    </row>
    <row r="125" spans="2:12" s="1" customFormat="1" ht="6.95" customHeight="1">
      <c r="B125" s="64"/>
      <c r="L125" s="64"/>
    </row>
    <row r="126" spans="2:12" s="1" customFormat="1" ht="15.2" customHeight="1">
      <c r="B126" s="64"/>
      <c r="C126" s="60" t="s">
        <v>18</v>
      </c>
      <c r="F126" s="58" t="str">
        <f>E17</f>
        <v>Trenčianska univerzita Alexandra Dubčeka v Trenčín</v>
      </c>
      <c r="I126" s="60" t="s">
        <v>24</v>
      </c>
      <c r="J126" s="150" t="str">
        <f>E23</f>
        <v>PROMA s.r.o.</v>
      </c>
      <c r="L126" s="64"/>
    </row>
    <row r="127" spans="2:12" s="1" customFormat="1" ht="15.2" customHeight="1">
      <c r="B127" s="64"/>
      <c r="C127" s="60" t="s">
        <v>22</v>
      </c>
      <c r="F127" s="58" t="str">
        <f>IF(E20="","",E20)</f>
        <v xml:space="preserve"> </v>
      </c>
      <c r="I127" s="60" t="s">
        <v>27</v>
      </c>
      <c r="J127" s="150" t="str">
        <f>E26</f>
        <v>BUILD-COST s.r.o.</v>
      </c>
      <c r="L127" s="64"/>
    </row>
    <row r="128" spans="2:12" s="1" customFormat="1" ht="10.35" customHeight="1">
      <c r="B128" s="64"/>
      <c r="L128" s="64"/>
    </row>
    <row r="129" spans="2:65" s="10" customFormat="1" ht="29.25" customHeight="1">
      <c r="B129" s="162"/>
      <c r="C129" s="163" t="s">
        <v>198</v>
      </c>
      <c r="D129" s="164" t="s">
        <v>55</v>
      </c>
      <c r="E129" s="164" t="s">
        <v>52</v>
      </c>
      <c r="F129" s="164" t="s">
        <v>53</v>
      </c>
      <c r="G129" s="164" t="s">
        <v>199</v>
      </c>
      <c r="H129" s="164" t="s">
        <v>200</v>
      </c>
      <c r="I129" s="164" t="s">
        <v>201</v>
      </c>
      <c r="J129" s="1131" t="s">
        <v>168</v>
      </c>
      <c r="K129" s="166" t="s">
        <v>202</v>
      </c>
      <c r="L129" s="162"/>
      <c r="M129" s="98" t="s">
        <v>1</v>
      </c>
      <c r="N129" s="99" t="s">
        <v>35</v>
      </c>
      <c r="O129" s="99" t="s">
        <v>203</v>
      </c>
      <c r="P129" s="99" t="s">
        <v>204</v>
      </c>
      <c r="Q129" s="99" t="s">
        <v>205</v>
      </c>
      <c r="R129" s="99" t="s">
        <v>206</v>
      </c>
      <c r="S129" s="99" t="s">
        <v>207</v>
      </c>
      <c r="T129" s="100" t="s">
        <v>208</v>
      </c>
    </row>
    <row r="130" spans="2:65" s="1" customFormat="1" ht="22.9" customHeight="1">
      <c r="B130" s="64"/>
      <c r="C130" s="103" t="s">
        <v>169</v>
      </c>
      <c r="J130" s="1132">
        <f>BK130</f>
        <v>0</v>
      </c>
      <c r="L130" s="64"/>
      <c r="M130" s="101"/>
      <c r="N130" s="92"/>
      <c r="O130" s="92"/>
      <c r="P130" s="168">
        <f>P131+P231</f>
        <v>32999.650849389989</v>
      </c>
      <c r="Q130" s="92"/>
      <c r="R130" s="168">
        <f>R131+R231</f>
        <v>6328.8577968122108</v>
      </c>
      <c r="S130" s="92"/>
      <c r="T130" s="169">
        <f>T131+T231</f>
        <v>0</v>
      </c>
      <c r="AT130" s="51" t="s">
        <v>69</v>
      </c>
      <c r="AU130" s="51" t="s">
        <v>170</v>
      </c>
      <c r="BK130" s="170">
        <f>BK131+BK231</f>
        <v>0</v>
      </c>
    </row>
    <row r="131" spans="2:65" s="11" customFormat="1" ht="25.9" customHeight="1">
      <c r="B131" s="171"/>
      <c r="D131" s="172" t="s">
        <v>69</v>
      </c>
      <c r="E131" s="173" t="s">
        <v>209</v>
      </c>
      <c r="F131" s="173" t="s">
        <v>210</v>
      </c>
      <c r="J131" s="1133">
        <f>BK131</f>
        <v>0</v>
      </c>
      <c r="L131" s="171"/>
      <c r="M131" s="175"/>
      <c r="P131" s="176">
        <f>P132+P144+P169+P200+P217+P219+P229</f>
        <v>32992.512049389989</v>
      </c>
      <c r="R131" s="176">
        <f>R132+R144+R169+R200+R217+R219+R229</f>
        <v>6328.6622730122108</v>
      </c>
      <c r="T131" s="177">
        <f>T132+T144+T169+T200+T217+T219+T229</f>
        <v>0</v>
      </c>
      <c r="AR131" s="172" t="s">
        <v>77</v>
      </c>
      <c r="AT131" s="178" t="s">
        <v>69</v>
      </c>
      <c r="AU131" s="178" t="s">
        <v>70</v>
      </c>
      <c r="AY131" s="172" t="s">
        <v>211</v>
      </c>
      <c r="BK131" s="179">
        <f>BK132+BK144+BK169+BK200+BK217+BK219+BK229</f>
        <v>0</v>
      </c>
    </row>
    <row r="132" spans="2:65" s="11" customFormat="1" ht="22.9" customHeight="1">
      <c r="B132" s="171"/>
      <c r="D132" s="172" t="s">
        <v>69</v>
      </c>
      <c r="E132" s="180" t="s">
        <v>83</v>
      </c>
      <c r="F132" s="180" t="s">
        <v>1089</v>
      </c>
      <c r="J132" s="1134">
        <f>BK132</f>
        <v>0</v>
      </c>
      <c r="L132" s="171"/>
      <c r="M132" s="175"/>
      <c r="P132" s="176">
        <f>SUM(P133:P143)</f>
        <v>1953.469317</v>
      </c>
      <c r="R132" s="176">
        <f>SUM(R133:R143)</f>
        <v>1174.9855652375311</v>
      </c>
      <c r="T132" s="177">
        <f>SUM(T133:T143)</f>
        <v>0</v>
      </c>
      <c r="AR132" s="172" t="s">
        <v>77</v>
      </c>
      <c r="AT132" s="178" t="s">
        <v>69</v>
      </c>
      <c r="AU132" s="178" t="s">
        <v>77</v>
      </c>
      <c r="AY132" s="172" t="s">
        <v>211</v>
      </c>
      <c r="BK132" s="179">
        <f>SUM(BK133:BK143)</f>
        <v>0</v>
      </c>
    </row>
    <row r="133" spans="2:65" s="1" customFormat="1" ht="24.2" customHeight="1">
      <c r="B133" s="182"/>
      <c r="C133" s="183" t="s">
        <v>77</v>
      </c>
      <c r="D133" s="183" t="s">
        <v>213</v>
      </c>
      <c r="E133" s="184" t="s">
        <v>1090</v>
      </c>
      <c r="F133" s="185" t="s">
        <v>1091</v>
      </c>
      <c r="G133" s="186" t="s">
        <v>216</v>
      </c>
      <c r="H133" s="187">
        <v>17.109000000000002</v>
      </c>
      <c r="I133" s="188"/>
      <c r="J133" s="1135">
        <f t="shared" ref="J133:J143" si="0">ROUND(I133*H133,2)</f>
        <v>0</v>
      </c>
      <c r="K133" s="189"/>
      <c r="L133" s="64"/>
      <c r="M133" s="190" t="s">
        <v>1</v>
      </c>
      <c r="N133" s="191" t="s">
        <v>37</v>
      </c>
      <c r="O133" s="192">
        <v>0.61799999999999999</v>
      </c>
      <c r="P133" s="192">
        <f t="shared" ref="P133:P143" si="1">O133*H133</f>
        <v>10.573362000000001</v>
      </c>
      <c r="Q133" s="192">
        <v>2.23752</v>
      </c>
      <c r="R133" s="192">
        <f t="shared" ref="R133:R143" si="2">Q133*H133</f>
        <v>38.281729680000005</v>
      </c>
      <c r="S133" s="192">
        <v>0</v>
      </c>
      <c r="T133" s="193">
        <f t="shared" ref="T133:T143" si="3">S133*H133</f>
        <v>0</v>
      </c>
      <c r="AR133" s="194" t="s">
        <v>217</v>
      </c>
      <c r="AT133" s="194" t="s">
        <v>213</v>
      </c>
      <c r="AU133" s="194" t="s">
        <v>83</v>
      </c>
      <c r="AY133" s="51" t="s">
        <v>211</v>
      </c>
      <c r="BE133" s="195">
        <f t="shared" ref="BE133:BE143" si="4">IF(N133="základná",J133,0)</f>
        <v>0</v>
      </c>
      <c r="BF133" s="195">
        <f t="shared" ref="BF133:BF143" si="5">IF(N133="znížená",J133,0)</f>
        <v>0</v>
      </c>
      <c r="BG133" s="195">
        <f t="shared" ref="BG133:BG143" si="6">IF(N133="zákl. prenesená",J133,0)</f>
        <v>0</v>
      </c>
      <c r="BH133" s="195">
        <f t="shared" ref="BH133:BH143" si="7">IF(N133="zníž. prenesená",J133,0)</f>
        <v>0</v>
      </c>
      <c r="BI133" s="195">
        <f t="shared" ref="BI133:BI143" si="8">IF(N133="nulová",J133,0)</f>
        <v>0</v>
      </c>
      <c r="BJ133" s="51" t="s">
        <v>83</v>
      </c>
      <c r="BK133" s="195">
        <f t="shared" ref="BK133:BK143" si="9">ROUND(I133*H133,2)</f>
        <v>0</v>
      </c>
      <c r="BL133" s="51" t="s">
        <v>217</v>
      </c>
      <c r="BM133" s="194" t="s">
        <v>1092</v>
      </c>
    </row>
    <row r="134" spans="2:65" s="1" customFormat="1" ht="24.2" customHeight="1">
      <c r="B134" s="182"/>
      <c r="C134" s="183" t="s">
        <v>83</v>
      </c>
      <c r="D134" s="183" t="s">
        <v>213</v>
      </c>
      <c r="E134" s="184" t="s">
        <v>1093</v>
      </c>
      <c r="F134" s="185" t="s">
        <v>1094</v>
      </c>
      <c r="G134" s="186" t="s">
        <v>216</v>
      </c>
      <c r="H134" s="187">
        <v>131.65</v>
      </c>
      <c r="I134" s="188"/>
      <c r="J134" s="1135">
        <f t="shared" si="0"/>
        <v>0</v>
      </c>
      <c r="K134" s="189"/>
      <c r="L134" s="64"/>
      <c r="M134" s="190" t="s">
        <v>1</v>
      </c>
      <c r="N134" s="191" t="s">
        <v>37</v>
      </c>
      <c r="O134" s="192">
        <v>0.61899999999999999</v>
      </c>
      <c r="P134" s="192">
        <f t="shared" si="1"/>
        <v>81.491349999999997</v>
      </c>
      <c r="Q134" s="192">
        <v>2.3683299999999998</v>
      </c>
      <c r="R134" s="192">
        <f t="shared" si="2"/>
        <v>311.79064449999998</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1095</v>
      </c>
    </row>
    <row r="135" spans="2:65" s="1" customFormat="1" ht="21.75" customHeight="1">
      <c r="B135" s="182"/>
      <c r="C135" s="183" t="s">
        <v>220</v>
      </c>
      <c r="D135" s="183" t="s">
        <v>213</v>
      </c>
      <c r="E135" s="184" t="s">
        <v>1096</v>
      </c>
      <c r="F135" s="185" t="s">
        <v>1097</v>
      </c>
      <c r="G135" s="186" t="s">
        <v>238</v>
      </c>
      <c r="H135" s="187">
        <v>111.2</v>
      </c>
      <c r="I135" s="188"/>
      <c r="J135" s="1135">
        <f t="shared" si="0"/>
        <v>0</v>
      </c>
      <c r="K135" s="189"/>
      <c r="L135" s="64"/>
      <c r="M135" s="190" t="s">
        <v>1</v>
      </c>
      <c r="N135" s="191" t="s">
        <v>37</v>
      </c>
      <c r="O135" s="192">
        <v>0.35799999999999998</v>
      </c>
      <c r="P135" s="192">
        <f t="shared" si="1"/>
        <v>39.809599999999996</v>
      </c>
      <c r="Q135" s="192">
        <v>1.5900000000000001E-3</v>
      </c>
      <c r="R135" s="192">
        <f t="shared" si="2"/>
        <v>0.17680800000000002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1098</v>
      </c>
    </row>
    <row r="136" spans="2:65" s="1" customFormat="1" ht="21.75" customHeight="1">
      <c r="B136" s="182"/>
      <c r="C136" s="183" t="s">
        <v>217</v>
      </c>
      <c r="D136" s="183" t="s">
        <v>213</v>
      </c>
      <c r="E136" s="184" t="s">
        <v>1099</v>
      </c>
      <c r="F136" s="185" t="s">
        <v>1100</v>
      </c>
      <c r="G136" s="186" t="s">
        <v>238</v>
      </c>
      <c r="H136" s="187">
        <v>111.2</v>
      </c>
      <c r="I136" s="188"/>
      <c r="J136" s="1135">
        <f t="shared" si="0"/>
        <v>0</v>
      </c>
      <c r="K136" s="189"/>
      <c r="L136" s="64"/>
      <c r="M136" s="190" t="s">
        <v>1</v>
      </c>
      <c r="N136" s="191" t="s">
        <v>37</v>
      </c>
      <c r="O136" s="192">
        <v>0.19900000000000001</v>
      </c>
      <c r="P136" s="192">
        <f t="shared" si="1"/>
        <v>22.128800000000002</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1101</v>
      </c>
    </row>
    <row r="137" spans="2:65" s="1" customFormat="1" ht="16.5" customHeight="1">
      <c r="B137" s="182"/>
      <c r="C137" s="183" t="s">
        <v>225</v>
      </c>
      <c r="D137" s="183" t="s">
        <v>213</v>
      </c>
      <c r="E137" s="184" t="s">
        <v>1102</v>
      </c>
      <c r="F137" s="185" t="s">
        <v>1103</v>
      </c>
      <c r="G137" s="186" t="s">
        <v>234</v>
      </c>
      <c r="H137" s="1141">
        <v>39.323</v>
      </c>
      <c r="I137" s="188"/>
      <c r="J137" s="1135">
        <f t="shared" si="0"/>
        <v>0</v>
      </c>
      <c r="K137" s="189"/>
      <c r="L137" s="64"/>
      <c r="M137" s="190" t="s">
        <v>1</v>
      </c>
      <c r="N137" s="191" t="s">
        <v>37</v>
      </c>
      <c r="O137" s="192">
        <v>34.372</v>
      </c>
      <c r="P137" s="192">
        <f t="shared" si="1"/>
        <v>1351.610156</v>
      </c>
      <c r="Q137" s="192">
        <v>1.0189584970000001</v>
      </c>
      <c r="R137" s="192">
        <f t="shared" si="2"/>
        <v>40.068504977531006</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1104</v>
      </c>
    </row>
    <row r="138" spans="2:65" s="1" customFormat="1" ht="24.2" customHeight="1">
      <c r="B138" s="182"/>
      <c r="C138" s="183" t="s">
        <v>228</v>
      </c>
      <c r="D138" s="183" t="s">
        <v>213</v>
      </c>
      <c r="E138" s="184" t="s">
        <v>1105</v>
      </c>
      <c r="F138" s="185" t="s">
        <v>1106</v>
      </c>
      <c r="G138" s="186" t="s">
        <v>216</v>
      </c>
      <c r="H138" s="187">
        <v>34.728999999999999</v>
      </c>
      <c r="I138" s="188"/>
      <c r="J138" s="1135">
        <f t="shared" si="0"/>
        <v>0</v>
      </c>
      <c r="K138" s="189"/>
      <c r="L138" s="64"/>
      <c r="M138" s="190" t="s">
        <v>1</v>
      </c>
      <c r="N138" s="191" t="s">
        <v>37</v>
      </c>
      <c r="O138" s="192">
        <v>0.58099999999999996</v>
      </c>
      <c r="P138" s="192">
        <f t="shared" si="1"/>
        <v>20.177548999999999</v>
      </c>
      <c r="Q138" s="192">
        <v>2.23752</v>
      </c>
      <c r="R138" s="192">
        <f t="shared" si="2"/>
        <v>77.706832079999998</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1107</v>
      </c>
    </row>
    <row r="139" spans="2:65" s="1" customFormat="1" ht="24.2" customHeight="1">
      <c r="B139" s="182"/>
      <c r="C139" s="183" t="s">
        <v>231</v>
      </c>
      <c r="D139" s="183" t="s">
        <v>213</v>
      </c>
      <c r="E139" s="184" t="s">
        <v>1108</v>
      </c>
      <c r="F139" s="185" t="s">
        <v>1109</v>
      </c>
      <c r="G139" s="186" t="s">
        <v>216</v>
      </c>
      <c r="H139" s="187">
        <v>82.05</v>
      </c>
      <c r="I139" s="188"/>
      <c r="J139" s="1135">
        <f t="shared" si="0"/>
        <v>0</v>
      </c>
      <c r="K139" s="189"/>
      <c r="L139" s="64"/>
      <c r="M139" s="190" t="s">
        <v>1</v>
      </c>
      <c r="N139" s="191" t="s">
        <v>37</v>
      </c>
      <c r="O139" s="192">
        <v>0.58099999999999996</v>
      </c>
      <c r="P139" s="192">
        <f t="shared" si="1"/>
        <v>47.671049999999994</v>
      </c>
      <c r="Q139" s="192">
        <v>2.3683299999999998</v>
      </c>
      <c r="R139" s="192">
        <f t="shared" si="2"/>
        <v>194.32147649999999</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1110</v>
      </c>
    </row>
    <row r="140" spans="2:65" s="1" customFormat="1" ht="24.2" customHeight="1">
      <c r="B140" s="182"/>
      <c r="C140" s="183" t="s">
        <v>235</v>
      </c>
      <c r="D140" s="183" t="s">
        <v>213</v>
      </c>
      <c r="E140" s="184" t="s">
        <v>1111</v>
      </c>
      <c r="F140" s="185" t="s">
        <v>1112</v>
      </c>
      <c r="G140" s="186" t="s">
        <v>216</v>
      </c>
      <c r="H140" s="187">
        <v>216.15</v>
      </c>
      <c r="I140" s="188"/>
      <c r="J140" s="1135">
        <f t="shared" si="0"/>
        <v>0</v>
      </c>
      <c r="K140" s="189"/>
      <c r="L140" s="64"/>
      <c r="M140" s="190" t="s">
        <v>1</v>
      </c>
      <c r="N140" s="191" t="s">
        <v>37</v>
      </c>
      <c r="O140" s="192">
        <v>0.58299999999999996</v>
      </c>
      <c r="P140" s="192">
        <f t="shared" si="1"/>
        <v>126.01545</v>
      </c>
      <c r="Q140" s="192">
        <v>2.3683299999999998</v>
      </c>
      <c r="R140" s="192">
        <f t="shared" si="2"/>
        <v>511.91452949999996</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1113</v>
      </c>
    </row>
    <row r="141" spans="2:65" s="1" customFormat="1" ht="21.75" customHeight="1">
      <c r="B141" s="182"/>
      <c r="C141" s="183" t="s">
        <v>239</v>
      </c>
      <c r="D141" s="183" t="s">
        <v>213</v>
      </c>
      <c r="E141" s="184" t="s">
        <v>1114</v>
      </c>
      <c r="F141" s="185" t="s">
        <v>1115</v>
      </c>
      <c r="G141" s="186" t="s">
        <v>238</v>
      </c>
      <c r="H141" s="187">
        <v>456</v>
      </c>
      <c r="I141" s="188"/>
      <c r="J141" s="1135">
        <f t="shared" si="0"/>
        <v>0</v>
      </c>
      <c r="K141" s="189"/>
      <c r="L141" s="64"/>
      <c r="M141" s="190" t="s">
        <v>1</v>
      </c>
      <c r="N141" s="191" t="s">
        <v>37</v>
      </c>
      <c r="O141" s="192">
        <v>0.35799999999999998</v>
      </c>
      <c r="P141" s="192">
        <f t="shared" si="1"/>
        <v>163.24799999999999</v>
      </c>
      <c r="Q141" s="192">
        <v>1.5900000000000001E-3</v>
      </c>
      <c r="R141" s="192">
        <f t="shared" si="2"/>
        <v>0.72504000000000002</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1116</v>
      </c>
    </row>
    <row r="142" spans="2:65" s="1" customFormat="1" ht="21.75" customHeight="1">
      <c r="B142" s="182"/>
      <c r="C142" s="183" t="s">
        <v>244</v>
      </c>
      <c r="D142" s="183" t="s">
        <v>213</v>
      </c>
      <c r="E142" s="184" t="s">
        <v>1117</v>
      </c>
      <c r="F142" s="185" t="s">
        <v>1118</v>
      </c>
      <c r="G142" s="186" t="s">
        <v>238</v>
      </c>
      <c r="H142" s="187">
        <v>456</v>
      </c>
      <c r="I142" s="188"/>
      <c r="J142" s="1135">
        <f t="shared" si="0"/>
        <v>0</v>
      </c>
      <c r="K142" s="189"/>
      <c r="L142" s="64"/>
      <c r="M142" s="190" t="s">
        <v>1</v>
      </c>
      <c r="N142" s="191" t="s">
        <v>37</v>
      </c>
      <c r="O142" s="192">
        <v>0.19900000000000001</v>
      </c>
      <c r="P142" s="192">
        <f t="shared" si="1"/>
        <v>90.744</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1119</v>
      </c>
    </row>
    <row r="143" spans="2:65" s="1" customFormat="1" ht="24.2" customHeight="1">
      <c r="B143" s="182"/>
      <c r="C143" s="183" t="s">
        <v>247</v>
      </c>
      <c r="D143" s="183" t="s">
        <v>213</v>
      </c>
      <c r="E143" s="184" t="s">
        <v>1120</v>
      </c>
      <c r="F143" s="185" t="s">
        <v>1121</v>
      </c>
      <c r="G143" s="186" t="s">
        <v>234</v>
      </c>
      <c r="H143" s="187">
        <v>0</v>
      </c>
      <c r="I143" s="188"/>
      <c r="J143" s="1135">
        <f t="shared" si="0"/>
        <v>0</v>
      </c>
      <c r="K143" s="189"/>
      <c r="L143" s="64"/>
      <c r="M143" s="190" t="s">
        <v>1</v>
      </c>
      <c r="N143" s="191" t="s">
        <v>37</v>
      </c>
      <c r="O143" s="192">
        <v>34.322000000000003</v>
      </c>
      <c r="P143" s="192">
        <f t="shared" si="1"/>
        <v>0</v>
      </c>
      <c r="Q143" s="192">
        <v>1.0189584970000001</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1122</v>
      </c>
    </row>
    <row r="144" spans="2:65" s="11" customFormat="1" ht="22.9" customHeight="1">
      <c r="B144" s="171"/>
      <c r="D144" s="172" t="s">
        <v>69</v>
      </c>
      <c r="E144" s="180" t="s">
        <v>220</v>
      </c>
      <c r="F144" s="180" t="s">
        <v>243</v>
      </c>
      <c r="J144" s="1134">
        <f>BK144</f>
        <v>0</v>
      </c>
      <c r="L144" s="171"/>
      <c r="M144" s="175"/>
      <c r="P144" s="176">
        <f>SUM(P145:P168)</f>
        <v>15040.951188089999</v>
      </c>
      <c r="R144" s="176">
        <f>SUM(R145:R168)</f>
        <v>2963.2065081868313</v>
      </c>
      <c r="T144" s="177">
        <f>SUM(T145:T168)</f>
        <v>0</v>
      </c>
      <c r="AR144" s="172" t="s">
        <v>77</v>
      </c>
      <c r="AT144" s="178" t="s">
        <v>69</v>
      </c>
      <c r="AU144" s="178" t="s">
        <v>77</v>
      </c>
      <c r="AY144" s="172" t="s">
        <v>211</v>
      </c>
      <c r="BK144" s="179">
        <f>SUM(BK145:BK168)</f>
        <v>0</v>
      </c>
    </row>
    <row r="145" spans="2:65" s="1" customFormat="1" ht="24.2" customHeight="1">
      <c r="B145" s="182"/>
      <c r="C145" s="1137" t="s">
        <v>251</v>
      </c>
      <c r="D145" s="1137" t="s">
        <v>213</v>
      </c>
      <c r="E145" s="1138" t="s">
        <v>1123</v>
      </c>
      <c r="F145" s="1139" t="s">
        <v>1124</v>
      </c>
      <c r="G145" s="1140" t="s">
        <v>216</v>
      </c>
      <c r="H145" s="1141">
        <v>34.799999999999997</v>
      </c>
      <c r="I145" s="1135"/>
      <c r="J145" s="1135">
        <f t="shared" ref="J145:J168" si="10">ROUND(I145*H145,2)</f>
        <v>0</v>
      </c>
      <c r="K145" s="189"/>
      <c r="L145" s="64"/>
      <c r="M145" s="190" t="s">
        <v>1</v>
      </c>
      <c r="N145" s="191" t="s">
        <v>37</v>
      </c>
      <c r="O145" s="192">
        <v>1.0117</v>
      </c>
      <c r="P145" s="192">
        <f t="shared" ref="P145:P168" si="11">O145*H145</f>
        <v>35.207160000000002</v>
      </c>
      <c r="Q145" s="192">
        <v>2.3715256999999998</v>
      </c>
      <c r="R145" s="192">
        <f t="shared" ref="R145:R168" si="12">Q145*H145</f>
        <v>82.529094359999988</v>
      </c>
      <c r="S145" s="192">
        <v>0</v>
      </c>
      <c r="T145" s="193">
        <f t="shared" ref="T145:T168" si="13">S145*H145</f>
        <v>0</v>
      </c>
      <c r="AR145" s="194" t="s">
        <v>217</v>
      </c>
      <c r="AT145" s="194" t="s">
        <v>213</v>
      </c>
      <c r="AU145" s="194" t="s">
        <v>83</v>
      </c>
      <c r="AY145" s="51" t="s">
        <v>211</v>
      </c>
      <c r="BE145" s="195">
        <f t="shared" ref="BE145:BE168" si="14">IF(N145="základná",J145,0)</f>
        <v>0</v>
      </c>
      <c r="BF145" s="195">
        <f t="shared" ref="BF145:BF168" si="15">IF(N145="znížená",J145,0)</f>
        <v>0</v>
      </c>
      <c r="BG145" s="195">
        <f t="shared" ref="BG145:BG168" si="16">IF(N145="zákl. prenesená",J145,0)</f>
        <v>0</v>
      </c>
      <c r="BH145" s="195">
        <f t="shared" ref="BH145:BH168" si="17">IF(N145="zníž. prenesená",J145,0)</f>
        <v>0</v>
      </c>
      <c r="BI145" s="195">
        <f t="shared" ref="BI145:BI168" si="18">IF(N145="nulová",J145,0)</f>
        <v>0</v>
      </c>
      <c r="BJ145" s="51" t="s">
        <v>83</v>
      </c>
      <c r="BK145" s="195">
        <f t="shared" ref="BK145:BK168" si="19">ROUND(I145*H145,2)</f>
        <v>0</v>
      </c>
      <c r="BL145" s="51" t="s">
        <v>217</v>
      </c>
      <c r="BM145" s="194" t="s">
        <v>1125</v>
      </c>
    </row>
    <row r="146" spans="2:65" s="1" customFormat="1" ht="24.2" customHeight="1">
      <c r="B146" s="182"/>
      <c r="C146" s="1137" t="s">
        <v>254</v>
      </c>
      <c r="D146" s="1137" t="s">
        <v>213</v>
      </c>
      <c r="E146" s="1138" t="s">
        <v>1126</v>
      </c>
      <c r="F146" s="1139" t="s">
        <v>1127</v>
      </c>
      <c r="G146" s="1140" t="s">
        <v>238</v>
      </c>
      <c r="H146" s="1141">
        <v>278.39999999999998</v>
      </c>
      <c r="I146" s="1135"/>
      <c r="J146" s="1135">
        <f t="shared" si="10"/>
        <v>0</v>
      </c>
      <c r="K146" s="189"/>
      <c r="L146" s="64"/>
      <c r="M146" s="190" t="s">
        <v>1</v>
      </c>
      <c r="N146" s="191" t="s">
        <v>37</v>
      </c>
      <c r="O146" s="192">
        <v>0.251</v>
      </c>
      <c r="P146" s="192">
        <f t="shared" si="11"/>
        <v>69.878399999999999</v>
      </c>
      <c r="Q146" s="192">
        <v>0</v>
      </c>
      <c r="R146" s="192">
        <f t="shared" si="12"/>
        <v>0</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1128</v>
      </c>
    </row>
    <row r="147" spans="2:65" s="1" customFormat="1" ht="24.2" customHeight="1">
      <c r="B147" s="182"/>
      <c r="C147" s="1137" t="s">
        <v>257</v>
      </c>
      <c r="D147" s="1137" t="s">
        <v>213</v>
      </c>
      <c r="E147" s="1138" t="s">
        <v>1129</v>
      </c>
      <c r="F147" s="1139" t="s">
        <v>1130</v>
      </c>
      <c r="G147" s="1140" t="s">
        <v>238</v>
      </c>
      <c r="H147" s="1141">
        <v>278.39999999999998</v>
      </c>
      <c r="I147" s="1135"/>
      <c r="J147" s="1135">
        <f t="shared" si="10"/>
        <v>0</v>
      </c>
      <c r="K147" s="189"/>
      <c r="L147" s="64"/>
      <c r="M147" s="190" t="s">
        <v>1</v>
      </c>
      <c r="N147" s="191" t="s">
        <v>37</v>
      </c>
      <c r="O147" s="192">
        <v>0.443</v>
      </c>
      <c r="P147" s="192">
        <f t="shared" si="11"/>
        <v>123.3312</v>
      </c>
      <c r="Q147" s="192">
        <v>2.3E-3</v>
      </c>
      <c r="R147" s="192">
        <f t="shared" si="12"/>
        <v>0.64031999999999989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1131</v>
      </c>
    </row>
    <row r="148" spans="2:65" s="1" customFormat="1" ht="24.2" customHeight="1">
      <c r="B148" s="182"/>
      <c r="C148" s="1137" t="s">
        <v>260</v>
      </c>
      <c r="D148" s="1137" t="s">
        <v>213</v>
      </c>
      <c r="E148" s="1138" t="s">
        <v>1132</v>
      </c>
      <c r="F148" s="1139" t="s">
        <v>1133</v>
      </c>
      <c r="G148" s="1140" t="s">
        <v>238</v>
      </c>
      <c r="H148" s="1141">
        <v>278.39999999999998</v>
      </c>
      <c r="I148" s="1135"/>
      <c r="J148" s="1135">
        <f t="shared" si="10"/>
        <v>0</v>
      </c>
      <c r="K148" s="189"/>
      <c r="L148" s="64"/>
      <c r="M148" s="190" t="s">
        <v>1</v>
      </c>
      <c r="N148" s="191" t="s">
        <v>37</v>
      </c>
      <c r="O148" s="192">
        <v>0.30845</v>
      </c>
      <c r="P148" s="192">
        <f t="shared" si="11"/>
        <v>85.872479999999996</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1134</v>
      </c>
    </row>
    <row r="149" spans="2:65" s="1" customFormat="1" ht="16.5" customHeight="1">
      <c r="B149" s="182"/>
      <c r="C149" s="1137" t="s">
        <v>263</v>
      </c>
      <c r="D149" s="1137" t="s">
        <v>213</v>
      </c>
      <c r="E149" s="1138" t="s">
        <v>1135</v>
      </c>
      <c r="F149" s="1139" t="s">
        <v>1136</v>
      </c>
      <c r="G149" s="1140" t="s">
        <v>234</v>
      </c>
      <c r="H149" s="1141">
        <v>7.5229999999999997</v>
      </c>
      <c r="I149" s="1135"/>
      <c r="J149" s="1135">
        <f t="shared" si="10"/>
        <v>0</v>
      </c>
      <c r="K149" s="189"/>
      <c r="L149" s="64"/>
      <c r="M149" s="190" t="s">
        <v>1</v>
      </c>
      <c r="N149" s="191" t="s">
        <v>37</v>
      </c>
      <c r="O149" s="192">
        <v>35.799489999999999</v>
      </c>
      <c r="P149" s="192">
        <f t="shared" si="11"/>
        <v>269.31956327</v>
      </c>
      <c r="Q149" s="192">
        <v>1.015203949</v>
      </c>
      <c r="R149" s="192">
        <f t="shared" si="12"/>
        <v>7.6373793083269996</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1137</v>
      </c>
    </row>
    <row r="150" spans="2:65" s="1" customFormat="1" ht="36">
      <c r="B150" s="182"/>
      <c r="C150" s="1137" t="s">
        <v>267</v>
      </c>
      <c r="D150" s="1137" t="s">
        <v>213</v>
      </c>
      <c r="E150" s="1138" t="s">
        <v>1138</v>
      </c>
      <c r="F150" s="1139" t="s">
        <v>1139</v>
      </c>
      <c r="G150" s="1140" t="s">
        <v>250</v>
      </c>
      <c r="H150" s="1141">
        <v>48</v>
      </c>
      <c r="I150" s="1135"/>
      <c r="J150" s="1135">
        <f t="shared" si="10"/>
        <v>0</v>
      </c>
      <c r="K150" s="189"/>
      <c r="L150" s="64"/>
      <c r="M150" s="190" t="s">
        <v>1</v>
      </c>
      <c r="N150" s="191" t="s">
        <v>37</v>
      </c>
      <c r="O150" s="192">
        <v>0.11700000000000001</v>
      </c>
      <c r="P150" s="192">
        <f t="shared" si="11"/>
        <v>5.6160000000000005</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1140</v>
      </c>
    </row>
    <row r="151" spans="2:65" s="1" customFormat="1" ht="36">
      <c r="B151" s="182"/>
      <c r="C151" s="1137" t="s">
        <v>270</v>
      </c>
      <c r="D151" s="1137" t="s">
        <v>213</v>
      </c>
      <c r="E151" s="1138" t="s">
        <v>1141</v>
      </c>
      <c r="F151" s="1139" t="s">
        <v>1142</v>
      </c>
      <c r="G151" s="1140" t="s">
        <v>250</v>
      </c>
      <c r="H151" s="1141">
        <v>48</v>
      </c>
      <c r="I151" s="1135"/>
      <c r="J151" s="1135">
        <f t="shared" si="10"/>
        <v>0</v>
      </c>
      <c r="K151" s="189"/>
      <c r="L151" s="64"/>
      <c r="M151" s="190" t="s">
        <v>1</v>
      </c>
      <c r="N151" s="191" t="s">
        <v>37</v>
      </c>
      <c r="O151" s="192">
        <v>0.11700000000000001</v>
      </c>
      <c r="P151" s="192">
        <f t="shared" si="11"/>
        <v>5.6160000000000005</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1143</v>
      </c>
    </row>
    <row r="152" spans="2:65" s="1" customFormat="1" ht="33" customHeight="1">
      <c r="B152" s="182"/>
      <c r="C152" s="1137" t="s">
        <v>274</v>
      </c>
      <c r="D152" s="1137" t="s">
        <v>213</v>
      </c>
      <c r="E152" s="1138" t="s">
        <v>1144</v>
      </c>
      <c r="F152" s="1139" t="s">
        <v>1145</v>
      </c>
      <c r="G152" s="1140" t="s">
        <v>250</v>
      </c>
      <c r="H152" s="1141">
        <v>6</v>
      </c>
      <c r="I152" s="1135"/>
      <c r="J152" s="1135">
        <f t="shared" si="10"/>
        <v>0</v>
      </c>
      <c r="K152" s="189"/>
      <c r="L152" s="64"/>
      <c r="M152" s="190" t="s">
        <v>1</v>
      </c>
      <c r="N152" s="191" t="s">
        <v>37</v>
      </c>
      <c r="O152" s="192">
        <v>0.11700000000000001</v>
      </c>
      <c r="P152" s="192">
        <f t="shared" si="11"/>
        <v>0.70200000000000007</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1146</v>
      </c>
    </row>
    <row r="153" spans="2:65" s="1" customFormat="1" ht="33" customHeight="1">
      <c r="B153" s="182"/>
      <c r="C153" s="1137" t="s">
        <v>277</v>
      </c>
      <c r="D153" s="1137" t="s">
        <v>213</v>
      </c>
      <c r="E153" s="1138" t="s">
        <v>1147</v>
      </c>
      <c r="F153" s="1139" t="s">
        <v>1148</v>
      </c>
      <c r="G153" s="1140" t="s">
        <v>250</v>
      </c>
      <c r="H153" s="1141">
        <v>13</v>
      </c>
      <c r="I153" s="1135"/>
      <c r="J153" s="1135">
        <f t="shared" si="10"/>
        <v>0</v>
      </c>
      <c r="K153" s="189"/>
      <c r="L153" s="64"/>
      <c r="M153" s="190" t="s">
        <v>1</v>
      </c>
      <c r="N153" s="191" t="s">
        <v>37</v>
      </c>
      <c r="O153" s="192">
        <v>0.11700000000000001</v>
      </c>
      <c r="P153" s="192">
        <f t="shared" si="11"/>
        <v>1.5210000000000001</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1149</v>
      </c>
    </row>
    <row r="154" spans="2:65" s="1" customFormat="1" ht="33" customHeight="1">
      <c r="B154" s="182"/>
      <c r="C154" s="1137" t="s">
        <v>280</v>
      </c>
      <c r="D154" s="1137" t="s">
        <v>213</v>
      </c>
      <c r="E154" s="1138" t="s">
        <v>1150</v>
      </c>
      <c r="F154" s="1139" t="s">
        <v>1151</v>
      </c>
      <c r="G154" s="1140" t="s">
        <v>250</v>
      </c>
      <c r="H154" s="1141">
        <v>8</v>
      </c>
      <c r="I154" s="1135"/>
      <c r="J154" s="1135">
        <f t="shared" si="10"/>
        <v>0</v>
      </c>
      <c r="K154" s="189"/>
      <c r="L154" s="64"/>
      <c r="M154" s="190" t="s">
        <v>1</v>
      </c>
      <c r="N154" s="191" t="s">
        <v>37</v>
      </c>
      <c r="O154" s="192">
        <v>0.11700000000000001</v>
      </c>
      <c r="P154" s="192">
        <f t="shared" si="11"/>
        <v>0.93600000000000005</v>
      </c>
      <c r="Q154" s="192">
        <v>0</v>
      </c>
      <c r="R154" s="192">
        <f t="shared" si="12"/>
        <v>0</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1152</v>
      </c>
    </row>
    <row r="155" spans="2:65" s="1" customFormat="1" ht="33" customHeight="1">
      <c r="B155" s="182"/>
      <c r="C155" s="1137" t="s">
        <v>283</v>
      </c>
      <c r="D155" s="1137" t="s">
        <v>213</v>
      </c>
      <c r="E155" s="1138" t="s">
        <v>1153</v>
      </c>
      <c r="F155" s="1139" t="s">
        <v>1154</v>
      </c>
      <c r="G155" s="1140" t="s">
        <v>216</v>
      </c>
      <c r="H155" s="1141">
        <v>12.16</v>
      </c>
      <c r="I155" s="1135"/>
      <c r="J155" s="1135">
        <f t="shared" si="10"/>
        <v>0</v>
      </c>
      <c r="K155" s="189"/>
      <c r="L155" s="64"/>
      <c r="M155" s="190" t="s">
        <v>1</v>
      </c>
      <c r="N155" s="191" t="s">
        <v>37</v>
      </c>
      <c r="O155" s="192">
        <v>1.2949999999999999</v>
      </c>
      <c r="P155" s="192">
        <f t="shared" si="11"/>
        <v>15.747199999999999</v>
      </c>
      <c r="Q155" s="192">
        <v>2.5</v>
      </c>
      <c r="R155" s="192">
        <f t="shared" si="12"/>
        <v>30.4</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1155</v>
      </c>
    </row>
    <row r="156" spans="2:65" s="1" customFormat="1" ht="33" customHeight="1">
      <c r="B156" s="182"/>
      <c r="C156" s="1137" t="s">
        <v>6</v>
      </c>
      <c r="D156" s="1137" t="s">
        <v>213</v>
      </c>
      <c r="E156" s="1138" t="s">
        <v>1156</v>
      </c>
      <c r="F156" s="1139" t="s">
        <v>1157</v>
      </c>
      <c r="G156" s="1140" t="s">
        <v>216</v>
      </c>
      <c r="H156" s="1141">
        <v>19.795000000000002</v>
      </c>
      <c r="I156" s="1135"/>
      <c r="J156" s="1135">
        <f t="shared" si="10"/>
        <v>0</v>
      </c>
      <c r="K156" s="189"/>
      <c r="L156" s="64"/>
      <c r="M156" s="190" t="s">
        <v>1</v>
      </c>
      <c r="N156" s="191" t="s">
        <v>37</v>
      </c>
      <c r="O156" s="192">
        <v>1.161</v>
      </c>
      <c r="P156" s="192">
        <f t="shared" si="11"/>
        <v>22.981995000000001</v>
      </c>
      <c r="Q156" s="192">
        <v>2.4703499999999998</v>
      </c>
      <c r="R156" s="192">
        <f t="shared" si="12"/>
        <v>48.900578250000002</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1158</v>
      </c>
    </row>
    <row r="157" spans="2:65" s="1" customFormat="1" ht="24.2" customHeight="1">
      <c r="B157" s="182"/>
      <c r="C157" s="1137" t="s">
        <v>288</v>
      </c>
      <c r="D157" s="1137" t="s">
        <v>213</v>
      </c>
      <c r="E157" s="1138" t="s">
        <v>1159</v>
      </c>
      <c r="F157" s="1139" t="s">
        <v>1160</v>
      </c>
      <c r="G157" s="1140" t="s">
        <v>238</v>
      </c>
      <c r="H157" s="1141">
        <v>170.35</v>
      </c>
      <c r="I157" s="1135"/>
      <c r="J157" s="1135">
        <f t="shared" si="10"/>
        <v>0</v>
      </c>
      <c r="K157" s="189"/>
      <c r="L157" s="64"/>
      <c r="M157" s="190" t="s">
        <v>1</v>
      </c>
      <c r="N157" s="191" t="s">
        <v>37</v>
      </c>
      <c r="O157" s="192">
        <v>0.435</v>
      </c>
      <c r="P157" s="192">
        <f t="shared" si="11"/>
        <v>74.102249999999998</v>
      </c>
      <c r="Q157" s="192">
        <v>1.7899999999999999E-3</v>
      </c>
      <c r="R157" s="192">
        <f t="shared" si="12"/>
        <v>0.30492649999999999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1161</v>
      </c>
    </row>
    <row r="158" spans="2:65" s="1" customFormat="1" ht="24.2" customHeight="1">
      <c r="B158" s="182"/>
      <c r="C158" s="1137" t="s">
        <v>291</v>
      </c>
      <c r="D158" s="1137" t="s">
        <v>213</v>
      </c>
      <c r="E158" s="1138" t="s">
        <v>1162</v>
      </c>
      <c r="F158" s="1139" t="s">
        <v>1163</v>
      </c>
      <c r="G158" s="1140" t="s">
        <v>238</v>
      </c>
      <c r="H158" s="1141">
        <v>170.35</v>
      </c>
      <c r="I158" s="1135"/>
      <c r="J158" s="1135">
        <f t="shared" si="10"/>
        <v>0</v>
      </c>
      <c r="K158" s="189"/>
      <c r="L158" s="64"/>
      <c r="M158" s="190" t="s">
        <v>1</v>
      </c>
      <c r="N158" s="191" t="s">
        <v>37</v>
      </c>
      <c r="O158" s="192">
        <v>0.23599999999999999</v>
      </c>
      <c r="P158" s="192">
        <f t="shared" si="11"/>
        <v>40.202599999999997</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1164</v>
      </c>
    </row>
    <row r="159" spans="2:65" s="1" customFormat="1" ht="24.2" customHeight="1">
      <c r="B159" s="182"/>
      <c r="C159" s="1137" t="s">
        <v>294</v>
      </c>
      <c r="D159" s="1137" t="s">
        <v>213</v>
      </c>
      <c r="E159" s="1138" t="s">
        <v>1165</v>
      </c>
      <c r="F159" s="1139" t="s">
        <v>1166</v>
      </c>
      <c r="G159" s="1140" t="s">
        <v>234</v>
      </c>
      <c r="H159" s="1141">
        <v>8.0649999999999995</v>
      </c>
      <c r="I159" s="1135"/>
      <c r="J159" s="1135">
        <f t="shared" si="10"/>
        <v>0</v>
      </c>
      <c r="K159" s="189"/>
      <c r="L159" s="64"/>
      <c r="M159" s="190" t="s">
        <v>1</v>
      </c>
      <c r="N159" s="191" t="s">
        <v>37</v>
      </c>
      <c r="O159" s="192">
        <v>39.448860000000003</v>
      </c>
      <c r="P159" s="192">
        <f t="shared" si="11"/>
        <v>318.15505589999998</v>
      </c>
      <c r="Q159" s="192">
        <v>1.0195295</v>
      </c>
      <c r="R159" s="192">
        <f t="shared" si="12"/>
        <v>8.222505417499999</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1167</v>
      </c>
    </row>
    <row r="160" spans="2:65" s="1" customFormat="1" ht="24.2" customHeight="1">
      <c r="B160" s="182"/>
      <c r="C160" s="1137" t="s">
        <v>297</v>
      </c>
      <c r="D160" s="1137" t="s">
        <v>213</v>
      </c>
      <c r="E160" s="1138" t="s">
        <v>1168</v>
      </c>
      <c r="F160" s="1139" t="s">
        <v>1169</v>
      </c>
      <c r="G160" s="1140" t="s">
        <v>216</v>
      </c>
      <c r="H160" s="1141">
        <v>714.89499999999998</v>
      </c>
      <c r="I160" s="1135"/>
      <c r="J160" s="1135">
        <f t="shared" si="10"/>
        <v>0</v>
      </c>
      <c r="K160" s="189"/>
      <c r="L160" s="64"/>
      <c r="M160" s="190" t="s">
        <v>1</v>
      </c>
      <c r="N160" s="191" t="s">
        <v>37</v>
      </c>
      <c r="O160" s="192">
        <v>1.224</v>
      </c>
      <c r="P160" s="192">
        <f t="shared" si="11"/>
        <v>875.03147999999999</v>
      </c>
      <c r="Q160" s="192">
        <v>2.3598599999999998</v>
      </c>
      <c r="R160" s="192">
        <f t="shared" si="12"/>
        <v>1687.0521146999999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1170</v>
      </c>
    </row>
    <row r="161" spans="2:65" s="1" customFormat="1" ht="24.2" customHeight="1">
      <c r="B161" s="182"/>
      <c r="C161" s="1137" t="s">
        <v>300</v>
      </c>
      <c r="D161" s="1137" t="s">
        <v>213</v>
      </c>
      <c r="E161" s="1138" t="s">
        <v>1171</v>
      </c>
      <c r="F161" s="1139" t="s">
        <v>1172</v>
      </c>
      <c r="G161" s="1140" t="s">
        <v>216</v>
      </c>
      <c r="H161" s="1141">
        <v>383.947</v>
      </c>
      <c r="I161" s="1135"/>
      <c r="J161" s="1135">
        <f t="shared" si="10"/>
        <v>0</v>
      </c>
      <c r="K161" s="189"/>
      <c r="L161" s="64"/>
      <c r="M161" s="190" t="s">
        <v>1</v>
      </c>
      <c r="N161" s="191" t="s">
        <v>37</v>
      </c>
      <c r="O161" s="192">
        <v>1.224</v>
      </c>
      <c r="P161" s="192">
        <f t="shared" si="11"/>
        <v>469.95112799999998</v>
      </c>
      <c r="Q161" s="192">
        <v>2.3598599999999998</v>
      </c>
      <c r="R161" s="192">
        <f t="shared" si="12"/>
        <v>906.06116741999995</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1173</v>
      </c>
    </row>
    <row r="162" spans="2:65" s="1" customFormat="1" ht="24.2" customHeight="1">
      <c r="B162" s="182"/>
      <c r="C162" s="1137" t="s">
        <v>303</v>
      </c>
      <c r="D162" s="1137" t="s">
        <v>213</v>
      </c>
      <c r="E162" s="1138" t="s">
        <v>1174</v>
      </c>
      <c r="F162" s="1139" t="s">
        <v>1175</v>
      </c>
      <c r="G162" s="1140" t="s">
        <v>238</v>
      </c>
      <c r="H162" s="1141">
        <v>10339.942999999999</v>
      </c>
      <c r="I162" s="1135"/>
      <c r="J162" s="1135">
        <f t="shared" si="10"/>
        <v>0</v>
      </c>
      <c r="K162" s="189"/>
      <c r="L162" s="64"/>
      <c r="M162" s="190" t="s">
        <v>1</v>
      </c>
      <c r="N162" s="191" t="s">
        <v>37</v>
      </c>
      <c r="O162" s="192">
        <v>0.443</v>
      </c>
      <c r="P162" s="192">
        <f t="shared" si="11"/>
        <v>4580.5947489999999</v>
      </c>
      <c r="Q162" s="192">
        <v>2.3E-3</v>
      </c>
      <c r="R162" s="192">
        <f t="shared" si="12"/>
        <v>23.781868899999999</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1176</v>
      </c>
    </row>
    <row r="163" spans="2:65" s="1" customFormat="1" ht="24.2" customHeight="1">
      <c r="B163" s="182"/>
      <c r="C163" s="1137" t="s">
        <v>306</v>
      </c>
      <c r="D163" s="1137" t="s">
        <v>213</v>
      </c>
      <c r="E163" s="1138" t="s">
        <v>1177</v>
      </c>
      <c r="F163" s="1139" t="s">
        <v>1178</v>
      </c>
      <c r="G163" s="1140" t="s">
        <v>238</v>
      </c>
      <c r="H163" s="1141">
        <v>10339.942999999999</v>
      </c>
      <c r="I163" s="1135"/>
      <c r="J163" s="1135">
        <f t="shared" si="10"/>
        <v>0</v>
      </c>
      <c r="K163" s="189"/>
      <c r="L163" s="64"/>
      <c r="M163" s="190" t="s">
        <v>1</v>
      </c>
      <c r="N163" s="191" t="s">
        <v>37</v>
      </c>
      <c r="O163" s="192">
        <v>0.314</v>
      </c>
      <c r="P163" s="192">
        <f t="shared" si="11"/>
        <v>3246.7421019999997</v>
      </c>
      <c r="Q163" s="192">
        <v>0</v>
      </c>
      <c r="R163" s="192">
        <f t="shared" si="12"/>
        <v>0</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1179</v>
      </c>
    </row>
    <row r="164" spans="2:65" s="1" customFormat="1" ht="16.5" customHeight="1">
      <c r="B164" s="182"/>
      <c r="C164" s="1137" t="s">
        <v>309</v>
      </c>
      <c r="D164" s="1137" t="s">
        <v>213</v>
      </c>
      <c r="E164" s="1138" t="s">
        <v>1180</v>
      </c>
      <c r="F164" s="1139" t="s">
        <v>1181</v>
      </c>
      <c r="G164" s="1140" t="s">
        <v>234</v>
      </c>
      <c r="H164" s="1141">
        <v>129.596</v>
      </c>
      <c r="I164" s="1135"/>
      <c r="J164" s="1135">
        <f t="shared" si="10"/>
        <v>0</v>
      </c>
      <c r="K164" s="189"/>
      <c r="L164" s="64"/>
      <c r="M164" s="190" t="s">
        <v>1</v>
      </c>
      <c r="N164" s="191" t="s">
        <v>37</v>
      </c>
      <c r="O164" s="192">
        <v>35.799520000000001</v>
      </c>
      <c r="P164" s="192">
        <f t="shared" si="11"/>
        <v>4639.4745939200002</v>
      </c>
      <c r="Q164" s="192">
        <v>1.015552349</v>
      </c>
      <c r="R164" s="192">
        <f t="shared" si="12"/>
        <v>131.61152222100401</v>
      </c>
      <c r="S164" s="192">
        <v>0</v>
      </c>
      <c r="T164" s="193">
        <f t="shared" si="13"/>
        <v>0</v>
      </c>
      <c r="AR164" s="194" t="s">
        <v>217</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1182</v>
      </c>
    </row>
    <row r="165" spans="2:65" s="1" customFormat="1" ht="24.2" customHeight="1">
      <c r="B165" s="182"/>
      <c r="C165" s="1137" t="s">
        <v>311</v>
      </c>
      <c r="D165" s="1137" t="s">
        <v>213</v>
      </c>
      <c r="E165" s="1138" t="s">
        <v>1183</v>
      </c>
      <c r="F165" s="1139" t="s">
        <v>1184</v>
      </c>
      <c r="G165" s="1140" t="s">
        <v>216</v>
      </c>
      <c r="H165" s="1141">
        <v>15.053000000000001</v>
      </c>
      <c r="I165" s="1135"/>
      <c r="J165" s="1135">
        <f t="shared" si="10"/>
        <v>0</v>
      </c>
      <c r="K165" s="189"/>
      <c r="L165" s="64"/>
      <c r="M165" s="190" t="s">
        <v>1</v>
      </c>
      <c r="N165" s="191" t="s">
        <v>37</v>
      </c>
      <c r="O165" s="192">
        <v>2.0990000000000002</v>
      </c>
      <c r="P165" s="192">
        <f t="shared" si="11"/>
        <v>31.596247000000005</v>
      </c>
      <c r="Q165" s="192">
        <v>2.3598699999999999</v>
      </c>
      <c r="R165" s="192">
        <f t="shared" si="12"/>
        <v>35.52312311</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1185</v>
      </c>
    </row>
    <row r="166" spans="2:65" s="1" customFormat="1" ht="24.2" customHeight="1">
      <c r="B166" s="182"/>
      <c r="C166" s="1137" t="s">
        <v>314</v>
      </c>
      <c r="D166" s="1137" t="s">
        <v>213</v>
      </c>
      <c r="E166" s="1138" t="s">
        <v>1186</v>
      </c>
      <c r="F166" s="1139" t="s">
        <v>1187</v>
      </c>
      <c r="G166" s="1140" t="s">
        <v>238</v>
      </c>
      <c r="H166" s="1141">
        <v>120.42400000000001</v>
      </c>
      <c r="I166" s="1135"/>
      <c r="J166" s="1135">
        <f t="shared" si="10"/>
        <v>0</v>
      </c>
      <c r="K166" s="189"/>
      <c r="L166" s="64"/>
      <c r="M166" s="190" t="s">
        <v>1</v>
      </c>
      <c r="N166" s="191" t="s">
        <v>37</v>
      </c>
      <c r="O166" s="192">
        <v>0.754</v>
      </c>
      <c r="P166" s="192">
        <f t="shared" si="11"/>
        <v>90.799696000000012</v>
      </c>
      <c r="Q166" s="192">
        <v>4.4999999999999997E-3</v>
      </c>
      <c r="R166" s="192">
        <f t="shared" si="12"/>
        <v>0.54190799999999995</v>
      </c>
      <c r="S166" s="192">
        <v>0</v>
      </c>
      <c r="T166" s="193">
        <f t="shared" si="13"/>
        <v>0</v>
      </c>
      <c r="AR166" s="194" t="s">
        <v>217</v>
      </c>
      <c r="AT166" s="194" t="s">
        <v>213</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1188</v>
      </c>
    </row>
    <row r="167" spans="2:65" s="1" customFormat="1" ht="24.2" customHeight="1">
      <c r="B167" s="182"/>
      <c r="C167" s="1137" t="s">
        <v>317</v>
      </c>
      <c r="D167" s="1137" t="s">
        <v>213</v>
      </c>
      <c r="E167" s="1138" t="s">
        <v>1189</v>
      </c>
      <c r="F167" s="1139" t="s">
        <v>1190</v>
      </c>
      <c r="G167" s="1140" t="s">
        <v>238</v>
      </c>
      <c r="H167" s="1141">
        <v>120.42400000000001</v>
      </c>
      <c r="I167" s="1135"/>
      <c r="J167" s="1135">
        <f t="shared" si="10"/>
        <v>0</v>
      </c>
      <c r="K167" s="189"/>
      <c r="L167" s="64"/>
      <c r="M167" s="190" t="s">
        <v>1</v>
      </c>
      <c r="N167" s="191" t="s">
        <v>37</v>
      </c>
      <c r="O167" s="192">
        <v>0.312</v>
      </c>
      <c r="P167" s="192">
        <f t="shared" si="11"/>
        <v>37.572288</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1191</v>
      </c>
    </row>
    <row r="168" spans="2:65" s="1" customFormat="1" ht="37.9" customHeight="1">
      <c r="B168" s="182"/>
      <c r="C168" s="183" t="s">
        <v>320</v>
      </c>
      <c r="D168" s="183" t="s">
        <v>213</v>
      </c>
      <c r="E168" s="184" t="s">
        <v>1192</v>
      </c>
      <c r="F168" s="185" t="s">
        <v>1193</v>
      </c>
      <c r="G168" s="186" t="s">
        <v>234</v>
      </c>
      <c r="H168" s="187">
        <v>0</v>
      </c>
      <c r="I168" s="188"/>
      <c r="J168" s="1135">
        <f t="shared" si="10"/>
        <v>0</v>
      </c>
      <c r="K168" s="189"/>
      <c r="L168" s="64"/>
      <c r="M168" s="190" t="s">
        <v>1</v>
      </c>
      <c r="N168" s="191" t="s">
        <v>37</v>
      </c>
      <c r="O168" s="192">
        <v>33.428989999999999</v>
      </c>
      <c r="P168" s="192">
        <f t="shared" si="11"/>
        <v>0</v>
      </c>
      <c r="Q168" s="192">
        <v>1.0210474460000001</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1194</v>
      </c>
    </row>
    <row r="169" spans="2:65" s="11" customFormat="1" ht="22.9" customHeight="1">
      <c r="B169" s="171"/>
      <c r="D169" s="172" t="s">
        <v>69</v>
      </c>
      <c r="E169" s="180" t="s">
        <v>217</v>
      </c>
      <c r="F169" s="180" t="s">
        <v>1195</v>
      </c>
      <c r="J169" s="1134">
        <f>BK169</f>
        <v>0</v>
      </c>
      <c r="L169" s="171"/>
      <c r="M169" s="175"/>
      <c r="P169" s="176">
        <f>SUM(P170:P199)</f>
        <v>11948.643826299996</v>
      </c>
      <c r="R169" s="176">
        <f>SUM(R170:R199)</f>
        <v>2189.7452222078482</v>
      </c>
      <c r="T169" s="177">
        <f>SUM(T170:T199)</f>
        <v>0</v>
      </c>
      <c r="AR169" s="172" t="s">
        <v>77</v>
      </c>
      <c r="AT169" s="178" t="s">
        <v>69</v>
      </c>
      <c r="AU169" s="178" t="s">
        <v>77</v>
      </c>
      <c r="AY169" s="172" t="s">
        <v>211</v>
      </c>
      <c r="BK169" s="179">
        <f>SUM(BK170:BK199)</f>
        <v>0</v>
      </c>
    </row>
    <row r="170" spans="2:65" s="1" customFormat="1" ht="33" customHeight="1">
      <c r="B170" s="182"/>
      <c r="C170" s="183" t="s">
        <v>323</v>
      </c>
      <c r="D170" s="183" t="s">
        <v>213</v>
      </c>
      <c r="E170" s="184" t="s">
        <v>1196</v>
      </c>
      <c r="F170" s="185" t="s">
        <v>1197</v>
      </c>
      <c r="G170" s="186" t="s">
        <v>216</v>
      </c>
      <c r="H170" s="187">
        <v>87.43</v>
      </c>
      <c r="I170" s="188"/>
      <c r="J170" s="1135">
        <f t="shared" ref="J170:J199" si="20">ROUND(I170*H170,2)</f>
        <v>0</v>
      </c>
      <c r="K170" s="189"/>
      <c r="L170" s="64"/>
      <c r="M170" s="190" t="s">
        <v>1</v>
      </c>
      <c r="N170" s="191" t="s">
        <v>37</v>
      </c>
      <c r="O170" s="192">
        <v>0.84099999999999997</v>
      </c>
      <c r="P170" s="192">
        <f t="shared" ref="P170:P199" si="21">O170*H170</f>
        <v>73.528630000000007</v>
      </c>
      <c r="Q170" s="192">
        <v>2.5</v>
      </c>
      <c r="R170" s="192">
        <f t="shared" ref="R170:R199" si="22">Q170*H170</f>
        <v>218.57500000000002</v>
      </c>
      <c r="S170" s="192">
        <v>0</v>
      </c>
      <c r="T170" s="193">
        <f t="shared" ref="T170:T199" si="23">S170*H170</f>
        <v>0</v>
      </c>
      <c r="AR170" s="194" t="s">
        <v>217</v>
      </c>
      <c r="AT170" s="194" t="s">
        <v>213</v>
      </c>
      <c r="AU170" s="194" t="s">
        <v>83</v>
      </c>
      <c r="AY170" s="51" t="s">
        <v>211</v>
      </c>
      <c r="BE170" s="195">
        <f t="shared" ref="BE170:BE199" si="24">IF(N170="základná",J170,0)</f>
        <v>0</v>
      </c>
      <c r="BF170" s="195">
        <f t="shared" ref="BF170:BF199" si="25">IF(N170="znížená",J170,0)</f>
        <v>0</v>
      </c>
      <c r="BG170" s="195">
        <f t="shared" ref="BG170:BG199" si="26">IF(N170="zákl. prenesená",J170,0)</f>
        <v>0</v>
      </c>
      <c r="BH170" s="195">
        <f t="shared" ref="BH170:BH199" si="27">IF(N170="zníž. prenesená",J170,0)</f>
        <v>0</v>
      </c>
      <c r="BI170" s="195">
        <f t="shared" ref="BI170:BI199" si="28">IF(N170="nulová",J170,0)</f>
        <v>0</v>
      </c>
      <c r="BJ170" s="51" t="s">
        <v>83</v>
      </c>
      <c r="BK170" s="195">
        <f t="shared" ref="BK170:BK199" si="29">ROUND(I170*H170,2)</f>
        <v>0</v>
      </c>
      <c r="BL170" s="51" t="s">
        <v>217</v>
      </c>
      <c r="BM170" s="194" t="s">
        <v>1198</v>
      </c>
    </row>
    <row r="171" spans="2:65" s="1" customFormat="1" ht="24.2" customHeight="1">
      <c r="B171" s="182"/>
      <c r="C171" s="183" t="s">
        <v>326</v>
      </c>
      <c r="D171" s="183" t="s">
        <v>213</v>
      </c>
      <c r="E171" s="184" t="s">
        <v>1199</v>
      </c>
      <c r="F171" s="185" t="s">
        <v>1200</v>
      </c>
      <c r="G171" s="186" t="s">
        <v>216</v>
      </c>
      <c r="H171" s="187">
        <v>700.83</v>
      </c>
      <c r="I171" s="188"/>
      <c r="J171" s="1135">
        <f t="shared" si="20"/>
        <v>0</v>
      </c>
      <c r="K171" s="189"/>
      <c r="L171" s="64"/>
      <c r="M171" s="190" t="s">
        <v>1</v>
      </c>
      <c r="N171" s="191" t="s">
        <v>37</v>
      </c>
      <c r="O171" s="192">
        <v>1.258</v>
      </c>
      <c r="P171" s="192">
        <f t="shared" si="21"/>
        <v>881.64414000000011</v>
      </c>
      <c r="Q171" s="192">
        <v>2.3599899999999998</v>
      </c>
      <c r="R171" s="192">
        <f t="shared" si="22"/>
        <v>1653.9517917000001</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1201</v>
      </c>
    </row>
    <row r="172" spans="2:65" s="1" customFormat="1" ht="44.25" customHeight="1">
      <c r="B172" s="182"/>
      <c r="C172" s="183" t="s">
        <v>329</v>
      </c>
      <c r="D172" s="183" t="s">
        <v>213</v>
      </c>
      <c r="E172" s="184" t="s">
        <v>1202</v>
      </c>
      <c r="F172" s="185" t="s">
        <v>1203</v>
      </c>
      <c r="G172" s="186" t="s">
        <v>216</v>
      </c>
      <c r="H172" s="187">
        <v>2.2050000000000001</v>
      </c>
      <c r="I172" s="188"/>
      <c r="J172" s="1135">
        <f t="shared" si="20"/>
        <v>0</v>
      </c>
      <c r="K172" s="189"/>
      <c r="L172" s="64"/>
      <c r="M172" s="190" t="s">
        <v>1</v>
      </c>
      <c r="N172" s="191" t="s">
        <v>37</v>
      </c>
      <c r="O172" s="192">
        <v>1.258</v>
      </c>
      <c r="P172" s="192">
        <f t="shared" si="21"/>
        <v>2.7738900000000002</v>
      </c>
      <c r="Q172" s="192">
        <v>2.3599899999999998</v>
      </c>
      <c r="R172" s="192">
        <f t="shared" si="22"/>
        <v>5.2037779500000001</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1204</v>
      </c>
    </row>
    <row r="173" spans="2:65" s="1" customFormat="1" ht="16.5" customHeight="1">
      <c r="B173" s="182"/>
      <c r="C173" s="183" t="s">
        <v>332</v>
      </c>
      <c r="D173" s="183" t="s">
        <v>213</v>
      </c>
      <c r="E173" s="184" t="s">
        <v>1205</v>
      </c>
      <c r="F173" s="185" t="s">
        <v>1206</v>
      </c>
      <c r="G173" s="186" t="s">
        <v>238</v>
      </c>
      <c r="H173" s="187">
        <v>3850.11</v>
      </c>
      <c r="I173" s="188"/>
      <c r="J173" s="1135">
        <f t="shared" si="20"/>
        <v>0</v>
      </c>
      <c r="K173" s="189"/>
      <c r="L173" s="64"/>
      <c r="M173" s="190" t="s">
        <v>1</v>
      </c>
      <c r="N173" s="191" t="s">
        <v>37</v>
      </c>
      <c r="O173" s="192">
        <v>0.377</v>
      </c>
      <c r="P173" s="192">
        <f t="shared" si="21"/>
        <v>1451.4914700000002</v>
      </c>
      <c r="Q173" s="192">
        <v>1.8600000000000001E-3</v>
      </c>
      <c r="R173" s="192">
        <f t="shared" si="22"/>
        <v>7.1612046000000005</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1207</v>
      </c>
    </row>
    <row r="174" spans="2:65" s="1" customFormat="1" ht="16.5" customHeight="1">
      <c r="B174" s="182"/>
      <c r="C174" s="183" t="s">
        <v>335</v>
      </c>
      <c r="D174" s="183" t="s">
        <v>213</v>
      </c>
      <c r="E174" s="184" t="s">
        <v>1208</v>
      </c>
      <c r="F174" s="185" t="s">
        <v>1209</v>
      </c>
      <c r="G174" s="186" t="s">
        <v>238</v>
      </c>
      <c r="H174" s="187">
        <v>3850.11</v>
      </c>
      <c r="I174" s="188"/>
      <c r="J174" s="1135">
        <f t="shared" si="20"/>
        <v>0</v>
      </c>
      <c r="K174" s="189"/>
      <c r="L174" s="64"/>
      <c r="M174" s="190" t="s">
        <v>1</v>
      </c>
      <c r="N174" s="191" t="s">
        <v>37</v>
      </c>
      <c r="O174" s="192">
        <v>0.26600000000000001</v>
      </c>
      <c r="P174" s="192">
        <f t="shared" si="21"/>
        <v>1024.1292600000002</v>
      </c>
      <c r="Q174" s="192">
        <v>0</v>
      </c>
      <c r="R174" s="192">
        <f t="shared" si="22"/>
        <v>0</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1210</v>
      </c>
    </row>
    <row r="175" spans="2:65" s="1" customFormat="1" ht="24.2" customHeight="1">
      <c r="B175" s="182"/>
      <c r="C175" s="183" t="s">
        <v>338</v>
      </c>
      <c r="D175" s="183" t="s">
        <v>213</v>
      </c>
      <c r="E175" s="184" t="s">
        <v>1211</v>
      </c>
      <c r="F175" s="1139" t="s">
        <v>1212</v>
      </c>
      <c r="G175" s="1140" t="s">
        <v>238</v>
      </c>
      <c r="H175" s="1141">
        <v>4120.8500000000004</v>
      </c>
      <c r="I175" s="1135"/>
      <c r="J175" s="1135">
        <f t="shared" si="20"/>
        <v>0</v>
      </c>
      <c r="K175" s="189"/>
      <c r="L175" s="64"/>
      <c r="M175" s="190" t="s">
        <v>1</v>
      </c>
      <c r="N175" s="191" t="s">
        <v>37</v>
      </c>
      <c r="O175" s="192">
        <v>0.47699999999999998</v>
      </c>
      <c r="P175" s="192">
        <f t="shared" si="21"/>
        <v>1965.64545</v>
      </c>
      <c r="Q175" s="192">
        <v>3.7499999999999999E-3</v>
      </c>
      <c r="R175" s="192">
        <f t="shared" si="22"/>
        <v>15.4531875</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1213</v>
      </c>
    </row>
    <row r="176" spans="2:65" s="1" customFormat="1" ht="24.2" customHeight="1">
      <c r="B176" s="182"/>
      <c r="C176" s="183" t="s">
        <v>341</v>
      </c>
      <c r="D176" s="183" t="s">
        <v>213</v>
      </c>
      <c r="E176" s="184" t="s">
        <v>1214</v>
      </c>
      <c r="F176" s="1139" t="s">
        <v>1215</v>
      </c>
      <c r="G176" s="1140" t="s">
        <v>238</v>
      </c>
      <c r="H176" s="1141">
        <v>4120.8500000000004</v>
      </c>
      <c r="I176" s="1135"/>
      <c r="J176" s="1135">
        <f t="shared" si="20"/>
        <v>0</v>
      </c>
      <c r="K176" s="189"/>
      <c r="L176" s="64"/>
      <c r="M176" s="190" t="s">
        <v>1</v>
      </c>
      <c r="N176" s="191" t="s">
        <v>37</v>
      </c>
      <c r="O176" s="192">
        <v>0.158</v>
      </c>
      <c r="P176" s="192">
        <f t="shared" si="21"/>
        <v>651.09430000000009</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1216</v>
      </c>
    </row>
    <row r="177" spans="2:65" s="1" customFormat="1" ht="37.9" customHeight="1">
      <c r="B177" s="182"/>
      <c r="C177" s="183" t="s">
        <v>344</v>
      </c>
      <c r="D177" s="183" t="s">
        <v>213</v>
      </c>
      <c r="E177" s="184" t="s">
        <v>1217</v>
      </c>
      <c r="F177" s="1139" t="s">
        <v>1218</v>
      </c>
      <c r="G177" s="1140" t="s">
        <v>234</v>
      </c>
      <c r="H177" s="1141">
        <v>85.555999999999997</v>
      </c>
      <c r="I177" s="1135"/>
      <c r="J177" s="1135">
        <f t="shared" si="20"/>
        <v>0</v>
      </c>
      <c r="K177" s="189"/>
      <c r="L177" s="64"/>
      <c r="M177" s="190" t="s">
        <v>1</v>
      </c>
      <c r="N177" s="191" t="s">
        <v>37</v>
      </c>
      <c r="O177" s="192">
        <v>35.758580000000002</v>
      </c>
      <c r="P177" s="192">
        <f t="shared" si="21"/>
        <v>3059.3610704799999</v>
      </c>
      <c r="Q177" s="192">
        <v>1.016283432</v>
      </c>
      <c r="R177" s="192">
        <f t="shared" si="22"/>
        <v>86.949145308192001</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1219</v>
      </c>
    </row>
    <row r="178" spans="2:65" s="1" customFormat="1" ht="33" customHeight="1">
      <c r="B178" s="182"/>
      <c r="C178" s="183" t="s">
        <v>347</v>
      </c>
      <c r="D178" s="183" t="s">
        <v>213</v>
      </c>
      <c r="E178" s="184" t="s">
        <v>1220</v>
      </c>
      <c r="F178" s="1139" t="s">
        <v>1221</v>
      </c>
      <c r="G178" s="1140" t="s">
        <v>238</v>
      </c>
      <c r="H178" s="1141">
        <v>3.2709999999999999</v>
      </c>
      <c r="I178" s="1135"/>
      <c r="J178" s="1135">
        <f t="shared" si="20"/>
        <v>0</v>
      </c>
      <c r="K178" s="189"/>
      <c r="L178" s="64"/>
      <c r="M178" s="190" t="s">
        <v>1</v>
      </c>
      <c r="N178" s="191" t="s">
        <v>37</v>
      </c>
      <c r="O178" s="192">
        <v>35.759</v>
      </c>
      <c r="P178" s="192">
        <f t="shared" si="21"/>
        <v>116.96768899999999</v>
      </c>
      <c r="Q178" s="192">
        <v>6.3E-2</v>
      </c>
      <c r="R178" s="192">
        <f t="shared" si="22"/>
        <v>0.20607300000000001</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1222</v>
      </c>
    </row>
    <row r="179" spans="2:65" s="1" customFormat="1" ht="33" customHeight="1">
      <c r="B179" s="182"/>
      <c r="C179" s="183" t="s">
        <v>350</v>
      </c>
      <c r="D179" s="183" t="s">
        <v>213</v>
      </c>
      <c r="E179" s="184" t="s">
        <v>1223</v>
      </c>
      <c r="F179" s="1139" t="s">
        <v>1224</v>
      </c>
      <c r="G179" s="1140" t="s">
        <v>238</v>
      </c>
      <c r="H179" s="1141">
        <v>23.847000000000001</v>
      </c>
      <c r="I179" s="1135"/>
      <c r="J179" s="1135">
        <f t="shared" si="20"/>
        <v>0</v>
      </c>
      <c r="K179" s="189"/>
      <c r="L179" s="64"/>
      <c r="M179" s="190" t="s">
        <v>1</v>
      </c>
      <c r="N179" s="191" t="s">
        <v>37</v>
      </c>
      <c r="O179" s="192">
        <v>35.759</v>
      </c>
      <c r="P179" s="192">
        <f t="shared" si="21"/>
        <v>852.7448730000001</v>
      </c>
      <c r="Q179" s="192">
        <v>6.3E-2</v>
      </c>
      <c r="R179" s="192">
        <f t="shared" si="22"/>
        <v>1.5023610000000001</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1225</v>
      </c>
    </row>
    <row r="180" spans="2:65" s="1" customFormat="1" ht="24.2" customHeight="1">
      <c r="B180" s="182"/>
      <c r="C180" s="183" t="s">
        <v>352</v>
      </c>
      <c r="D180" s="183" t="s">
        <v>213</v>
      </c>
      <c r="E180" s="184" t="s">
        <v>1226</v>
      </c>
      <c r="F180" s="1139" t="s">
        <v>1227</v>
      </c>
      <c r="G180" s="1140" t="s">
        <v>250</v>
      </c>
      <c r="H180" s="1141">
        <v>7</v>
      </c>
      <c r="I180" s="1135"/>
      <c r="J180" s="1135">
        <f t="shared" si="20"/>
        <v>0</v>
      </c>
      <c r="K180" s="189"/>
      <c r="L180" s="64"/>
      <c r="M180" s="190" t="s">
        <v>1</v>
      </c>
      <c r="N180" s="191" t="s">
        <v>37</v>
      </c>
      <c r="O180" s="192">
        <v>35.759</v>
      </c>
      <c r="P180" s="192">
        <f t="shared" si="21"/>
        <v>250.31299999999999</v>
      </c>
      <c r="Q180" s="192">
        <v>7.9000000000000001E-2</v>
      </c>
      <c r="R180" s="192">
        <f t="shared" si="22"/>
        <v>0.55300000000000005</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1228</v>
      </c>
    </row>
    <row r="181" spans="2:65" s="1" customFormat="1" ht="16.5" customHeight="1">
      <c r="B181" s="182"/>
      <c r="C181" s="183" t="s">
        <v>355</v>
      </c>
      <c r="D181" s="183" t="s">
        <v>213</v>
      </c>
      <c r="E181" s="184" t="s">
        <v>1229</v>
      </c>
      <c r="F181" s="1139" t="s">
        <v>1230</v>
      </c>
      <c r="G181" s="1140" t="s">
        <v>250</v>
      </c>
      <c r="H181" s="1141">
        <v>8</v>
      </c>
      <c r="I181" s="1135"/>
      <c r="J181" s="1135">
        <f t="shared" si="20"/>
        <v>0</v>
      </c>
      <c r="K181" s="189"/>
      <c r="L181" s="64"/>
      <c r="M181" s="190" t="s">
        <v>1</v>
      </c>
      <c r="N181" s="191" t="s">
        <v>37</v>
      </c>
      <c r="O181" s="192">
        <v>35.759</v>
      </c>
      <c r="P181" s="192">
        <f t="shared" si="21"/>
        <v>286.072</v>
      </c>
      <c r="Q181" s="192">
        <v>7.9000000000000001E-2</v>
      </c>
      <c r="R181" s="192">
        <f t="shared" si="22"/>
        <v>0.63200000000000001</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1231</v>
      </c>
    </row>
    <row r="182" spans="2:65" s="1" customFormat="1" ht="24.2" customHeight="1">
      <c r="B182" s="182"/>
      <c r="C182" s="183" t="s">
        <v>358</v>
      </c>
      <c r="D182" s="183" t="s">
        <v>213</v>
      </c>
      <c r="E182" s="184" t="s">
        <v>1232</v>
      </c>
      <c r="F182" s="1139" t="s">
        <v>1233</v>
      </c>
      <c r="G182" s="1140" t="s">
        <v>250</v>
      </c>
      <c r="H182" s="1141">
        <v>372</v>
      </c>
      <c r="I182" s="1135"/>
      <c r="J182" s="1135">
        <f t="shared" si="20"/>
        <v>0</v>
      </c>
      <c r="K182" s="189"/>
      <c r="L182" s="64"/>
      <c r="M182" s="190" t="s">
        <v>1</v>
      </c>
      <c r="N182" s="191" t="s">
        <v>37</v>
      </c>
      <c r="O182" s="192">
        <v>0.13486000000000001</v>
      </c>
      <c r="P182" s="192">
        <f t="shared" si="21"/>
        <v>50.167920000000002</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1234</v>
      </c>
    </row>
    <row r="183" spans="2:65" s="1" customFormat="1" ht="33" customHeight="1">
      <c r="B183" s="182"/>
      <c r="C183" s="183" t="s">
        <v>361</v>
      </c>
      <c r="D183" s="183" t="s">
        <v>213</v>
      </c>
      <c r="E183" s="184" t="s">
        <v>1235</v>
      </c>
      <c r="F183" s="1139" t="s">
        <v>1236</v>
      </c>
      <c r="G183" s="1140" t="s">
        <v>250</v>
      </c>
      <c r="H183" s="1141">
        <v>545</v>
      </c>
      <c r="I183" s="1135"/>
      <c r="J183" s="1135">
        <f t="shared" si="20"/>
        <v>0</v>
      </c>
      <c r="K183" s="189"/>
      <c r="L183" s="64"/>
      <c r="M183" s="190" t="s">
        <v>1</v>
      </c>
      <c r="N183" s="191" t="s">
        <v>37</v>
      </c>
      <c r="O183" s="192">
        <v>0.13486000000000001</v>
      </c>
      <c r="P183" s="192">
        <f t="shared" si="21"/>
        <v>73.498699999999999</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1237</v>
      </c>
    </row>
    <row r="184" spans="2:65" s="1" customFormat="1" ht="33" customHeight="1">
      <c r="B184" s="182"/>
      <c r="C184" s="183" t="s">
        <v>364</v>
      </c>
      <c r="D184" s="183" t="s">
        <v>213</v>
      </c>
      <c r="E184" s="184" t="s">
        <v>1238</v>
      </c>
      <c r="F184" s="1139" t="s">
        <v>1239</v>
      </c>
      <c r="G184" s="1140" t="s">
        <v>216</v>
      </c>
      <c r="H184" s="1141">
        <v>10.07</v>
      </c>
      <c r="I184" s="1135"/>
      <c r="J184" s="1135">
        <f t="shared" si="20"/>
        <v>0</v>
      </c>
      <c r="K184" s="189"/>
      <c r="L184" s="64"/>
      <c r="M184" s="190" t="s">
        <v>1</v>
      </c>
      <c r="N184" s="191" t="s">
        <v>37</v>
      </c>
      <c r="O184" s="192">
        <v>1.6890000000000001</v>
      </c>
      <c r="P184" s="192">
        <f t="shared" si="21"/>
        <v>17.008230000000001</v>
      </c>
      <c r="Q184" s="192">
        <v>2.5</v>
      </c>
      <c r="R184" s="192">
        <f t="shared" si="22"/>
        <v>25.175000000000001</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1240</v>
      </c>
    </row>
    <row r="185" spans="2:65" s="1" customFormat="1" ht="24.2" customHeight="1">
      <c r="B185" s="182"/>
      <c r="C185" s="183" t="s">
        <v>367</v>
      </c>
      <c r="D185" s="183" t="s">
        <v>213</v>
      </c>
      <c r="E185" s="184" t="s">
        <v>1241</v>
      </c>
      <c r="F185" s="1139" t="s">
        <v>1242</v>
      </c>
      <c r="G185" s="1140" t="s">
        <v>216</v>
      </c>
      <c r="H185" s="1141">
        <v>50.48</v>
      </c>
      <c r="I185" s="1135"/>
      <c r="J185" s="1135">
        <f t="shared" si="20"/>
        <v>0</v>
      </c>
      <c r="K185" s="189"/>
      <c r="L185" s="64"/>
      <c r="M185" s="190" t="s">
        <v>1</v>
      </c>
      <c r="N185" s="191" t="s">
        <v>37</v>
      </c>
      <c r="O185" s="192">
        <v>1.258</v>
      </c>
      <c r="P185" s="192">
        <f t="shared" si="21"/>
        <v>63.503839999999997</v>
      </c>
      <c r="Q185" s="192">
        <v>2.3599899999999998</v>
      </c>
      <c r="R185" s="192">
        <f t="shared" si="22"/>
        <v>119.13229519999999</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1243</v>
      </c>
    </row>
    <row r="186" spans="2:65" s="1" customFormat="1" ht="16.5" customHeight="1">
      <c r="B186" s="182"/>
      <c r="C186" s="183" t="s">
        <v>370</v>
      </c>
      <c r="D186" s="183" t="s">
        <v>213</v>
      </c>
      <c r="E186" s="184" t="s">
        <v>1244</v>
      </c>
      <c r="F186" s="1139" t="s">
        <v>1245</v>
      </c>
      <c r="G186" s="1140" t="s">
        <v>238</v>
      </c>
      <c r="H186" s="1141">
        <v>271.71800000000002</v>
      </c>
      <c r="I186" s="1135"/>
      <c r="J186" s="1135">
        <f t="shared" si="20"/>
        <v>0</v>
      </c>
      <c r="K186" s="189"/>
      <c r="L186" s="64"/>
      <c r="M186" s="190" t="s">
        <v>1</v>
      </c>
      <c r="N186" s="191" t="s">
        <v>37</v>
      </c>
      <c r="O186" s="192">
        <v>0.58699999999999997</v>
      </c>
      <c r="P186" s="192">
        <f t="shared" si="21"/>
        <v>159.49846600000001</v>
      </c>
      <c r="Q186" s="192">
        <v>1.09E-3</v>
      </c>
      <c r="R186" s="192">
        <f t="shared" si="22"/>
        <v>0.29617262000000005</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1246</v>
      </c>
    </row>
    <row r="187" spans="2:65" s="1" customFormat="1" ht="16.5" customHeight="1">
      <c r="B187" s="182"/>
      <c r="C187" s="183" t="s">
        <v>373</v>
      </c>
      <c r="D187" s="183" t="s">
        <v>213</v>
      </c>
      <c r="E187" s="184" t="s">
        <v>1247</v>
      </c>
      <c r="F187" s="1139" t="s">
        <v>1248</v>
      </c>
      <c r="G187" s="1140" t="s">
        <v>238</v>
      </c>
      <c r="H187" s="1141">
        <v>271.71800000000002</v>
      </c>
      <c r="I187" s="1135"/>
      <c r="J187" s="1135">
        <f t="shared" si="20"/>
        <v>0</v>
      </c>
      <c r="K187" s="189"/>
      <c r="L187" s="64"/>
      <c r="M187" s="190" t="s">
        <v>1</v>
      </c>
      <c r="N187" s="191" t="s">
        <v>37</v>
      </c>
      <c r="O187" s="192">
        <v>0.32600000000000001</v>
      </c>
      <c r="P187" s="192">
        <f t="shared" si="21"/>
        <v>88.580068000000011</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1249</v>
      </c>
    </row>
    <row r="188" spans="2:65" s="1" customFormat="1" ht="24.2" customHeight="1">
      <c r="B188" s="182"/>
      <c r="C188" s="183" t="s">
        <v>376</v>
      </c>
      <c r="D188" s="183" t="s">
        <v>213</v>
      </c>
      <c r="E188" s="184" t="s">
        <v>1250</v>
      </c>
      <c r="F188" s="1139" t="s">
        <v>1251</v>
      </c>
      <c r="G188" s="1140" t="s">
        <v>238</v>
      </c>
      <c r="H188" s="1141">
        <v>101.008</v>
      </c>
      <c r="I188" s="1135"/>
      <c r="J188" s="1135">
        <f t="shared" si="20"/>
        <v>0</v>
      </c>
      <c r="K188" s="189"/>
      <c r="L188" s="64"/>
      <c r="M188" s="190" t="s">
        <v>1</v>
      </c>
      <c r="N188" s="191" t="s">
        <v>37</v>
      </c>
      <c r="O188" s="192">
        <v>2.5504600000000002</v>
      </c>
      <c r="P188" s="192">
        <f t="shared" si="21"/>
        <v>257.61686367999999</v>
      </c>
      <c r="Q188" s="192">
        <v>1.67355E-2</v>
      </c>
      <c r="R188" s="192">
        <f t="shared" si="22"/>
        <v>1.6904193839999999</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1252</v>
      </c>
    </row>
    <row r="189" spans="2:65" s="1" customFormat="1" ht="24.2" customHeight="1">
      <c r="B189" s="182"/>
      <c r="C189" s="183" t="s">
        <v>379</v>
      </c>
      <c r="D189" s="183" t="s">
        <v>213</v>
      </c>
      <c r="E189" s="184" t="s">
        <v>1253</v>
      </c>
      <c r="F189" s="1139" t="s">
        <v>1254</v>
      </c>
      <c r="G189" s="1140" t="s">
        <v>238</v>
      </c>
      <c r="H189" s="1141">
        <v>101.008</v>
      </c>
      <c r="I189" s="1135"/>
      <c r="J189" s="1135">
        <f t="shared" si="20"/>
        <v>0</v>
      </c>
      <c r="K189" s="189"/>
      <c r="L189" s="64"/>
      <c r="M189" s="190" t="s">
        <v>1</v>
      </c>
      <c r="N189" s="191" t="s">
        <v>37</v>
      </c>
      <c r="O189" s="192">
        <v>0.89400000000000002</v>
      </c>
      <c r="P189" s="192">
        <f t="shared" si="21"/>
        <v>90.301152000000002</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1255</v>
      </c>
    </row>
    <row r="190" spans="2:65" s="1" customFormat="1" ht="24.2" customHeight="1">
      <c r="B190" s="182"/>
      <c r="C190" s="183" t="s">
        <v>382</v>
      </c>
      <c r="D190" s="183" t="s">
        <v>213</v>
      </c>
      <c r="E190" s="184" t="s">
        <v>1256</v>
      </c>
      <c r="F190" s="1139" t="s">
        <v>1257</v>
      </c>
      <c r="G190" s="1140" t="s">
        <v>234</v>
      </c>
      <c r="H190" s="1141">
        <v>14.483000000000001</v>
      </c>
      <c r="I190" s="1135"/>
      <c r="J190" s="1135">
        <f t="shared" si="20"/>
        <v>0</v>
      </c>
      <c r="K190" s="189"/>
      <c r="L190" s="64"/>
      <c r="M190" s="190" t="s">
        <v>1</v>
      </c>
      <c r="N190" s="191" t="s">
        <v>37</v>
      </c>
      <c r="O190" s="192">
        <v>35.858580000000003</v>
      </c>
      <c r="P190" s="192">
        <f t="shared" si="21"/>
        <v>519.33981414000004</v>
      </c>
      <c r="Q190" s="192">
        <v>1.016283432</v>
      </c>
      <c r="R190" s="192">
        <f t="shared" si="22"/>
        <v>14.718832945656001</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1258</v>
      </c>
    </row>
    <row r="191" spans="2:65" s="1" customFormat="1" ht="37.9" customHeight="1">
      <c r="B191" s="182"/>
      <c r="C191" s="183" t="s">
        <v>386</v>
      </c>
      <c r="D191" s="183" t="s">
        <v>213</v>
      </c>
      <c r="E191" s="184" t="s">
        <v>1259</v>
      </c>
      <c r="F191" s="1139" t="s">
        <v>1260</v>
      </c>
      <c r="G191" s="1140" t="s">
        <v>238</v>
      </c>
      <c r="H191" s="1141">
        <v>58.1</v>
      </c>
      <c r="I191" s="1135"/>
      <c r="J191" s="1135">
        <f t="shared" si="20"/>
        <v>0</v>
      </c>
      <c r="K191" s="189"/>
      <c r="L191" s="64"/>
      <c r="M191" s="190" t="s">
        <v>1</v>
      </c>
      <c r="N191" s="191" t="s">
        <v>37</v>
      </c>
      <c r="O191" s="192">
        <v>0.23</v>
      </c>
      <c r="P191" s="192">
        <f t="shared" si="21"/>
        <v>13.363000000000001</v>
      </c>
      <c r="Q191" s="192">
        <v>1.4999999999999999E-4</v>
      </c>
      <c r="R191" s="192">
        <f t="shared" si="22"/>
        <v>8.7149999999999988E-3</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1261</v>
      </c>
    </row>
    <row r="192" spans="2:65" s="1" customFormat="1" ht="16.5" customHeight="1">
      <c r="B192" s="182"/>
      <c r="C192" s="196" t="s">
        <v>393</v>
      </c>
      <c r="D192" s="196" t="s">
        <v>240</v>
      </c>
      <c r="E192" s="197" t="s">
        <v>1262</v>
      </c>
      <c r="F192" s="198" t="s">
        <v>1263</v>
      </c>
      <c r="G192" s="199" t="s">
        <v>238</v>
      </c>
      <c r="H192" s="200">
        <v>61.005000000000003</v>
      </c>
      <c r="I192" s="201"/>
      <c r="J192" s="1136">
        <f t="shared" si="20"/>
        <v>0</v>
      </c>
      <c r="K192" s="202"/>
      <c r="L192" s="203"/>
      <c r="M192" s="204" t="s">
        <v>1</v>
      </c>
      <c r="N192" s="205" t="s">
        <v>37</v>
      </c>
      <c r="O192" s="192">
        <v>0</v>
      </c>
      <c r="P192" s="192">
        <f t="shared" si="21"/>
        <v>0</v>
      </c>
      <c r="Q192" s="192">
        <v>9.1999999999999998E-3</v>
      </c>
      <c r="R192" s="192">
        <f t="shared" si="22"/>
        <v>0.56124600000000002</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1264</v>
      </c>
    </row>
    <row r="193" spans="2:65" s="1" customFormat="1" ht="37.9" customHeight="1">
      <c r="B193" s="182"/>
      <c r="C193" s="183" t="s">
        <v>396</v>
      </c>
      <c r="D193" s="183" t="s">
        <v>213</v>
      </c>
      <c r="E193" s="184" t="s">
        <v>1265</v>
      </c>
      <c r="F193" s="185" t="s">
        <v>1266</v>
      </c>
      <c r="G193" s="186" t="s">
        <v>250</v>
      </c>
      <c r="H193" s="187">
        <v>16</v>
      </c>
      <c r="I193" s="188"/>
      <c r="J193" s="1135">
        <f t="shared" si="20"/>
        <v>0</v>
      </c>
      <c r="K193" s="189"/>
      <c r="L193" s="64"/>
      <c r="M193" s="190" t="s">
        <v>1</v>
      </c>
      <c r="N193" s="191" t="s">
        <v>37</v>
      </c>
      <c r="O193" s="192">
        <v>0</v>
      </c>
      <c r="P193" s="192">
        <f t="shared" si="21"/>
        <v>0</v>
      </c>
      <c r="Q193" s="192">
        <v>0</v>
      </c>
      <c r="R193" s="192">
        <f t="shared" si="22"/>
        <v>0</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1267</v>
      </c>
    </row>
    <row r="194" spans="2:65" s="1" customFormat="1" ht="37.9" customHeight="1">
      <c r="B194" s="182"/>
      <c r="C194" s="183" t="s">
        <v>399</v>
      </c>
      <c r="D194" s="183" t="s">
        <v>213</v>
      </c>
      <c r="E194" s="184" t="s">
        <v>1268</v>
      </c>
      <c r="F194" s="185" t="s">
        <v>1269</v>
      </c>
      <c r="G194" s="186" t="s">
        <v>250</v>
      </c>
      <c r="H194" s="187">
        <v>16</v>
      </c>
      <c r="I194" s="188"/>
      <c r="J194" s="1135">
        <f t="shared" si="20"/>
        <v>0</v>
      </c>
      <c r="K194" s="189"/>
      <c r="L194" s="64"/>
      <c r="M194" s="190" t="s">
        <v>1</v>
      </c>
      <c r="N194" s="191" t="s">
        <v>37</v>
      </c>
      <c r="O194" s="192">
        <v>0</v>
      </c>
      <c r="P194" s="192">
        <f t="shared" si="21"/>
        <v>0</v>
      </c>
      <c r="Q194" s="192">
        <v>0</v>
      </c>
      <c r="R194" s="192">
        <f t="shared" si="22"/>
        <v>0</v>
      </c>
      <c r="S194" s="192">
        <v>0</v>
      </c>
      <c r="T194" s="193">
        <f t="shared" si="23"/>
        <v>0</v>
      </c>
      <c r="AR194" s="194" t="s">
        <v>217</v>
      </c>
      <c r="AT194" s="194" t="s">
        <v>213</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1270</v>
      </c>
    </row>
    <row r="195" spans="2:65" s="1" customFormat="1" ht="44.25" customHeight="1">
      <c r="B195" s="182"/>
      <c r="C195" s="183" t="s">
        <v>402</v>
      </c>
      <c r="D195" s="183" t="s">
        <v>213</v>
      </c>
      <c r="E195" s="184" t="s">
        <v>1271</v>
      </c>
      <c r="F195" s="185" t="s">
        <v>1272</v>
      </c>
      <c r="G195" s="186" t="s">
        <v>250</v>
      </c>
      <c r="H195" s="187">
        <v>2</v>
      </c>
      <c r="I195" s="188"/>
      <c r="J195" s="1135">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1273</v>
      </c>
    </row>
    <row r="196" spans="2:65" s="1" customFormat="1" ht="44.25" customHeight="1">
      <c r="B196" s="182"/>
      <c r="C196" s="183" t="s">
        <v>409</v>
      </c>
      <c r="D196" s="183" t="s">
        <v>213</v>
      </c>
      <c r="E196" s="184" t="s">
        <v>1274</v>
      </c>
      <c r="F196" s="185" t="s">
        <v>1275</v>
      </c>
      <c r="G196" s="186" t="s">
        <v>250</v>
      </c>
      <c r="H196" s="187">
        <v>2</v>
      </c>
      <c r="I196" s="188"/>
      <c r="J196" s="1135">
        <f t="shared" si="20"/>
        <v>0</v>
      </c>
      <c r="K196" s="189"/>
      <c r="L196" s="64"/>
      <c r="M196" s="190" t="s">
        <v>1</v>
      </c>
      <c r="N196" s="191" t="s">
        <v>37</v>
      </c>
      <c r="O196" s="192">
        <v>0</v>
      </c>
      <c r="P196" s="192">
        <f t="shared" si="21"/>
        <v>0</v>
      </c>
      <c r="Q196" s="192">
        <v>0</v>
      </c>
      <c r="R196" s="192">
        <f t="shared" si="22"/>
        <v>0</v>
      </c>
      <c r="S196" s="192">
        <v>0</v>
      </c>
      <c r="T196" s="193">
        <f t="shared" si="23"/>
        <v>0</v>
      </c>
      <c r="AR196" s="194" t="s">
        <v>217</v>
      </c>
      <c r="AT196" s="194" t="s">
        <v>213</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1276</v>
      </c>
    </row>
    <row r="197" spans="2:65" s="1" customFormat="1" ht="33" customHeight="1">
      <c r="B197" s="182"/>
      <c r="C197" s="183" t="s">
        <v>412</v>
      </c>
      <c r="D197" s="183" t="s">
        <v>213</v>
      </c>
      <c r="E197" s="184" t="s">
        <v>1277</v>
      </c>
      <c r="F197" s="185" t="s">
        <v>1278</v>
      </c>
      <c r="G197" s="186" t="s">
        <v>389</v>
      </c>
      <c r="H197" s="187">
        <v>80.3</v>
      </c>
      <c r="I197" s="188"/>
      <c r="J197" s="1135">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1279</v>
      </c>
    </row>
    <row r="198" spans="2:65" s="1" customFormat="1" ht="37.9" customHeight="1">
      <c r="B198" s="182"/>
      <c r="C198" s="183" t="s">
        <v>415</v>
      </c>
      <c r="D198" s="183" t="s">
        <v>213</v>
      </c>
      <c r="E198" s="184" t="s">
        <v>1280</v>
      </c>
      <c r="F198" s="185" t="s">
        <v>1281</v>
      </c>
      <c r="G198" s="186" t="s">
        <v>216</v>
      </c>
      <c r="H198" s="187">
        <v>13.25</v>
      </c>
      <c r="I198" s="188"/>
      <c r="J198" s="1135">
        <f t="shared" si="20"/>
        <v>0</v>
      </c>
      <c r="K198" s="189"/>
      <c r="L198" s="64"/>
      <c r="M198" s="190" t="s">
        <v>1</v>
      </c>
      <c r="N198" s="191" t="s">
        <v>37</v>
      </c>
      <c r="O198" s="192">
        <v>0</v>
      </c>
      <c r="P198" s="192">
        <f t="shared" si="21"/>
        <v>0</v>
      </c>
      <c r="Q198" s="192">
        <v>2.5</v>
      </c>
      <c r="R198" s="192">
        <f t="shared" si="22"/>
        <v>33.125</v>
      </c>
      <c r="S198" s="192">
        <v>0</v>
      </c>
      <c r="T198" s="193">
        <f t="shared" si="23"/>
        <v>0</v>
      </c>
      <c r="AR198" s="194" t="s">
        <v>217</v>
      </c>
      <c r="AT198" s="194" t="s">
        <v>213</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1282</v>
      </c>
    </row>
    <row r="199" spans="2:65" s="1" customFormat="1" ht="37.9" customHeight="1">
      <c r="B199" s="182"/>
      <c r="C199" s="183" t="s">
        <v>418</v>
      </c>
      <c r="D199" s="183" t="s">
        <v>213</v>
      </c>
      <c r="E199" s="184" t="s">
        <v>1283</v>
      </c>
      <c r="F199" s="185" t="s">
        <v>1284</v>
      </c>
      <c r="G199" s="186" t="s">
        <v>216</v>
      </c>
      <c r="H199" s="187">
        <v>1.94</v>
      </c>
      <c r="I199" s="188"/>
      <c r="J199" s="1135">
        <f t="shared" si="20"/>
        <v>0</v>
      </c>
      <c r="K199" s="189"/>
      <c r="L199" s="64"/>
      <c r="M199" s="190" t="s">
        <v>1</v>
      </c>
      <c r="N199" s="191" t="s">
        <v>37</v>
      </c>
      <c r="O199" s="192">
        <v>0</v>
      </c>
      <c r="P199" s="192">
        <f t="shared" si="21"/>
        <v>0</v>
      </c>
      <c r="Q199" s="192">
        <v>2.5</v>
      </c>
      <c r="R199" s="192">
        <f t="shared" si="22"/>
        <v>4.8499999999999996</v>
      </c>
      <c r="S199" s="192">
        <v>0</v>
      </c>
      <c r="T199" s="193">
        <f t="shared" si="23"/>
        <v>0</v>
      </c>
      <c r="AR199" s="194" t="s">
        <v>217</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1285</v>
      </c>
    </row>
    <row r="200" spans="2:65" s="11" customFormat="1" ht="22.9" customHeight="1">
      <c r="B200" s="171"/>
      <c r="D200" s="172" t="s">
        <v>69</v>
      </c>
      <c r="E200" s="180" t="s">
        <v>1286</v>
      </c>
      <c r="F200" s="180" t="s">
        <v>1287</v>
      </c>
      <c r="J200" s="1134">
        <f>BK200</f>
        <v>0</v>
      </c>
      <c r="L200" s="171"/>
      <c r="M200" s="175"/>
      <c r="P200" s="176">
        <f>SUM(P201:P216)</f>
        <v>0</v>
      </c>
      <c r="R200" s="176">
        <f>SUM(R201:R216)</f>
        <v>0</v>
      </c>
      <c r="T200" s="177">
        <f>SUM(T201:T216)</f>
        <v>0</v>
      </c>
      <c r="AR200" s="172" t="s">
        <v>77</v>
      </c>
      <c r="AT200" s="178" t="s">
        <v>69</v>
      </c>
      <c r="AU200" s="178" t="s">
        <v>77</v>
      </c>
      <c r="AY200" s="172" t="s">
        <v>211</v>
      </c>
      <c r="BK200" s="179">
        <f>SUM(BK201:BK216)</f>
        <v>0</v>
      </c>
    </row>
    <row r="201" spans="2:65" s="1" customFormat="1" ht="24.2" customHeight="1">
      <c r="B201" s="182"/>
      <c r="C201" s="183" t="s">
        <v>421</v>
      </c>
      <c r="D201" s="183" t="s">
        <v>213</v>
      </c>
      <c r="E201" s="184" t="s">
        <v>1288</v>
      </c>
      <c r="F201" s="185" t="s">
        <v>1289</v>
      </c>
      <c r="G201" s="186" t="s">
        <v>250</v>
      </c>
      <c r="H201" s="187">
        <v>6</v>
      </c>
      <c r="I201" s="188"/>
      <c r="J201" s="1135">
        <f t="shared" ref="J201:J216" si="30">ROUND(I201*H201,2)</f>
        <v>0</v>
      </c>
      <c r="K201" s="189"/>
      <c r="L201" s="64"/>
      <c r="M201" s="190" t="s">
        <v>1</v>
      </c>
      <c r="N201" s="191" t="s">
        <v>37</v>
      </c>
      <c r="O201" s="192">
        <v>0</v>
      </c>
      <c r="P201" s="192">
        <f t="shared" ref="P201:P216" si="31">O201*H201</f>
        <v>0</v>
      </c>
      <c r="Q201" s="192">
        <v>0</v>
      </c>
      <c r="R201" s="192">
        <f t="shared" ref="R201:R216" si="32">Q201*H201</f>
        <v>0</v>
      </c>
      <c r="S201" s="192">
        <v>0</v>
      </c>
      <c r="T201" s="193">
        <f t="shared" ref="T201:T216" si="33">S201*H201</f>
        <v>0</v>
      </c>
      <c r="AR201" s="194" t="s">
        <v>217</v>
      </c>
      <c r="AT201" s="194" t="s">
        <v>213</v>
      </c>
      <c r="AU201" s="194" t="s">
        <v>83</v>
      </c>
      <c r="AY201" s="51" t="s">
        <v>211</v>
      </c>
      <c r="BE201" s="195">
        <f t="shared" ref="BE201:BE216" si="34">IF(N201="základná",J201,0)</f>
        <v>0</v>
      </c>
      <c r="BF201" s="195">
        <f t="shared" ref="BF201:BF216" si="35">IF(N201="znížená",J201,0)</f>
        <v>0</v>
      </c>
      <c r="BG201" s="195">
        <f t="shared" ref="BG201:BG216" si="36">IF(N201="zákl. prenesená",J201,0)</f>
        <v>0</v>
      </c>
      <c r="BH201" s="195">
        <f t="shared" ref="BH201:BH216" si="37">IF(N201="zníž. prenesená",J201,0)</f>
        <v>0</v>
      </c>
      <c r="BI201" s="195">
        <f t="shared" ref="BI201:BI216" si="38">IF(N201="nulová",J201,0)</f>
        <v>0</v>
      </c>
      <c r="BJ201" s="51" t="s">
        <v>83</v>
      </c>
      <c r="BK201" s="195">
        <f t="shared" ref="BK201:BK216" si="39">ROUND(I201*H201,2)</f>
        <v>0</v>
      </c>
      <c r="BL201" s="51" t="s">
        <v>217</v>
      </c>
      <c r="BM201" s="194" t="s">
        <v>1290</v>
      </c>
    </row>
    <row r="202" spans="2:65" s="1" customFormat="1" ht="24.2" customHeight="1">
      <c r="B202" s="182"/>
      <c r="C202" s="183" t="s">
        <v>424</v>
      </c>
      <c r="D202" s="183" t="s">
        <v>213</v>
      </c>
      <c r="E202" s="184" t="s">
        <v>1291</v>
      </c>
      <c r="F202" s="185" t="s">
        <v>1292</v>
      </c>
      <c r="G202" s="186" t="s">
        <v>250</v>
      </c>
      <c r="H202" s="187">
        <v>3</v>
      </c>
      <c r="I202" s="188"/>
      <c r="J202" s="1135">
        <f t="shared" si="30"/>
        <v>0</v>
      </c>
      <c r="K202" s="189"/>
      <c r="L202" s="64"/>
      <c r="M202" s="190" t="s">
        <v>1</v>
      </c>
      <c r="N202" s="191" t="s">
        <v>37</v>
      </c>
      <c r="O202" s="192">
        <v>0</v>
      </c>
      <c r="P202" s="192">
        <f t="shared" si="31"/>
        <v>0</v>
      </c>
      <c r="Q202" s="192">
        <v>0</v>
      </c>
      <c r="R202" s="192">
        <f t="shared" si="32"/>
        <v>0</v>
      </c>
      <c r="S202" s="192">
        <v>0</v>
      </c>
      <c r="T202" s="193">
        <f t="shared" si="33"/>
        <v>0</v>
      </c>
      <c r="AR202" s="194" t="s">
        <v>217</v>
      </c>
      <c r="AT202" s="194" t="s">
        <v>213</v>
      </c>
      <c r="AU202" s="194" t="s">
        <v>83</v>
      </c>
      <c r="AY202" s="51" t="s">
        <v>211</v>
      </c>
      <c r="BE202" s="195">
        <f t="shared" si="34"/>
        <v>0</v>
      </c>
      <c r="BF202" s="195">
        <f t="shared" si="35"/>
        <v>0</v>
      </c>
      <c r="BG202" s="195">
        <f t="shared" si="36"/>
        <v>0</v>
      </c>
      <c r="BH202" s="195">
        <f t="shared" si="37"/>
        <v>0</v>
      </c>
      <c r="BI202" s="195">
        <f t="shared" si="38"/>
        <v>0</v>
      </c>
      <c r="BJ202" s="51" t="s">
        <v>83</v>
      </c>
      <c r="BK202" s="195">
        <f t="shared" si="39"/>
        <v>0</v>
      </c>
      <c r="BL202" s="51" t="s">
        <v>217</v>
      </c>
      <c r="BM202" s="194" t="s">
        <v>1293</v>
      </c>
    </row>
    <row r="203" spans="2:65" s="1" customFormat="1" ht="24.2" customHeight="1">
      <c r="B203" s="182"/>
      <c r="C203" s="183" t="s">
        <v>427</v>
      </c>
      <c r="D203" s="183" t="s">
        <v>213</v>
      </c>
      <c r="E203" s="184" t="s">
        <v>1294</v>
      </c>
      <c r="F203" s="185" t="s">
        <v>1295</v>
      </c>
      <c r="G203" s="186" t="s">
        <v>250</v>
      </c>
      <c r="H203" s="187">
        <v>24</v>
      </c>
      <c r="I203" s="188"/>
      <c r="J203" s="1135">
        <f t="shared" si="30"/>
        <v>0</v>
      </c>
      <c r="K203" s="189"/>
      <c r="L203" s="64"/>
      <c r="M203" s="190" t="s">
        <v>1</v>
      </c>
      <c r="N203" s="191" t="s">
        <v>37</v>
      </c>
      <c r="O203" s="192">
        <v>0</v>
      </c>
      <c r="P203" s="192">
        <f t="shared" si="31"/>
        <v>0</v>
      </c>
      <c r="Q203" s="192">
        <v>0</v>
      </c>
      <c r="R203" s="192">
        <f t="shared" si="32"/>
        <v>0</v>
      </c>
      <c r="S203" s="192">
        <v>0</v>
      </c>
      <c r="T203" s="193">
        <f t="shared" si="33"/>
        <v>0</v>
      </c>
      <c r="AR203" s="194" t="s">
        <v>217</v>
      </c>
      <c r="AT203" s="194" t="s">
        <v>213</v>
      </c>
      <c r="AU203" s="194" t="s">
        <v>83</v>
      </c>
      <c r="AY203" s="51" t="s">
        <v>211</v>
      </c>
      <c r="BE203" s="195">
        <f t="shared" si="34"/>
        <v>0</v>
      </c>
      <c r="BF203" s="195">
        <f t="shared" si="35"/>
        <v>0</v>
      </c>
      <c r="BG203" s="195">
        <f t="shared" si="36"/>
        <v>0</v>
      </c>
      <c r="BH203" s="195">
        <f t="shared" si="37"/>
        <v>0</v>
      </c>
      <c r="BI203" s="195">
        <f t="shared" si="38"/>
        <v>0</v>
      </c>
      <c r="BJ203" s="51" t="s">
        <v>83</v>
      </c>
      <c r="BK203" s="195">
        <f t="shared" si="39"/>
        <v>0</v>
      </c>
      <c r="BL203" s="51" t="s">
        <v>217</v>
      </c>
      <c r="BM203" s="194" t="s">
        <v>1296</v>
      </c>
    </row>
    <row r="204" spans="2:65" s="1" customFormat="1" ht="24.2" customHeight="1">
      <c r="B204" s="182"/>
      <c r="C204" s="183" t="s">
        <v>431</v>
      </c>
      <c r="D204" s="183" t="s">
        <v>213</v>
      </c>
      <c r="E204" s="184" t="s">
        <v>1297</v>
      </c>
      <c r="F204" s="185" t="s">
        <v>1298</v>
      </c>
      <c r="G204" s="186" t="s">
        <v>250</v>
      </c>
      <c r="H204" s="187">
        <v>60</v>
      </c>
      <c r="I204" s="188"/>
      <c r="J204" s="1135">
        <f t="shared" si="30"/>
        <v>0</v>
      </c>
      <c r="K204" s="189"/>
      <c r="L204" s="64"/>
      <c r="M204" s="190" t="s">
        <v>1</v>
      </c>
      <c r="N204" s="191" t="s">
        <v>37</v>
      </c>
      <c r="O204" s="192">
        <v>0</v>
      </c>
      <c r="P204" s="192">
        <f t="shared" si="31"/>
        <v>0</v>
      </c>
      <c r="Q204" s="192">
        <v>0</v>
      </c>
      <c r="R204" s="192">
        <f t="shared" si="32"/>
        <v>0</v>
      </c>
      <c r="S204" s="192">
        <v>0</v>
      </c>
      <c r="T204" s="193">
        <f t="shared" si="33"/>
        <v>0</v>
      </c>
      <c r="AR204" s="194" t="s">
        <v>217</v>
      </c>
      <c r="AT204" s="194" t="s">
        <v>213</v>
      </c>
      <c r="AU204" s="194" t="s">
        <v>83</v>
      </c>
      <c r="AY204" s="51" t="s">
        <v>211</v>
      </c>
      <c r="BE204" s="195">
        <f t="shared" si="34"/>
        <v>0</v>
      </c>
      <c r="BF204" s="195">
        <f t="shared" si="35"/>
        <v>0</v>
      </c>
      <c r="BG204" s="195">
        <f t="shared" si="36"/>
        <v>0</v>
      </c>
      <c r="BH204" s="195">
        <f t="shared" si="37"/>
        <v>0</v>
      </c>
      <c r="BI204" s="195">
        <f t="shared" si="38"/>
        <v>0</v>
      </c>
      <c r="BJ204" s="51" t="s">
        <v>83</v>
      </c>
      <c r="BK204" s="195">
        <f t="shared" si="39"/>
        <v>0</v>
      </c>
      <c r="BL204" s="51" t="s">
        <v>217</v>
      </c>
      <c r="BM204" s="194" t="s">
        <v>1299</v>
      </c>
    </row>
    <row r="205" spans="2:65" s="1" customFormat="1" ht="24.2" customHeight="1">
      <c r="B205" s="182"/>
      <c r="C205" s="183" t="s">
        <v>434</v>
      </c>
      <c r="D205" s="183" t="s">
        <v>213</v>
      </c>
      <c r="E205" s="184" t="s">
        <v>1300</v>
      </c>
      <c r="F205" s="185" t="s">
        <v>1301</v>
      </c>
      <c r="G205" s="186" t="s">
        <v>250</v>
      </c>
      <c r="H205" s="187">
        <v>9</v>
      </c>
      <c r="I205" s="188"/>
      <c r="J205" s="1135">
        <f t="shared" si="30"/>
        <v>0</v>
      </c>
      <c r="K205" s="189"/>
      <c r="L205" s="64"/>
      <c r="M205" s="190" t="s">
        <v>1</v>
      </c>
      <c r="N205" s="191" t="s">
        <v>37</v>
      </c>
      <c r="O205" s="192">
        <v>0</v>
      </c>
      <c r="P205" s="192">
        <f t="shared" si="31"/>
        <v>0</v>
      </c>
      <c r="Q205" s="192">
        <v>0</v>
      </c>
      <c r="R205" s="192">
        <f t="shared" si="32"/>
        <v>0</v>
      </c>
      <c r="S205" s="192">
        <v>0</v>
      </c>
      <c r="T205" s="193">
        <f t="shared" si="33"/>
        <v>0</v>
      </c>
      <c r="AR205" s="194" t="s">
        <v>217</v>
      </c>
      <c r="AT205" s="194" t="s">
        <v>213</v>
      </c>
      <c r="AU205" s="194" t="s">
        <v>83</v>
      </c>
      <c r="AY205" s="51" t="s">
        <v>211</v>
      </c>
      <c r="BE205" s="195">
        <f t="shared" si="34"/>
        <v>0</v>
      </c>
      <c r="BF205" s="195">
        <f t="shared" si="35"/>
        <v>0</v>
      </c>
      <c r="BG205" s="195">
        <f t="shared" si="36"/>
        <v>0</v>
      </c>
      <c r="BH205" s="195">
        <f t="shared" si="37"/>
        <v>0</v>
      </c>
      <c r="BI205" s="195">
        <f t="shared" si="38"/>
        <v>0</v>
      </c>
      <c r="BJ205" s="51" t="s">
        <v>83</v>
      </c>
      <c r="BK205" s="195">
        <f t="shared" si="39"/>
        <v>0</v>
      </c>
      <c r="BL205" s="51" t="s">
        <v>217</v>
      </c>
      <c r="BM205" s="194" t="s">
        <v>1302</v>
      </c>
    </row>
    <row r="206" spans="2:65" s="1" customFormat="1" ht="24.2" customHeight="1">
      <c r="B206" s="182"/>
      <c r="C206" s="183" t="s">
        <v>435</v>
      </c>
      <c r="D206" s="183" t="s">
        <v>213</v>
      </c>
      <c r="E206" s="184" t="s">
        <v>1303</v>
      </c>
      <c r="F206" s="185" t="s">
        <v>1304</v>
      </c>
      <c r="G206" s="186" t="s">
        <v>250</v>
      </c>
      <c r="H206" s="187">
        <v>40</v>
      </c>
      <c r="I206" s="188"/>
      <c r="J206" s="1135">
        <f t="shared" si="30"/>
        <v>0</v>
      </c>
      <c r="K206" s="189"/>
      <c r="L206" s="64"/>
      <c r="M206" s="190" t="s">
        <v>1</v>
      </c>
      <c r="N206" s="191" t="s">
        <v>37</v>
      </c>
      <c r="O206" s="192">
        <v>0</v>
      </c>
      <c r="P206" s="192">
        <f t="shared" si="31"/>
        <v>0</v>
      </c>
      <c r="Q206" s="192">
        <v>0</v>
      </c>
      <c r="R206" s="192">
        <f t="shared" si="32"/>
        <v>0</v>
      </c>
      <c r="S206" s="192">
        <v>0</v>
      </c>
      <c r="T206" s="193">
        <f t="shared" si="33"/>
        <v>0</v>
      </c>
      <c r="AR206" s="194" t="s">
        <v>217</v>
      </c>
      <c r="AT206" s="194" t="s">
        <v>213</v>
      </c>
      <c r="AU206" s="194" t="s">
        <v>83</v>
      </c>
      <c r="AY206" s="51" t="s">
        <v>211</v>
      </c>
      <c r="BE206" s="195">
        <f t="shared" si="34"/>
        <v>0</v>
      </c>
      <c r="BF206" s="195">
        <f t="shared" si="35"/>
        <v>0</v>
      </c>
      <c r="BG206" s="195">
        <f t="shared" si="36"/>
        <v>0</v>
      </c>
      <c r="BH206" s="195">
        <f t="shared" si="37"/>
        <v>0</v>
      </c>
      <c r="BI206" s="195">
        <f t="shared" si="38"/>
        <v>0</v>
      </c>
      <c r="BJ206" s="51" t="s">
        <v>83</v>
      </c>
      <c r="BK206" s="195">
        <f t="shared" si="39"/>
        <v>0</v>
      </c>
      <c r="BL206" s="51" t="s">
        <v>217</v>
      </c>
      <c r="BM206" s="194" t="s">
        <v>1305</v>
      </c>
    </row>
    <row r="207" spans="2:65" s="1" customFormat="1" ht="24.2" customHeight="1">
      <c r="B207" s="182"/>
      <c r="C207" s="183" t="s">
        <v>438</v>
      </c>
      <c r="D207" s="183" t="s">
        <v>213</v>
      </c>
      <c r="E207" s="184" t="s">
        <v>1306</v>
      </c>
      <c r="F207" s="185" t="s">
        <v>1307</v>
      </c>
      <c r="G207" s="186" t="s">
        <v>250</v>
      </c>
      <c r="H207" s="187">
        <v>3</v>
      </c>
      <c r="I207" s="188"/>
      <c r="J207" s="1135">
        <f t="shared" si="30"/>
        <v>0</v>
      </c>
      <c r="K207" s="189"/>
      <c r="L207" s="64"/>
      <c r="M207" s="190" t="s">
        <v>1</v>
      </c>
      <c r="N207" s="191" t="s">
        <v>37</v>
      </c>
      <c r="O207" s="192">
        <v>0</v>
      </c>
      <c r="P207" s="192">
        <f t="shared" si="31"/>
        <v>0</v>
      </c>
      <c r="Q207" s="192">
        <v>0</v>
      </c>
      <c r="R207" s="192">
        <f t="shared" si="32"/>
        <v>0</v>
      </c>
      <c r="S207" s="192">
        <v>0</v>
      </c>
      <c r="T207" s="193">
        <f t="shared" si="33"/>
        <v>0</v>
      </c>
      <c r="AR207" s="194" t="s">
        <v>217</v>
      </c>
      <c r="AT207" s="194" t="s">
        <v>213</v>
      </c>
      <c r="AU207" s="194" t="s">
        <v>83</v>
      </c>
      <c r="AY207" s="51" t="s">
        <v>211</v>
      </c>
      <c r="BE207" s="195">
        <f t="shared" si="34"/>
        <v>0</v>
      </c>
      <c r="BF207" s="195">
        <f t="shared" si="35"/>
        <v>0</v>
      </c>
      <c r="BG207" s="195">
        <f t="shared" si="36"/>
        <v>0</v>
      </c>
      <c r="BH207" s="195">
        <f t="shared" si="37"/>
        <v>0</v>
      </c>
      <c r="BI207" s="195">
        <f t="shared" si="38"/>
        <v>0</v>
      </c>
      <c r="BJ207" s="51" t="s">
        <v>83</v>
      </c>
      <c r="BK207" s="195">
        <f t="shared" si="39"/>
        <v>0</v>
      </c>
      <c r="BL207" s="51" t="s">
        <v>217</v>
      </c>
      <c r="BM207" s="194" t="s">
        <v>1308</v>
      </c>
    </row>
    <row r="208" spans="2:65" s="1" customFormat="1" ht="24.2" customHeight="1">
      <c r="B208" s="182"/>
      <c r="C208" s="183" t="s">
        <v>441</v>
      </c>
      <c r="D208" s="183" t="s">
        <v>213</v>
      </c>
      <c r="E208" s="184" t="s">
        <v>1309</v>
      </c>
      <c r="F208" s="185" t="s">
        <v>1310</v>
      </c>
      <c r="G208" s="186" t="s">
        <v>250</v>
      </c>
      <c r="H208" s="187">
        <v>19</v>
      </c>
      <c r="I208" s="188"/>
      <c r="J208" s="1135">
        <f t="shared" si="30"/>
        <v>0</v>
      </c>
      <c r="K208" s="189"/>
      <c r="L208" s="64"/>
      <c r="M208" s="190" t="s">
        <v>1</v>
      </c>
      <c r="N208" s="191" t="s">
        <v>37</v>
      </c>
      <c r="O208" s="192">
        <v>0</v>
      </c>
      <c r="P208" s="192">
        <f t="shared" si="31"/>
        <v>0</v>
      </c>
      <c r="Q208" s="192">
        <v>0</v>
      </c>
      <c r="R208" s="192">
        <f t="shared" si="32"/>
        <v>0</v>
      </c>
      <c r="S208" s="192">
        <v>0</v>
      </c>
      <c r="T208" s="193">
        <f t="shared" si="33"/>
        <v>0</v>
      </c>
      <c r="AR208" s="194" t="s">
        <v>217</v>
      </c>
      <c r="AT208" s="194" t="s">
        <v>213</v>
      </c>
      <c r="AU208" s="194" t="s">
        <v>83</v>
      </c>
      <c r="AY208" s="51" t="s">
        <v>211</v>
      </c>
      <c r="BE208" s="195">
        <f t="shared" si="34"/>
        <v>0</v>
      </c>
      <c r="BF208" s="195">
        <f t="shared" si="35"/>
        <v>0</v>
      </c>
      <c r="BG208" s="195">
        <f t="shared" si="36"/>
        <v>0</v>
      </c>
      <c r="BH208" s="195">
        <f t="shared" si="37"/>
        <v>0</v>
      </c>
      <c r="BI208" s="195">
        <f t="shared" si="38"/>
        <v>0</v>
      </c>
      <c r="BJ208" s="51" t="s">
        <v>83</v>
      </c>
      <c r="BK208" s="195">
        <f t="shared" si="39"/>
        <v>0</v>
      </c>
      <c r="BL208" s="51" t="s">
        <v>217</v>
      </c>
      <c r="BM208" s="194" t="s">
        <v>1311</v>
      </c>
    </row>
    <row r="209" spans="2:65" s="1" customFormat="1" ht="24.2" customHeight="1">
      <c r="B209" s="182"/>
      <c r="C209" s="183" t="s">
        <v>444</v>
      </c>
      <c r="D209" s="183" t="s">
        <v>213</v>
      </c>
      <c r="E209" s="184" t="s">
        <v>1312</v>
      </c>
      <c r="F209" s="185" t="s">
        <v>1313</v>
      </c>
      <c r="G209" s="186" t="s">
        <v>250</v>
      </c>
      <c r="H209" s="187">
        <v>12</v>
      </c>
      <c r="I209" s="188"/>
      <c r="J209" s="1135">
        <f t="shared" si="30"/>
        <v>0</v>
      </c>
      <c r="K209" s="189"/>
      <c r="L209" s="64"/>
      <c r="M209" s="190" t="s">
        <v>1</v>
      </c>
      <c r="N209" s="191" t="s">
        <v>37</v>
      </c>
      <c r="O209" s="192">
        <v>0</v>
      </c>
      <c r="P209" s="192">
        <f t="shared" si="31"/>
        <v>0</v>
      </c>
      <c r="Q209" s="192">
        <v>0</v>
      </c>
      <c r="R209" s="192">
        <f t="shared" si="32"/>
        <v>0</v>
      </c>
      <c r="S209" s="192">
        <v>0</v>
      </c>
      <c r="T209" s="193">
        <f t="shared" si="33"/>
        <v>0</v>
      </c>
      <c r="AR209" s="194" t="s">
        <v>217</v>
      </c>
      <c r="AT209" s="194" t="s">
        <v>213</v>
      </c>
      <c r="AU209" s="194" t="s">
        <v>83</v>
      </c>
      <c r="AY209" s="51" t="s">
        <v>211</v>
      </c>
      <c r="BE209" s="195">
        <f t="shared" si="34"/>
        <v>0</v>
      </c>
      <c r="BF209" s="195">
        <f t="shared" si="35"/>
        <v>0</v>
      </c>
      <c r="BG209" s="195">
        <f t="shared" si="36"/>
        <v>0</v>
      </c>
      <c r="BH209" s="195">
        <f t="shared" si="37"/>
        <v>0</v>
      </c>
      <c r="BI209" s="195">
        <f t="shared" si="38"/>
        <v>0</v>
      </c>
      <c r="BJ209" s="51" t="s">
        <v>83</v>
      </c>
      <c r="BK209" s="195">
        <f t="shared" si="39"/>
        <v>0</v>
      </c>
      <c r="BL209" s="51" t="s">
        <v>217</v>
      </c>
      <c r="BM209" s="194" t="s">
        <v>1314</v>
      </c>
    </row>
    <row r="210" spans="2:65" s="1" customFormat="1" ht="24.2" customHeight="1">
      <c r="B210" s="182"/>
      <c r="C210" s="183" t="s">
        <v>445</v>
      </c>
      <c r="D210" s="183" t="s">
        <v>213</v>
      </c>
      <c r="E210" s="184" t="s">
        <v>1315</v>
      </c>
      <c r="F210" s="185" t="s">
        <v>1316</v>
      </c>
      <c r="G210" s="186" t="s">
        <v>250</v>
      </c>
      <c r="H210" s="187">
        <v>10</v>
      </c>
      <c r="I210" s="188"/>
      <c r="J210" s="1135">
        <f t="shared" si="30"/>
        <v>0</v>
      </c>
      <c r="K210" s="189"/>
      <c r="L210" s="64"/>
      <c r="M210" s="190" t="s">
        <v>1</v>
      </c>
      <c r="N210" s="191" t="s">
        <v>37</v>
      </c>
      <c r="O210" s="192">
        <v>0</v>
      </c>
      <c r="P210" s="192">
        <f t="shared" si="31"/>
        <v>0</v>
      </c>
      <c r="Q210" s="192">
        <v>0</v>
      </c>
      <c r="R210" s="192">
        <f t="shared" si="32"/>
        <v>0</v>
      </c>
      <c r="S210" s="192">
        <v>0</v>
      </c>
      <c r="T210" s="193">
        <f t="shared" si="33"/>
        <v>0</v>
      </c>
      <c r="AR210" s="194" t="s">
        <v>217</v>
      </c>
      <c r="AT210" s="194" t="s">
        <v>213</v>
      </c>
      <c r="AU210" s="194" t="s">
        <v>83</v>
      </c>
      <c r="AY210" s="51" t="s">
        <v>211</v>
      </c>
      <c r="BE210" s="195">
        <f t="shared" si="34"/>
        <v>0</v>
      </c>
      <c r="BF210" s="195">
        <f t="shared" si="35"/>
        <v>0</v>
      </c>
      <c r="BG210" s="195">
        <f t="shared" si="36"/>
        <v>0</v>
      </c>
      <c r="BH210" s="195">
        <f t="shared" si="37"/>
        <v>0</v>
      </c>
      <c r="BI210" s="195">
        <f t="shared" si="38"/>
        <v>0</v>
      </c>
      <c r="BJ210" s="51" t="s">
        <v>83</v>
      </c>
      <c r="BK210" s="195">
        <f t="shared" si="39"/>
        <v>0</v>
      </c>
      <c r="BL210" s="51" t="s">
        <v>217</v>
      </c>
      <c r="BM210" s="194" t="s">
        <v>1317</v>
      </c>
    </row>
    <row r="211" spans="2:65" s="1" customFormat="1" ht="24.2" customHeight="1">
      <c r="B211" s="182"/>
      <c r="C211" s="183" t="s">
        <v>448</v>
      </c>
      <c r="D211" s="183" t="s">
        <v>213</v>
      </c>
      <c r="E211" s="184" t="s">
        <v>1318</v>
      </c>
      <c r="F211" s="185" t="s">
        <v>1319</v>
      </c>
      <c r="G211" s="186" t="s">
        <v>250</v>
      </c>
      <c r="H211" s="187">
        <v>26</v>
      </c>
      <c r="I211" s="188"/>
      <c r="J211" s="1135">
        <f t="shared" si="30"/>
        <v>0</v>
      </c>
      <c r="K211" s="189"/>
      <c r="L211" s="64"/>
      <c r="M211" s="190" t="s">
        <v>1</v>
      </c>
      <c r="N211" s="191" t="s">
        <v>37</v>
      </c>
      <c r="O211" s="192">
        <v>0</v>
      </c>
      <c r="P211" s="192">
        <f t="shared" si="31"/>
        <v>0</v>
      </c>
      <c r="Q211" s="192">
        <v>0</v>
      </c>
      <c r="R211" s="192">
        <f t="shared" si="32"/>
        <v>0</v>
      </c>
      <c r="S211" s="192">
        <v>0</v>
      </c>
      <c r="T211" s="193">
        <f t="shared" si="33"/>
        <v>0</v>
      </c>
      <c r="AR211" s="194" t="s">
        <v>217</v>
      </c>
      <c r="AT211" s="194" t="s">
        <v>213</v>
      </c>
      <c r="AU211" s="194" t="s">
        <v>83</v>
      </c>
      <c r="AY211" s="51" t="s">
        <v>211</v>
      </c>
      <c r="BE211" s="195">
        <f t="shared" si="34"/>
        <v>0</v>
      </c>
      <c r="BF211" s="195">
        <f t="shared" si="35"/>
        <v>0</v>
      </c>
      <c r="BG211" s="195">
        <f t="shared" si="36"/>
        <v>0</v>
      </c>
      <c r="BH211" s="195">
        <f t="shared" si="37"/>
        <v>0</v>
      </c>
      <c r="BI211" s="195">
        <f t="shared" si="38"/>
        <v>0</v>
      </c>
      <c r="BJ211" s="51" t="s">
        <v>83</v>
      </c>
      <c r="BK211" s="195">
        <f t="shared" si="39"/>
        <v>0</v>
      </c>
      <c r="BL211" s="51" t="s">
        <v>217</v>
      </c>
      <c r="BM211" s="194" t="s">
        <v>1320</v>
      </c>
    </row>
    <row r="212" spans="2:65" s="1" customFormat="1" ht="24.2" customHeight="1">
      <c r="B212" s="182"/>
      <c r="C212" s="183" t="s">
        <v>449</v>
      </c>
      <c r="D212" s="183" t="s">
        <v>213</v>
      </c>
      <c r="E212" s="184" t="s">
        <v>1321</v>
      </c>
      <c r="F212" s="185" t="s">
        <v>1322</v>
      </c>
      <c r="G212" s="186" t="s">
        <v>250</v>
      </c>
      <c r="H212" s="187">
        <v>10</v>
      </c>
      <c r="I212" s="188"/>
      <c r="J212" s="1135">
        <f t="shared" si="30"/>
        <v>0</v>
      </c>
      <c r="K212" s="189"/>
      <c r="L212" s="64"/>
      <c r="M212" s="190" t="s">
        <v>1</v>
      </c>
      <c r="N212" s="191" t="s">
        <v>37</v>
      </c>
      <c r="O212" s="192">
        <v>0</v>
      </c>
      <c r="P212" s="192">
        <f t="shared" si="31"/>
        <v>0</v>
      </c>
      <c r="Q212" s="192">
        <v>0</v>
      </c>
      <c r="R212" s="192">
        <f t="shared" si="32"/>
        <v>0</v>
      </c>
      <c r="S212" s="192">
        <v>0</v>
      </c>
      <c r="T212" s="193">
        <f t="shared" si="33"/>
        <v>0</v>
      </c>
      <c r="AR212" s="194" t="s">
        <v>217</v>
      </c>
      <c r="AT212" s="194" t="s">
        <v>213</v>
      </c>
      <c r="AU212" s="194" t="s">
        <v>83</v>
      </c>
      <c r="AY212" s="51" t="s">
        <v>211</v>
      </c>
      <c r="BE212" s="195">
        <f t="shared" si="34"/>
        <v>0</v>
      </c>
      <c r="BF212" s="195">
        <f t="shared" si="35"/>
        <v>0</v>
      </c>
      <c r="BG212" s="195">
        <f t="shared" si="36"/>
        <v>0</v>
      </c>
      <c r="BH212" s="195">
        <f t="shared" si="37"/>
        <v>0</v>
      </c>
      <c r="BI212" s="195">
        <f t="shared" si="38"/>
        <v>0</v>
      </c>
      <c r="BJ212" s="51" t="s">
        <v>83</v>
      </c>
      <c r="BK212" s="195">
        <f t="shared" si="39"/>
        <v>0</v>
      </c>
      <c r="BL212" s="51" t="s">
        <v>217</v>
      </c>
      <c r="BM212" s="194" t="s">
        <v>1323</v>
      </c>
    </row>
    <row r="213" spans="2:65" s="1" customFormat="1" ht="24.2" customHeight="1">
      <c r="B213" s="182"/>
      <c r="C213" s="183" t="s">
        <v>452</v>
      </c>
      <c r="D213" s="183" t="s">
        <v>213</v>
      </c>
      <c r="E213" s="184" t="s">
        <v>1324</v>
      </c>
      <c r="F213" s="185" t="s">
        <v>1325</v>
      </c>
      <c r="G213" s="186" t="s">
        <v>250</v>
      </c>
      <c r="H213" s="187">
        <v>20</v>
      </c>
      <c r="I213" s="188"/>
      <c r="J213" s="1135">
        <f t="shared" si="30"/>
        <v>0</v>
      </c>
      <c r="K213" s="189"/>
      <c r="L213" s="64"/>
      <c r="M213" s="190" t="s">
        <v>1</v>
      </c>
      <c r="N213" s="191" t="s">
        <v>37</v>
      </c>
      <c r="O213" s="192">
        <v>0</v>
      </c>
      <c r="P213" s="192">
        <f t="shared" si="31"/>
        <v>0</v>
      </c>
      <c r="Q213" s="192">
        <v>0</v>
      </c>
      <c r="R213" s="192">
        <f t="shared" si="32"/>
        <v>0</v>
      </c>
      <c r="S213" s="192">
        <v>0</v>
      </c>
      <c r="T213" s="193">
        <f t="shared" si="33"/>
        <v>0</v>
      </c>
      <c r="AR213" s="194" t="s">
        <v>217</v>
      </c>
      <c r="AT213" s="194" t="s">
        <v>213</v>
      </c>
      <c r="AU213" s="194" t="s">
        <v>83</v>
      </c>
      <c r="AY213" s="51" t="s">
        <v>211</v>
      </c>
      <c r="BE213" s="195">
        <f t="shared" si="34"/>
        <v>0</v>
      </c>
      <c r="BF213" s="195">
        <f t="shared" si="35"/>
        <v>0</v>
      </c>
      <c r="BG213" s="195">
        <f t="shared" si="36"/>
        <v>0</v>
      </c>
      <c r="BH213" s="195">
        <f t="shared" si="37"/>
        <v>0</v>
      </c>
      <c r="BI213" s="195">
        <f t="shared" si="38"/>
        <v>0</v>
      </c>
      <c r="BJ213" s="51" t="s">
        <v>83</v>
      </c>
      <c r="BK213" s="195">
        <f t="shared" si="39"/>
        <v>0</v>
      </c>
      <c r="BL213" s="51" t="s">
        <v>217</v>
      </c>
      <c r="BM213" s="194" t="s">
        <v>1326</v>
      </c>
    </row>
    <row r="214" spans="2:65" s="1" customFormat="1" ht="24.2" customHeight="1">
      <c r="B214" s="182"/>
      <c r="C214" s="183" t="s">
        <v>453</v>
      </c>
      <c r="D214" s="183" t="s">
        <v>213</v>
      </c>
      <c r="E214" s="184" t="s">
        <v>1327</v>
      </c>
      <c r="F214" s="185" t="s">
        <v>1328</v>
      </c>
      <c r="G214" s="186" t="s">
        <v>250</v>
      </c>
      <c r="H214" s="187">
        <v>8</v>
      </c>
      <c r="I214" s="188"/>
      <c r="J214" s="1135">
        <f t="shared" si="30"/>
        <v>0</v>
      </c>
      <c r="K214" s="189"/>
      <c r="L214" s="64"/>
      <c r="M214" s="190" t="s">
        <v>1</v>
      </c>
      <c r="N214" s="191" t="s">
        <v>37</v>
      </c>
      <c r="O214" s="192">
        <v>0</v>
      </c>
      <c r="P214" s="192">
        <f t="shared" si="31"/>
        <v>0</v>
      </c>
      <c r="Q214" s="192">
        <v>0</v>
      </c>
      <c r="R214" s="192">
        <f t="shared" si="32"/>
        <v>0</v>
      </c>
      <c r="S214" s="192">
        <v>0</v>
      </c>
      <c r="T214" s="193">
        <f t="shared" si="33"/>
        <v>0</v>
      </c>
      <c r="AR214" s="194" t="s">
        <v>217</v>
      </c>
      <c r="AT214" s="194" t="s">
        <v>213</v>
      </c>
      <c r="AU214" s="194"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217</v>
      </c>
      <c r="BM214" s="194" t="s">
        <v>1329</v>
      </c>
    </row>
    <row r="215" spans="2:65" s="1" customFormat="1" ht="24.2" customHeight="1">
      <c r="B215" s="182"/>
      <c r="C215" s="183" t="s">
        <v>456</v>
      </c>
      <c r="D215" s="183" t="s">
        <v>213</v>
      </c>
      <c r="E215" s="184" t="s">
        <v>1330</v>
      </c>
      <c r="F215" s="185" t="s">
        <v>1331</v>
      </c>
      <c r="G215" s="186" t="s">
        <v>250</v>
      </c>
      <c r="H215" s="187">
        <v>2</v>
      </c>
      <c r="I215" s="188"/>
      <c r="J215" s="1135">
        <f t="shared" si="30"/>
        <v>0</v>
      </c>
      <c r="K215" s="189"/>
      <c r="L215" s="64"/>
      <c r="M215" s="190" t="s">
        <v>1</v>
      </c>
      <c r="N215" s="191" t="s">
        <v>37</v>
      </c>
      <c r="O215" s="192">
        <v>0</v>
      </c>
      <c r="P215" s="192">
        <f t="shared" si="31"/>
        <v>0</v>
      </c>
      <c r="Q215" s="192">
        <v>0</v>
      </c>
      <c r="R215" s="192">
        <f t="shared" si="32"/>
        <v>0</v>
      </c>
      <c r="S215" s="192">
        <v>0</v>
      </c>
      <c r="T215" s="193">
        <f t="shared" si="33"/>
        <v>0</v>
      </c>
      <c r="AR215" s="194" t="s">
        <v>217</v>
      </c>
      <c r="AT215" s="194" t="s">
        <v>213</v>
      </c>
      <c r="AU215" s="194"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217</v>
      </c>
      <c r="BM215" s="194" t="s">
        <v>1332</v>
      </c>
    </row>
    <row r="216" spans="2:65" s="1" customFormat="1" ht="24.2" customHeight="1">
      <c r="B216" s="182"/>
      <c r="C216" s="183" t="s">
        <v>457</v>
      </c>
      <c r="D216" s="183" t="s">
        <v>213</v>
      </c>
      <c r="E216" s="184" t="s">
        <v>1333</v>
      </c>
      <c r="F216" s="185" t="s">
        <v>1334</v>
      </c>
      <c r="G216" s="186" t="s">
        <v>250</v>
      </c>
      <c r="H216" s="187">
        <v>2</v>
      </c>
      <c r="I216" s="188"/>
      <c r="J216" s="1135">
        <f t="shared" si="30"/>
        <v>0</v>
      </c>
      <c r="K216" s="189"/>
      <c r="L216" s="64"/>
      <c r="M216" s="190" t="s">
        <v>1</v>
      </c>
      <c r="N216" s="191" t="s">
        <v>37</v>
      </c>
      <c r="O216" s="192">
        <v>0</v>
      </c>
      <c r="P216" s="192">
        <f t="shared" si="31"/>
        <v>0</v>
      </c>
      <c r="Q216" s="192">
        <v>0</v>
      </c>
      <c r="R216" s="192">
        <f t="shared" si="32"/>
        <v>0</v>
      </c>
      <c r="S216" s="192">
        <v>0</v>
      </c>
      <c r="T216" s="193">
        <f t="shared" si="33"/>
        <v>0</v>
      </c>
      <c r="AR216" s="194" t="s">
        <v>217</v>
      </c>
      <c r="AT216" s="194" t="s">
        <v>213</v>
      </c>
      <c r="AU216" s="194"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217</v>
      </c>
      <c r="BM216" s="194" t="s">
        <v>1335</v>
      </c>
    </row>
    <row r="217" spans="2:65" s="11" customFormat="1" ht="22.9" customHeight="1">
      <c r="B217" s="171"/>
      <c r="D217" s="172" t="s">
        <v>69</v>
      </c>
      <c r="E217" s="180" t="s">
        <v>228</v>
      </c>
      <c r="F217" s="180" t="s">
        <v>273</v>
      </c>
      <c r="J217" s="1134">
        <f>BK217</f>
        <v>0</v>
      </c>
      <c r="L217" s="171"/>
      <c r="M217" s="175"/>
      <c r="P217" s="176">
        <f>P218</f>
        <v>51.327444</v>
      </c>
      <c r="R217" s="176">
        <f>R218</f>
        <v>0.14199611999999998</v>
      </c>
      <c r="T217" s="177">
        <f>T218</f>
        <v>0</v>
      </c>
      <c r="AR217" s="172" t="s">
        <v>77</v>
      </c>
      <c r="AT217" s="178" t="s">
        <v>69</v>
      </c>
      <c r="AU217" s="178" t="s">
        <v>77</v>
      </c>
      <c r="AY217" s="172" t="s">
        <v>211</v>
      </c>
      <c r="BK217" s="179">
        <f>BK218</f>
        <v>0</v>
      </c>
    </row>
    <row r="218" spans="2:65" s="1" customFormat="1" ht="37.9" customHeight="1">
      <c r="B218" s="182"/>
      <c r="C218" s="183" t="s">
        <v>460</v>
      </c>
      <c r="D218" s="183" t="s">
        <v>213</v>
      </c>
      <c r="E218" s="184" t="s">
        <v>1336</v>
      </c>
      <c r="F218" s="185" t="s">
        <v>1337</v>
      </c>
      <c r="G218" s="186" t="s">
        <v>389</v>
      </c>
      <c r="H218" s="187">
        <v>130.19999999999999</v>
      </c>
      <c r="I218" s="188"/>
      <c r="J218" s="1135">
        <f>ROUND(I218*H218,2)</f>
        <v>0</v>
      </c>
      <c r="K218" s="189"/>
      <c r="L218" s="64"/>
      <c r="M218" s="190" t="s">
        <v>1</v>
      </c>
      <c r="N218" s="191" t="s">
        <v>37</v>
      </c>
      <c r="O218" s="192">
        <v>0.39422000000000001</v>
      </c>
      <c r="P218" s="192">
        <f>O218*H218</f>
        <v>51.327444</v>
      </c>
      <c r="Q218" s="192">
        <v>1.0905999999999999E-3</v>
      </c>
      <c r="R218" s="192">
        <f>Q218*H218</f>
        <v>0.14199611999999998</v>
      </c>
      <c r="S218" s="192">
        <v>0</v>
      </c>
      <c r="T218" s="193">
        <f>S218*H218</f>
        <v>0</v>
      </c>
      <c r="AR218" s="194" t="s">
        <v>217</v>
      </c>
      <c r="AT218" s="194" t="s">
        <v>213</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217</v>
      </c>
      <c r="BM218" s="194" t="s">
        <v>1338</v>
      </c>
    </row>
    <row r="219" spans="2:65" s="11" customFormat="1" ht="22.9" customHeight="1">
      <c r="B219" s="171"/>
      <c r="D219" s="172" t="s">
        <v>69</v>
      </c>
      <c r="E219" s="180" t="s">
        <v>239</v>
      </c>
      <c r="F219" s="180" t="s">
        <v>385</v>
      </c>
      <c r="J219" s="1134">
        <f>BK219</f>
        <v>0</v>
      </c>
      <c r="L219" s="171"/>
      <c r="M219" s="175"/>
      <c r="P219" s="176">
        <f>SUM(P220:P228)</f>
        <v>156.62243999999998</v>
      </c>
      <c r="R219" s="176">
        <f>SUM(R220:R228)</f>
        <v>0.58298126000000006</v>
      </c>
      <c r="T219" s="177">
        <f>SUM(T220:T228)</f>
        <v>0</v>
      </c>
      <c r="AR219" s="172" t="s">
        <v>77</v>
      </c>
      <c r="AT219" s="178" t="s">
        <v>69</v>
      </c>
      <c r="AU219" s="178" t="s">
        <v>77</v>
      </c>
      <c r="AY219" s="172" t="s">
        <v>211</v>
      </c>
      <c r="BK219" s="179">
        <f>SUM(BK220:BK228)</f>
        <v>0</v>
      </c>
    </row>
    <row r="220" spans="2:65" s="1" customFormat="1" ht="24.2" customHeight="1">
      <c r="B220" s="182"/>
      <c r="C220" s="183" t="s">
        <v>463</v>
      </c>
      <c r="D220" s="183" t="s">
        <v>213</v>
      </c>
      <c r="E220" s="184" t="s">
        <v>1339</v>
      </c>
      <c r="F220" s="185" t="s">
        <v>1340</v>
      </c>
      <c r="G220" s="186" t="s">
        <v>238</v>
      </c>
      <c r="H220" s="187">
        <v>88.5</v>
      </c>
      <c r="I220" s="188"/>
      <c r="J220" s="1135">
        <f t="shared" ref="J220:J228" si="40">ROUND(I220*H220,2)</f>
        <v>0</v>
      </c>
      <c r="K220" s="189"/>
      <c r="L220" s="64"/>
      <c r="M220" s="190" t="s">
        <v>1</v>
      </c>
      <c r="N220" s="191" t="s">
        <v>37</v>
      </c>
      <c r="O220" s="192">
        <v>0.221</v>
      </c>
      <c r="P220" s="192">
        <f t="shared" ref="P220:P228" si="41">O220*H220</f>
        <v>19.558499999999999</v>
      </c>
      <c r="Q220" s="192">
        <v>3.0000000000000001E-5</v>
      </c>
      <c r="R220" s="192">
        <f t="shared" ref="R220:R228" si="42">Q220*H220</f>
        <v>2.6550000000000002E-3</v>
      </c>
      <c r="S220" s="192">
        <v>0</v>
      </c>
      <c r="T220" s="193">
        <f t="shared" ref="T220:T228" si="43">S220*H220</f>
        <v>0</v>
      </c>
      <c r="AR220" s="194" t="s">
        <v>217</v>
      </c>
      <c r="AT220" s="194" t="s">
        <v>213</v>
      </c>
      <c r="AU220" s="194" t="s">
        <v>83</v>
      </c>
      <c r="AY220" s="51" t="s">
        <v>211</v>
      </c>
      <c r="BE220" s="195">
        <f t="shared" ref="BE220:BE228" si="44">IF(N220="základná",J220,0)</f>
        <v>0</v>
      </c>
      <c r="BF220" s="195">
        <f t="shared" ref="BF220:BF228" si="45">IF(N220="znížená",J220,0)</f>
        <v>0</v>
      </c>
      <c r="BG220" s="195">
        <f t="shared" ref="BG220:BG228" si="46">IF(N220="zákl. prenesená",J220,0)</f>
        <v>0</v>
      </c>
      <c r="BH220" s="195">
        <f t="shared" ref="BH220:BH228" si="47">IF(N220="zníž. prenesená",J220,0)</f>
        <v>0</v>
      </c>
      <c r="BI220" s="195">
        <f t="shared" ref="BI220:BI228" si="48">IF(N220="nulová",J220,0)</f>
        <v>0</v>
      </c>
      <c r="BJ220" s="51" t="s">
        <v>83</v>
      </c>
      <c r="BK220" s="195">
        <f t="shared" ref="BK220:BK228" si="49">ROUND(I220*H220,2)</f>
        <v>0</v>
      </c>
      <c r="BL220" s="51" t="s">
        <v>217</v>
      </c>
      <c r="BM220" s="194" t="s">
        <v>1341</v>
      </c>
    </row>
    <row r="221" spans="2:65" s="1" customFormat="1" ht="16.5" customHeight="1">
      <c r="B221" s="182"/>
      <c r="C221" s="196" t="s">
        <v>466</v>
      </c>
      <c r="D221" s="196" t="s">
        <v>240</v>
      </c>
      <c r="E221" s="197" t="s">
        <v>1342</v>
      </c>
      <c r="F221" s="198" t="s">
        <v>1343</v>
      </c>
      <c r="G221" s="199" t="s">
        <v>238</v>
      </c>
      <c r="H221" s="200">
        <v>92.924999999999997</v>
      </c>
      <c r="I221" s="201"/>
      <c r="J221" s="1136">
        <f t="shared" si="40"/>
        <v>0</v>
      </c>
      <c r="K221" s="202"/>
      <c r="L221" s="203"/>
      <c r="M221" s="204" t="s">
        <v>1</v>
      </c>
      <c r="N221" s="205" t="s">
        <v>37</v>
      </c>
      <c r="O221" s="192">
        <v>0</v>
      </c>
      <c r="P221" s="192">
        <f t="shared" si="41"/>
        <v>0</v>
      </c>
      <c r="Q221" s="192">
        <v>5.1000000000000004E-3</v>
      </c>
      <c r="R221" s="192">
        <f t="shared" si="42"/>
        <v>0.47391750000000005</v>
      </c>
      <c r="S221" s="192">
        <v>0</v>
      </c>
      <c r="T221" s="193">
        <f t="shared" si="43"/>
        <v>0</v>
      </c>
      <c r="AR221" s="194" t="s">
        <v>235</v>
      </c>
      <c r="AT221" s="194" t="s">
        <v>240</v>
      </c>
      <c r="AU221" s="194" t="s">
        <v>83</v>
      </c>
      <c r="AY221" s="51" t="s">
        <v>211</v>
      </c>
      <c r="BE221" s="195">
        <f t="shared" si="44"/>
        <v>0</v>
      </c>
      <c r="BF221" s="195">
        <f t="shared" si="45"/>
        <v>0</v>
      </c>
      <c r="BG221" s="195">
        <f t="shared" si="46"/>
        <v>0</v>
      </c>
      <c r="BH221" s="195">
        <f t="shared" si="47"/>
        <v>0</v>
      </c>
      <c r="BI221" s="195">
        <f t="shared" si="48"/>
        <v>0</v>
      </c>
      <c r="BJ221" s="51" t="s">
        <v>83</v>
      </c>
      <c r="BK221" s="195">
        <f t="shared" si="49"/>
        <v>0</v>
      </c>
      <c r="BL221" s="51" t="s">
        <v>217</v>
      </c>
      <c r="BM221" s="194" t="s">
        <v>1344</v>
      </c>
    </row>
    <row r="222" spans="2:65" s="1" customFormat="1" ht="24.2" customHeight="1">
      <c r="B222" s="182"/>
      <c r="C222" s="183" t="s">
        <v>469</v>
      </c>
      <c r="D222" s="183" t="s">
        <v>213</v>
      </c>
      <c r="E222" s="184" t="s">
        <v>1345</v>
      </c>
      <c r="F222" s="185" t="s">
        <v>1346</v>
      </c>
      <c r="G222" s="186" t="s">
        <v>238</v>
      </c>
      <c r="H222" s="187">
        <v>4.1900000000000004</v>
      </c>
      <c r="I222" s="188"/>
      <c r="J222" s="1135">
        <f t="shared" si="40"/>
        <v>0</v>
      </c>
      <c r="K222" s="189"/>
      <c r="L222" s="64"/>
      <c r="M222" s="190" t="s">
        <v>1</v>
      </c>
      <c r="N222" s="191" t="s">
        <v>37</v>
      </c>
      <c r="O222" s="192">
        <v>0.21</v>
      </c>
      <c r="P222" s="192">
        <f t="shared" si="41"/>
        <v>0.87990000000000002</v>
      </c>
      <c r="Q222" s="192">
        <v>3.0000000000000001E-5</v>
      </c>
      <c r="R222" s="192">
        <f t="shared" si="42"/>
        <v>1.2570000000000002E-4</v>
      </c>
      <c r="S222" s="192">
        <v>0</v>
      </c>
      <c r="T222" s="193">
        <f t="shared" si="43"/>
        <v>0</v>
      </c>
      <c r="AR222" s="194" t="s">
        <v>217</v>
      </c>
      <c r="AT222" s="194" t="s">
        <v>213</v>
      </c>
      <c r="AU222" s="194" t="s">
        <v>83</v>
      </c>
      <c r="AY222" s="51" t="s">
        <v>211</v>
      </c>
      <c r="BE222" s="195">
        <f t="shared" si="44"/>
        <v>0</v>
      </c>
      <c r="BF222" s="195">
        <f t="shared" si="45"/>
        <v>0</v>
      </c>
      <c r="BG222" s="195">
        <f t="shared" si="46"/>
        <v>0</v>
      </c>
      <c r="BH222" s="195">
        <f t="shared" si="47"/>
        <v>0</v>
      </c>
      <c r="BI222" s="195">
        <f t="shared" si="48"/>
        <v>0</v>
      </c>
      <c r="BJ222" s="51" t="s">
        <v>83</v>
      </c>
      <c r="BK222" s="195">
        <f t="shared" si="49"/>
        <v>0</v>
      </c>
      <c r="BL222" s="51" t="s">
        <v>217</v>
      </c>
      <c r="BM222" s="194" t="s">
        <v>1347</v>
      </c>
    </row>
    <row r="223" spans="2:65" s="1" customFormat="1" ht="16.5" customHeight="1">
      <c r="B223" s="182"/>
      <c r="C223" s="196" t="s">
        <v>472</v>
      </c>
      <c r="D223" s="196" t="s">
        <v>240</v>
      </c>
      <c r="E223" s="197" t="s">
        <v>1348</v>
      </c>
      <c r="F223" s="198" t="s">
        <v>1349</v>
      </c>
      <c r="G223" s="199" t="s">
        <v>238</v>
      </c>
      <c r="H223" s="200">
        <v>4.4000000000000004</v>
      </c>
      <c r="I223" s="201"/>
      <c r="J223" s="1136">
        <f t="shared" si="40"/>
        <v>0</v>
      </c>
      <c r="K223" s="202"/>
      <c r="L223" s="203"/>
      <c r="M223" s="204" t="s">
        <v>1</v>
      </c>
      <c r="N223" s="205" t="s">
        <v>37</v>
      </c>
      <c r="O223" s="192">
        <v>0</v>
      </c>
      <c r="P223" s="192">
        <f t="shared" si="41"/>
        <v>0</v>
      </c>
      <c r="Q223" s="192">
        <v>8.9999999999999998E-4</v>
      </c>
      <c r="R223" s="192">
        <f t="shared" si="42"/>
        <v>3.96E-3</v>
      </c>
      <c r="S223" s="192">
        <v>0</v>
      </c>
      <c r="T223" s="193">
        <f t="shared" si="43"/>
        <v>0</v>
      </c>
      <c r="AR223" s="194" t="s">
        <v>235</v>
      </c>
      <c r="AT223" s="194" t="s">
        <v>240</v>
      </c>
      <c r="AU223" s="194" t="s">
        <v>83</v>
      </c>
      <c r="AY223" s="51" t="s">
        <v>211</v>
      </c>
      <c r="BE223" s="195">
        <f t="shared" si="44"/>
        <v>0</v>
      </c>
      <c r="BF223" s="195">
        <f t="shared" si="45"/>
        <v>0</v>
      </c>
      <c r="BG223" s="195">
        <f t="shared" si="46"/>
        <v>0</v>
      </c>
      <c r="BH223" s="195">
        <f t="shared" si="47"/>
        <v>0</v>
      </c>
      <c r="BI223" s="195">
        <f t="shared" si="48"/>
        <v>0</v>
      </c>
      <c r="BJ223" s="51" t="s">
        <v>83</v>
      </c>
      <c r="BK223" s="195">
        <f t="shared" si="49"/>
        <v>0</v>
      </c>
      <c r="BL223" s="51" t="s">
        <v>217</v>
      </c>
      <c r="BM223" s="194" t="s">
        <v>1350</v>
      </c>
    </row>
    <row r="224" spans="2:65" s="1" customFormat="1" ht="24.2" customHeight="1">
      <c r="B224" s="182"/>
      <c r="C224" s="183" t="s">
        <v>475</v>
      </c>
      <c r="D224" s="183" t="s">
        <v>213</v>
      </c>
      <c r="E224" s="184" t="s">
        <v>1351</v>
      </c>
      <c r="F224" s="185" t="s">
        <v>1352</v>
      </c>
      <c r="G224" s="186" t="s">
        <v>238</v>
      </c>
      <c r="H224" s="187">
        <v>32.5</v>
      </c>
      <c r="I224" s="188"/>
      <c r="J224" s="1135">
        <f t="shared" si="40"/>
        <v>0</v>
      </c>
      <c r="K224" s="189"/>
      <c r="L224" s="64"/>
      <c r="M224" s="190" t="s">
        <v>1</v>
      </c>
      <c r="N224" s="191" t="s">
        <v>37</v>
      </c>
      <c r="O224" s="192">
        <v>0.21</v>
      </c>
      <c r="P224" s="192">
        <f t="shared" si="41"/>
        <v>6.8250000000000002</v>
      </c>
      <c r="Q224" s="192">
        <v>3.0000000000000001E-5</v>
      </c>
      <c r="R224" s="192">
        <f t="shared" si="42"/>
        <v>9.7500000000000006E-4</v>
      </c>
      <c r="S224" s="192">
        <v>0</v>
      </c>
      <c r="T224" s="193">
        <f t="shared" si="43"/>
        <v>0</v>
      </c>
      <c r="AR224" s="194" t="s">
        <v>217</v>
      </c>
      <c r="AT224" s="194" t="s">
        <v>213</v>
      </c>
      <c r="AU224" s="194" t="s">
        <v>83</v>
      </c>
      <c r="AY224" s="51" t="s">
        <v>211</v>
      </c>
      <c r="BE224" s="195">
        <f t="shared" si="44"/>
        <v>0</v>
      </c>
      <c r="BF224" s="195">
        <f t="shared" si="45"/>
        <v>0</v>
      </c>
      <c r="BG224" s="195">
        <f t="shared" si="46"/>
        <v>0</v>
      </c>
      <c r="BH224" s="195">
        <f t="shared" si="47"/>
        <v>0</v>
      </c>
      <c r="BI224" s="195">
        <f t="shared" si="48"/>
        <v>0</v>
      </c>
      <c r="BJ224" s="51" t="s">
        <v>83</v>
      </c>
      <c r="BK224" s="195">
        <f t="shared" si="49"/>
        <v>0</v>
      </c>
      <c r="BL224" s="51" t="s">
        <v>217</v>
      </c>
      <c r="BM224" s="194" t="s">
        <v>1353</v>
      </c>
    </row>
    <row r="225" spans="2:65" s="1" customFormat="1" ht="16.5" customHeight="1">
      <c r="B225" s="182"/>
      <c r="C225" s="196" t="s">
        <v>478</v>
      </c>
      <c r="D225" s="196" t="s">
        <v>240</v>
      </c>
      <c r="E225" s="197" t="s">
        <v>1354</v>
      </c>
      <c r="F225" s="198" t="s">
        <v>1355</v>
      </c>
      <c r="G225" s="199" t="s">
        <v>238</v>
      </c>
      <c r="H225" s="200">
        <v>32.5</v>
      </c>
      <c r="I225" s="201"/>
      <c r="J225" s="1136">
        <f t="shared" si="40"/>
        <v>0</v>
      </c>
      <c r="K225" s="202"/>
      <c r="L225" s="203"/>
      <c r="M225" s="204" t="s">
        <v>1</v>
      </c>
      <c r="N225" s="205" t="s">
        <v>37</v>
      </c>
      <c r="O225" s="192">
        <v>0</v>
      </c>
      <c r="P225" s="192">
        <f t="shared" si="41"/>
        <v>0</v>
      </c>
      <c r="Q225" s="192">
        <v>1.5E-3</v>
      </c>
      <c r="R225" s="192">
        <f t="shared" si="42"/>
        <v>4.8750000000000002E-2</v>
      </c>
      <c r="S225" s="192">
        <v>0</v>
      </c>
      <c r="T225" s="193">
        <f t="shared" si="43"/>
        <v>0</v>
      </c>
      <c r="AR225" s="194" t="s">
        <v>235</v>
      </c>
      <c r="AT225" s="194" t="s">
        <v>240</v>
      </c>
      <c r="AU225" s="194" t="s">
        <v>83</v>
      </c>
      <c r="AY225" s="51" t="s">
        <v>211</v>
      </c>
      <c r="BE225" s="195">
        <f t="shared" si="44"/>
        <v>0</v>
      </c>
      <c r="BF225" s="195">
        <f t="shared" si="45"/>
        <v>0</v>
      </c>
      <c r="BG225" s="195">
        <f t="shared" si="46"/>
        <v>0</v>
      </c>
      <c r="BH225" s="195">
        <f t="shared" si="47"/>
        <v>0</v>
      </c>
      <c r="BI225" s="195">
        <f t="shared" si="48"/>
        <v>0</v>
      </c>
      <c r="BJ225" s="51" t="s">
        <v>83</v>
      </c>
      <c r="BK225" s="195">
        <f t="shared" si="49"/>
        <v>0</v>
      </c>
      <c r="BL225" s="51" t="s">
        <v>217</v>
      </c>
      <c r="BM225" s="194" t="s">
        <v>1356</v>
      </c>
    </row>
    <row r="226" spans="2:65" s="1" customFormat="1" ht="24.2" customHeight="1">
      <c r="B226" s="182"/>
      <c r="C226" s="183" t="s">
        <v>481</v>
      </c>
      <c r="D226" s="183" t="s">
        <v>213</v>
      </c>
      <c r="E226" s="184" t="s">
        <v>1357</v>
      </c>
      <c r="F226" s="185" t="s">
        <v>1358</v>
      </c>
      <c r="G226" s="186" t="s">
        <v>430</v>
      </c>
      <c r="H226" s="187">
        <v>112.18</v>
      </c>
      <c r="I226" s="188"/>
      <c r="J226" s="1135">
        <f t="shared" si="40"/>
        <v>0</v>
      </c>
      <c r="K226" s="189"/>
      <c r="L226" s="64"/>
      <c r="M226" s="190" t="s">
        <v>1</v>
      </c>
      <c r="N226" s="191" t="s">
        <v>37</v>
      </c>
      <c r="O226" s="192">
        <v>1.1339999999999999</v>
      </c>
      <c r="P226" s="192">
        <f t="shared" si="41"/>
        <v>127.21212</v>
      </c>
      <c r="Q226" s="192">
        <v>4.4000000000000002E-4</v>
      </c>
      <c r="R226" s="192">
        <f t="shared" si="42"/>
        <v>4.9359200000000006E-2</v>
      </c>
      <c r="S226" s="192">
        <v>0</v>
      </c>
      <c r="T226" s="193">
        <f t="shared" si="43"/>
        <v>0</v>
      </c>
      <c r="AR226" s="194" t="s">
        <v>217</v>
      </c>
      <c r="AT226" s="194" t="s">
        <v>213</v>
      </c>
      <c r="AU226" s="194" t="s">
        <v>83</v>
      </c>
      <c r="AY226" s="51" t="s">
        <v>211</v>
      </c>
      <c r="BE226" s="195">
        <f t="shared" si="44"/>
        <v>0</v>
      </c>
      <c r="BF226" s="195">
        <f t="shared" si="45"/>
        <v>0</v>
      </c>
      <c r="BG226" s="195">
        <f t="shared" si="46"/>
        <v>0</v>
      </c>
      <c r="BH226" s="195">
        <f t="shared" si="47"/>
        <v>0</v>
      </c>
      <c r="BI226" s="195">
        <f t="shared" si="48"/>
        <v>0</v>
      </c>
      <c r="BJ226" s="51" t="s">
        <v>83</v>
      </c>
      <c r="BK226" s="195">
        <f t="shared" si="49"/>
        <v>0</v>
      </c>
      <c r="BL226" s="51" t="s">
        <v>217</v>
      </c>
      <c r="BM226" s="194" t="s">
        <v>1359</v>
      </c>
    </row>
    <row r="227" spans="2:65" s="1" customFormat="1" ht="37.9" customHeight="1">
      <c r="B227" s="182"/>
      <c r="C227" s="183" t="s">
        <v>484</v>
      </c>
      <c r="D227" s="183" t="s">
        <v>213</v>
      </c>
      <c r="E227" s="184" t="s">
        <v>1360</v>
      </c>
      <c r="F227" s="185" t="s">
        <v>1361</v>
      </c>
      <c r="G227" s="186" t="s">
        <v>250</v>
      </c>
      <c r="H227" s="187">
        <v>8</v>
      </c>
      <c r="I227" s="188"/>
      <c r="J227" s="1135">
        <f t="shared" si="40"/>
        <v>0</v>
      </c>
      <c r="K227" s="189"/>
      <c r="L227" s="64"/>
      <c r="M227" s="190" t="s">
        <v>1</v>
      </c>
      <c r="N227" s="191" t="s">
        <v>37</v>
      </c>
      <c r="O227" s="192">
        <v>0.17891000000000001</v>
      </c>
      <c r="P227" s="192">
        <f t="shared" si="41"/>
        <v>1.4312800000000001</v>
      </c>
      <c r="Q227" s="192">
        <v>2.7495500000000001E-4</v>
      </c>
      <c r="R227" s="192">
        <f t="shared" si="42"/>
        <v>2.1996400000000001E-3</v>
      </c>
      <c r="S227" s="192">
        <v>0</v>
      </c>
      <c r="T227" s="193">
        <f t="shared" si="43"/>
        <v>0</v>
      </c>
      <c r="AR227" s="194" t="s">
        <v>217</v>
      </c>
      <c r="AT227" s="194" t="s">
        <v>213</v>
      </c>
      <c r="AU227" s="194" t="s">
        <v>83</v>
      </c>
      <c r="AY227" s="51" t="s">
        <v>211</v>
      </c>
      <c r="BE227" s="195">
        <f t="shared" si="44"/>
        <v>0</v>
      </c>
      <c r="BF227" s="195">
        <f t="shared" si="45"/>
        <v>0</v>
      </c>
      <c r="BG227" s="195">
        <f t="shared" si="46"/>
        <v>0</v>
      </c>
      <c r="BH227" s="195">
        <f t="shared" si="47"/>
        <v>0</v>
      </c>
      <c r="BI227" s="195">
        <f t="shared" si="48"/>
        <v>0</v>
      </c>
      <c r="BJ227" s="51" t="s">
        <v>83</v>
      </c>
      <c r="BK227" s="195">
        <f t="shared" si="49"/>
        <v>0</v>
      </c>
      <c r="BL227" s="51" t="s">
        <v>217</v>
      </c>
      <c r="BM227" s="194" t="s">
        <v>1362</v>
      </c>
    </row>
    <row r="228" spans="2:65" s="1" customFormat="1" ht="37.9" customHeight="1">
      <c r="B228" s="182"/>
      <c r="C228" s="183" t="s">
        <v>487</v>
      </c>
      <c r="D228" s="183" t="s">
        <v>213</v>
      </c>
      <c r="E228" s="184" t="s">
        <v>1363</v>
      </c>
      <c r="F228" s="185" t="s">
        <v>1364</v>
      </c>
      <c r="G228" s="186" t="s">
        <v>250</v>
      </c>
      <c r="H228" s="187">
        <v>4</v>
      </c>
      <c r="I228" s="188"/>
      <c r="J228" s="1135">
        <f t="shared" si="40"/>
        <v>0</v>
      </c>
      <c r="K228" s="189"/>
      <c r="L228" s="64"/>
      <c r="M228" s="190" t="s">
        <v>1</v>
      </c>
      <c r="N228" s="191" t="s">
        <v>37</v>
      </c>
      <c r="O228" s="192">
        <v>0.17891000000000001</v>
      </c>
      <c r="P228" s="192">
        <f t="shared" si="41"/>
        <v>0.71564000000000005</v>
      </c>
      <c r="Q228" s="192">
        <v>2.59805E-4</v>
      </c>
      <c r="R228" s="192">
        <f t="shared" si="42"/>
        <v>1.03922E-3</v>
      </c>
      <c r="S228" s="192">
        <v>0</v>
      </c>
      <c r="T228" s="193">
        <f t="shared" si="43"/>
        <v>0</v>
      </c>
      <c r="AR228" s="194" t="s">
        <v>217</v>
      </c>
      <c r="AT228" s="194" t="s">
        <v>213</v>
      </c>
      <c r="AU228" s="194" t="s">
        <v>83</v>
      </c>
      <c r="AY228" s="51" t="s">
        <v>211</v>
      </c>
      <c r="BE228" s="195">
        <f t="shared" si="44"/>
        <v>0</v>
      </c>
      <c r="BF228" s="195">
        <f t="shared" si="45"/>
        <v>0</v>
      </c>
      <c r="BG228" s="195">
        <f t="shared" si="46"/>
        <v>0</v>
      </c>
      <c r="BH228" s="195">
        <f t="shared" si="47"/>
        <v>0</v>
      </c>
      <c r="BI228" s="195">
        <f t="shared" si="48"/>
        <v>0</v>
      </c>
      <c r="BJ228" s="51" t="s">
        <v>83</v>
      </c>
      <c r="BK228" s="195">
        <f t="shared" si="49"/>
        <v>0</v>
      </c>
      <c r="BL228" s="51" t="s">
        <v>217</v>
      </c>
      <c r="BM228" s="194" t="s">
        <v>1365</v>
      </c>
    </row>
    <row r="229" spans="2:65" s="11" customFormat="1" ht="22.9" customHeight="1">
      <c r="B229" s="171"/>
      <c r="D229" s="172" t="s">
        <v>69</v>
      </c>
      <c r="E229" s="180" t="s">
        <v>507</v>
      </c>
      <c r="F229" s="180" t="s">
        <v>1366</v>
      </c>
      <c r="J229" s="1134">
        <f>BK229</f>
        <v>0</v>
      </c>
      <c r="L229" s="171"/>
      <c r="M229" s="175"/>
      <c r="P229" s="176">
        <f>P230</f>
        <v>3841.4978340000002</v>
      </c>
      <c r="R229" s="176">
        <f>R230</f>
        <v>0</v>
      </c>
      <c r="T229" s="177">
        <f>T230</f>
        <v>0</v>
      </c>
      <c r="AR229" s="172" t="s">
        <v>77</v>
      </c>
      <c r="AT229" s="178" t="s">
        <v>69</v>
      </c>
      <c r="AU229" s="178" t="s">
        <v>77</v>
      </c>
      <c r="AY229" s="172" t="s">
        <v>211</v>
      </c>
      <c r="BK229" s="179">
        <f>BK230</f>
        <v>0</v>
      </c>
    </row>
    <row r="230" spans="2:65" s="1" customFormat="1" ht="24.2" customHeight="1">
      <c r="B230" s="182"/>
      <c r="C230" s="183" t="s">
        <v>488</v>
      </c>
      <c r="D230" s="183" t="s">
        <v>213</v>
      </c>
      <c r="E230" s="184" t="s">
        <v>1367</v>
      </c>
      <c r="F230" s="185" t="s">
        <v>1368</v>
      </c>
      <c r="G230" s="186" t="s">
        <v>234</v>
      </c>
      <c r="H230" s="187">
        <v>6328.6620000000003</v>
      </c>
      <c r="I230" s="188"/>
      <c r="J230" s="1135">
        <f>ROUND(I230*H230,2)</f>
        <v>0</v>
      </c>
      <c r="K230" s="189"/>
      <c r="L230" s="64"/>
      <c r="M230" s="190" t="s">
        <v>1</v>
      </c>
      <c r="N230" s="191" t="s">
        <v>37</v>
      </c>
      <c r="O230" s="192">
        <v>0.60699999999999998</v>
      </c>
      <c r="P230" s="192">
        <f>O230*H230</f>
        <v>3841.4978340000002</v>
      </c>
      <c r="Q230" s="192">
        <v>0</v>
      </c>
      <c r="R230" s="192">
        <f>Q230*H230</f>
        <v>0</v>
      </c>
      <c r="S230" s="192">
        <v>0</v>
      </c>
      <c r="T230" s="193">
        <f>S230*H230</f>
        <v>0</v>
      </c>
      <c r="AR230" s="194" t="s">
        <v>217</v>
      </c>
      <c r="AT230" s="194" t="s">
        <v>213</v>
      </c>
      <c r="AU230" s="194" t="s">
        <v>83</v>
      </c>
      <c r="AY230" s="51" t="s">
        <v>211</v>
      </c>
      <c r="BE230" s="195">
        <f>IF(N230="základná",J230,0)</f>
        <v>0</v>
      </c>
      <c r="BF230" s="195">
        <f>IF(N230="znížená",J230,0)</f>
        <v>0</v>
      </c>
      <c r="BG230" s="195">
        <f>IF(N230="zákl. prenesená",J230,0)</f>
        <v>0</v>
      </c>
      <c r="BH230" s="195">
        <f>IF(N230="zníž. prenesená",J230,0)</f>
        <v>0</v>
      </c>
      <c r="BI230" s="195">
        <f>IF(N230="nulová",J230,0)</f>
        <v>0</v>
      </c>
      <c r="BJ230" s="51" t="s">
        <v>83</v>
      </c>
      <c r="BK230" s="195">
        <f>ROUND(I230*H230,2)</f>
        <v>0</v>
      </c>
      <c r="BL230" s="51" t="s">
        <v>217</v>
      </c>
      <c r="BM230" s="194" t="s">
        <v>1369</v>
      </c>
    </row>
    <row r="231" spans="2:65" s="11" customFormat="1" ht="25.9" customHeight="1">
      <c r="B231" s="171"/>
      <c r="D231" s="172" t="s">
        <v>69</v>
      </c>
      <c r="E231" s="173" t="s">
        <v>405</v>
      </c>
      <c r="F231" s="173" t="s">
        <v>406</v>
      </c>
      <c r="J231" s="1133">
        <f>BK231</f>
        <v>0</v>
      </c>
      <c r="L231" s="171"/>
      <c r="M231" s="175"/>
      <c r="P231" s="176">
        <f>P232</f>
        <v>7.1387999999999989</v>
      </c>
      <c r="R231" s="176">
        <f>R232</f>
        <v>0.19552379999999997</v>
      </c>
      <c r="T231" s="177">
        <f>T232</f>
        <v>0</v>
      </c>
      <c r="AR231" s="172" t="s">
        <v>83</v>
      </c>
      <c r="AT231" s="178" t="s">
        <v>69</v>
      </c>
      <c r="AU231" s="178" t="s">
        <v>70</v>
      </c>
      <c r="AY231" s="172" t="s">
        <v>211</v>
      </c>
      <c r="BK231" s="179">
        <f>BK232</f>
        <v>0</v>
      </c>
    </row>
    <row r="232" spans="2:65" s="11" customFormat="1" ht="22.9" customHeight="1">
      <c r="B232" s="171"/>
      <c r="D232" s="172" t="s">
        <v>69</v>
      </c>
      <c r="E232" s="180" t="s">
        <v>541</v>
      </c>
      <c r="F232" s="180" t="s">
        <v>542</v>
      </c>
      <c r="J232" s="1134">
        <f>BK232</f>
        <v>0</v>
      </c>
      <c r="L232" s="171"/>
      <c r="M232" s="175"/>
      <c r="P232" s="176">
        <f>SUM(P233:P234)</f>
        <v>7.1387999999999989</v>
      </c>
      <c r="R232" s="176">
        <f>SUM(R233:R234)</f>
        <v>0.19552379999999997</v>
      </c>
      <c r="T232" s="177">
        <f>SUM(T233:T234)</f>
        <v>0</v>
      </c>
      <c r="AR232" s="172" t="s">
        <v>83</v>
      </c>
      <c r="AT232" s="178" t="s">
        <v>69</v>
      </c>
      <c r="AU232" s="178" t="s">
        <v>77</v>
      </c>
      <c r="AY232" s="172" t="s">
        <v>211</v>
      </c>
      <c r="BK232" s="179">
        <f>SUM(BK233:BK234)</f>
        <v>0</v>
      </c>
    </row>
    <row r="233" spans="2:65" s="1" customFormat="1" ht="24.2" customHeight="1">
      <c r="B233" s="182"/>
      <c r="C233" s="183" t="s">
        <v>491</v>
      </c>
      <c r="D233" s="183" t="s">
        <v>213</v>
      </c>
      <c r="E233" s="184" t="s">
        <v>1370</v>
      </c>
      <c r="F233" s="185" t="s">
        <v>1371</v>
      </c>
      <c r="G233" s="186" t="s">
        <v>238</v>
      </c>
      <c r="H233" s="187">
        <v>66.099999999999994</v>
      </c>
      <c r="I233" s="188"/>
      <c r="J233" s="1135">
        <f>ROUND(I233*H233,2)</f>
        <v>0</v>
      </c>
      <c r="K233" s="189"/>
      <c r="L233" s="64"/>
      <c r="M233" s="190" t="s">
        <v>1</v>
      </c>
      <c r="N233" s="191" t="s">
        <v>37</v>
      </c>
      <c r="O233" s="192">
        <v>0.108</v>
      </c>
      <c r="P233" s="192">
        <f>O233*H233</f>
        <v>7.1387999999999989</v>
      </c>
      <c r="Q233" s="192">
        <v>0</v>
      </c>
      <c r="R233" s="192">
        <f>Q233*H233</f>
        <v>0</v>
      </c>
      <c r="S233" s="192">
        <v>0</v>
      </c>
      <c r="T233" s="193">
        <f>S233*H233</f>
        <v>0</v>
      </c>
      <c r="AR233" s="194" t="s">
        <v>263</v>
      </c>
      <c r="AT233" s="194" t="s">
        <v>213</v>
      </c>
      <c r="AU233" s="194" t="s">
        <v>83</v>
      </c>
      <c r="AY233" s="51" t="s">
        <v>211</v>
      </c>
      <c r="BE233" s="195">
        <f>IF(N233="základná",J233,0)</f>
        <v>0</v>
      </c>
      <c r="BF233" s="195">
        <f>IF(N233="znížená",J233,0)</f>
        <v>0</v>
      </c>
      <c r="BG233" s="195">
        <f>IF(N233="zákl. prenesená",J233,0)</f>
        <v>0</v>
      </c>
      <c r="BH233" s="195">
        <f>IF(N233="zníž. prenesená",J233,0)</f>
        <v>0</v>
      </c>
      <c r="BI233" s="195">
        <f>IF(N233="nulová",J233,0)</f>
        <v>0</v>
      </c>
      <c r="BJ233" s="51" t="s">
        <v>83</v>
      </c>
      <c r="BK233" s="195">
        <f>ROUND(I233*H233,2)</f>
        <v>0</v>
      </c>
      <c r="BL233" s="51" t="s">
        <v>263</v>
      </c>
      <c r="BM233" s="194" t="s">
        <v>1372</v>
      </c>
    </row>
    <row r="234" spans="2:65" s="1" customFormat="1" ht="21.75" customHeight="1">
      <c r="B234" s="182"/>
      <c r="C234" s="196" t="s">
        <v>492</v>
      </c>
      <c r="D234" s="196" t="s">
        <v>240</v>
      </c>
      <c r="E234" s="197" t="s">
        <v>1373</v>
      </c>
      <c r="F234" s="198" t="s">
        <v>1374</v>
      </c>
      <c r="G234" s="199" t="s">
        <v>238</v>
      </c>
      <c r="H234" s="200">
        <v>67.421999999999997</v>
      </c>
      <c r="I234" s="201"/>
      <c r="J234" s="1136">
        <f>ROUND(I234*H234,2)</f>
        <v>0</v>
      </c>
      <c r="K234" s="202"/>
      <c r="L234" s="203"/>
      <c r="M234" s="231" t="s">
        <v>1</v>
      </c>
      <c r="N234" s="232" t="s">
        <v>37</v>
      </c>
      <c r="O234" s="223">
        <v>0</v>
      </c>
      <c r="P234" s="223">
        <f>O234*H234</f>
        <v>0</v>
      </c>
      <c r="Q234" s="223">
        <v>2.8999999999999998E-3</v>
      </c>
      <c r="R234" s="223">
        <f>Q234*H234</f>
        <v>0.19552379999999997</v>
      </c>
      <c r="S234" s="223">
        <v>0</v>
      </c>
      <c r="T234" s="224">
        <f>S234*H234</f>
        <v>0</v>
      </c>
      <c r="AR234" s="194" t="s">
        <v>311</v>
      </c>
      <c r="AT234" s="194" t="s">
        <v>240</v>
      </c>
      <c r="AU234" s="194"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263</v>
      </c>
      <c r="BM234" s="194" t="s">
        <v>1375</v>
      </c>
    </row>
    <row r="235" spans="2:65" s="1" customFormat="1" ht="6.95" customHeight="1">
      <c r="B235" s="81"/>
      <c r="C235" s="82"/>
      <c r="D235" s="82"/>
      <c r="E235" s="82"/>
      <c r="F235" s="82"/>
      <c r="G235" s="82"/>
      <c r="H235" s="82"/>
      <c r="I235" s="82"/>
      <c r="J235" s="82"/>
      <c r="K235" s="82"/>
      <c r="L235" s="64"/>
    </row>
  </sheetData>
  <autoFilter ref="C129:K234" xr:uid="{00000000-0009-0000-0000-000003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2:BM365"/>
  <sheetViews>
    <sheetView showGridLines="0" view="pageBreakPreview" topLeftCell="A244" zoomScaleNormal="100" zoomScaleSheetLayoutView="100" workbookViewId="0">
      <selection activeCell="A256" sqref="A256:XFD256"/>
    </sheetView>
  </sheetViews>
  <sheetFormatPr defaultRowHeight="13.5"/>
  <cols>
    <col min="1" max="1" width="8.33203125" customWidth="1"/>
    <col min="2" max="2" width="1.1640625" customWidth="1"/>
    <col min="3" max="3" width="4.1640625" customWidth="1"/>
    <col min="4" max="4" width="4.33203125" customWidth="1"/>
    <col min="5" max="5" width="19.83203125" customWidth="1"/>
    <col min="6" max="6" width="50.83203125" customWidth="1"/>
    <col min="7" max="7" width="7.5" customWidth="1"/>
    <col min="8" max="8" width="14" customWidth="1"/>
    <col min="9" max="9" width="15.83203125" customWidth="1"/>
    <col min="10" max="10" width="22.33203125" customWidth="1"/>
    <col min="11" max="11" width="22.33203125" hidden="1"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9" t="s">
        <v>160</v>
      </c>
      <c r="M2" s="1330"/>
      <c r="N2" s="1330"/>
      <c r="O2" s="1330"/>
      <c r="P2" s="1330"/>
      <c r="Q2" s="1330"/>
      <c r="R2" s="1330"/>
      <c r="S2" s="1330"/>
      <c r="T2" s="1330"/>
      <c r="U2" s="1330"/>
      <c r="V2" s="1330"/>
      <c r="AT2" s="51" t="s">
        <v>1376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27" t="s">
        <v>12</v>
      </c>
      <c r="F7" s="1328"/>
      <c r="G7" s="1328"/>
      <c r="H7" s="1328"/>
      <c r="L7" s="54"/>
    </row>
    <row r="8" spans="2:46" s="1" customFormat="1" ht="12" customHeight="1">
      <c r="B8" s="64"/>
      <c r="D8" s="235" t="s">
        <v>162</v>
      </c>
      <c r="L8" s="64"/>
    </row>
    <row r="9" spans="2:46" s="1" customFormat="1" ht="30" customHeight="1">
      <c r="B9" s="64"/>
      <c r="E9" s="1325" t="s">
        <v>1377</v>
      </c>
      <c r="F9" s="1326"/>
      <c r="G9" s="1326"/>
      <c r="H9" s="132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
        <v>1379</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31" t="s">
        <v>1380</v>
      </c>
      <c r="F18" s="1332"/>
      <c r="G18" s="1332"/>
      <c r="H18" s="1332"/>
      <c r="I18" s="235" t="s">
        <v>21</v>
      </c>
      <c r="J18" s="238" t="s">
        <v>1380</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33" t="s">
        <v>1</v>
      </c>
      <c r="F27" s="1333"/>
      <c r="G27" s="1333"/>
      <c r="H27" s="133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ROUND(J129,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ROUND((SUM(BE129:BE364)),  2)</f>
        <v>0</v>
      </c>
      <c r="G33" s="246"/>
      <c r="H33" s="246"/>
      <c r="I33" s="247">
        <v>0.23</v>
      </c>
      <c r="J33" s="245">
        <f>ROUND(((SUM(BE129:BE364))*I33),  2)</f>
        <v>0</v>
      </c>
      <c r="L33" s="64"/>
    </row>
    <row r="34" spans="2:12" s="1" customFormat="1" ht="14.45" customHeight="1">
      <c r="B34" s="64"/>
      <c r="E34" s="244" t="s">
        <v>37</v>
      </c>
      <c r="F34" s="248">
        <f>ROUND((SUM(BF129:BF364)),  2)</f>
        <v>0</v>
      </c>
      <c r="I34" s="249">
        <v>0.23</v>
      </c>
      <c r="J34" s="248">
        <f>ROUND(((SUM(BF129:BF364))*I34),  2)</f>
        <v>0</v>
      </c>
      <c r="L34" s="64"/>
    </row>
    <row r="35" spans="2:12" s="1" customFormat="1" ht="14.45" hidden="1" customHeight="1">
      <c r="B35" s="64"/>
      <c r="E35" s="235" t="s">
        <v>38</v>
      </c>
      <c r="F35" s="248">
        <f>ROUND((SUM(BG129:BG364)),  2)</f>
        <v>0</v>
      </c>
      <c r="I35" s="249">
        <v>0.23</v>
      </c>
      <c r="J35" s="248">
        <f>0</f>
        <v>0</v>
      </c>
      <c r="L35" s="64"/>
    </row>
    <row r="36" spans="2:12" s="1" customFormat="1" ht="14.45" hidden="1" customHeight="1">
      <c r="B36" s="64"/>
      <c r="E36" s="235" t="s">
        <v>39</v>
      </c>
      <c r="F36" s="248">
        <f>ROUND((SUM(BH129:BH364)),  2)</f>
        <v>0</v>
      </c>
      <c r="I36" s="249">
        <v>0.23</v>
      </c>
      <c r="J36" s="248">
        <f>0</f>
        <v>0</v>
      </c>
      <c r="L36" s="64"/>
    </row>
    <row r="37" spans="2:12" s="1" customFormat="1" ht="14.45" hidden="1" customHeight="1">
      <c r="B37" s="64"/>
      <c r="E37" s="244" t="s">
        <v>40</v>
      </c>
      <c r="F37" s="245">
        <f>ROUND((SUM(BI129:BI364)),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235" t="s">
        <v>162</v>
      </c>
      <c r="L86" s="64"/>
    </row>
    <row r="87" spans="2:47" s="1" customFormat="1" ht="30" customHeight="1">
      <c r="B87" s="64"/>
      <c r="E87" s="1325" t="str">
        <f>E9</f>
        <v xml:space="preserve">1 - SO 101.1 a 101.2 Študentský domov a univerzitná knižnica - Zdravotechnické inštalácie </v>
      </c>
      <c r="F87" s="1326"/>
      <c r="G87" s="1326"/>
      <c r="H87" s="1326"/>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c r="L91" s="64"/>
    </row>
    <row r="92" spans="2:47" s="1" customFormat="1" ht="15.2" customHeight="1">
      <c r="B92" s="64"/>
      <c r="C92" s="235" t="s">
        <v>22</v>
      </c>
      <c r="F92" s="236" t="str">
        <f>IF(E18="","",E18)</f>
        <v>Vyplň údaj</v>
      </c>
      <c r="I92" s="235" t="s">
        <v>27</v>
      </c>
      <c r="J92" s="239"/>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J129</f>
        <v>0</v>
      </c>
      <c r="L96" s="64"/>
      <c r="AU96" s="51" t="s">
        <v>170</v>
      </c>
    </row>
    <row r="97" spans="2:12" s="13" customFormat="1" ht="24.95" customHeight="1">
      <c r="B97" s="261"/>
      <c r="D97" s="262" t="s">
        <v>171</v>
      </c>
      <c r="E97" s="263"/>
      <c r="F97" s="263"/>
      <c r="G97" s="263"/>
      <c r="H97" s="263"/>
      <c r="I97" s="263"/>
      <c r="J97" s="264">
        <f>J130</f>
        <v>0</v>
      </c>
      <c r="L97" s="261"/>
    </row>
    <row r="98" spans="2:12" s="14" customFormat="1" ht="19.899999999999999" customHeight="1">
      <c r="B98" s="265"/>
      <c r="D98" s="266" t="s">
        <v>1386</v>
      </c>
      <c r="E98" s="267"/>
      <c r="F98" s="267"/>
      <c r="G98" s="267"/>
      <c r="H98" s="267"/>
      <c r="I98" s="267"/>
      <c r="J98" s="268">
        <f>J131</f>
        <v>0</v>
      </c>
      <c r="L98" s="265"/>
    </row>
    <row r="99" spans="2:12" s="14" customFormat="1" ht="19.899999999999999" customHeight="1">
      <c r="B99" s="265"/>
      <c r="D99" s="266" t="s">
        <v>176</v>
      </c>
      <c r="E99" s="267"/>
      <c r="F99" s="267"/>
      <c r="G99" s="267"/>
      <c r="H99" s="267"/>
      <c r="I99" s="267"/>
      <c r="J99" s="268">
        <f>J134</f>
        <v>0</v>
      </c>
      <c r="L99" s="265"/>
    </row>
    <row r="100" spans="2:12" s="13" customFormat="1" ht="24.95" customHeight="1">
      <c r="B100" s="261"/>
      <c r="D100" s="262" t="s">
        <v>177</v>
      </c>
      <c r="E100" s="263"/>
      <c r="F100" s="263"/>
      <c r="G100" s="263"/>
      <c r="H100" s="263"/>
      <c r="I100" s="263"/>
      <c r="J100" s="264">
        <f>J145</f>
        <v>0</v>
      </c>
      <c r="L100" s="261"/>
    </row>
    <row r="101" spans="2:12" s="14" customFormat="1" ht="19.899999999999999" customHeight="1">
      <c r="B101" s="265"/>
      <c r="D101" s="266" t="s">
        <v>180</v>
      </c>
      <c r="E101" s="267"/>
      <c r="F101" s="267"/>
      <c r="G101" s="267"/>
      <c r="H101" s="267"/>
      <c r="I101" s="267"/>
      <c r="J101" s="268">
        <f>J146</f>
        <v>0</v>
      </c>
      <c r="L101" s="265"/>
    </row>
    <row r="102" spans="2:12" s="14" customFormat="1" ht="19.899999999999999" customHeight="1">
      <c r="B102" s="265"/>
      <c r="D102" s="266" t="s">
        <v>1387</v>
      </c>
      <c r="E102" s="267"/>
      <c r="F102" s="267"/>
      <c r="G102" s="267"/>
      <c r="H102" s="267"/>
      <c r="I102" s="267"/>
      <c r="J102" s="268">
        <f>J168</f>
        <v>0</v>
      </c>
      <c r="L102" s="265"/>
    </row>
    <row r="103" spans="2:12" s="14" customFormat="1" ht="19.899999999999999" customHeight="1">
      <c r="B103" s="265"/>
      <c r="D103" s="266" t="s">
        <v>181</v>
      </c>
      <c r="E103" s="267"/>
      <c r="F103" s="267"/>
      <c r="G103" s="267"/>
      <c r="H103" s="267"/>
      <c r="I103" s="267"/>
      <c r="J103" s="268">
        <f>J212</f>
        <v>0</v>
      </c>
      <c r="L103" s="265"/>
    </row>
    <row r="104" spans="2:12" s="14" customFormat="1" ht="19.899999999999999" customHeight="1">
      <c r="B104" s="265"/>
      <c r="D104" s="266" t="s">
        <v>1388</v>
      </c>
      <c r="E104" s="267"/>
      <c r="F104" s="267"/>
      <c r="G104" s="267"/>
      <c r="H104" s="267"/>
      <c r="I104" s="267"/>
      <c r="J104" s="268">
        <f>J273</f>
        <v>0</v>
      </c>
      <c r="L104" s="265"/>
    </row>
    <row r="105" spans="2:12" s="14" customFormat="1" ht="19.899999999999999" customHeight="1">
      <c r="B105" s="265"/>
      <c r="D105" s="266" t="s">
        <v>182</v>
      </c>
      <c r="E105" s="267"/>
      <c r="F105" s="267"/>
      <c r="G105" s="267"/>
      <c r="H105" s="267"/>
      <c r="I105" s="267"/>
      <c r="J105" s="268">
        <f>J283</f>
        <v>0</v>
      </c>
      <c r="L105" s="265"/>
    </row>
    <row r="106" spans="2:12" s="14" customFormat="1" ht="19.899999999999999" customHeight="1">
      <c r="B106" s="265"/>
      <c r="D106" s="266" t="s">
        <v>191</v>
      </c>
      <c r="E106" s="267"/>
      <c r="F106" s="267"/>
      <c r="G106" s="267"/>
      <c r="H106" s="267"/>
      <c r="I106" s="267"/>
      <c r="J106" s="268">
        <f>J350</f>
        <v>0</v>
      </c>
      <c r="L106" s="265"/>
    </row>
    <row r="107" spans="2:12" s="14" customFormat="1" ht="19.899999999999999" customHeight="1">
      <c r="B107" s="265"/>
      <c r="D107" s="266" t="s">
        <v>1389</v>
      </c>
      <c r="E107" s="267"/>
      <c r="F107" s="267"/>
      <c r="G107" s="267"/>
      <c r="H107" s="267"/>
      <c r="I107" s="267"/>
      <c r="J107" s="268">
        <f>J356</f>
        <v>0</v>
      </c>
      <c r="L107" s="265"/>
    </row>
    <row r="108" spans="2:12" s="14" customFormat="1" ht="19.899999999999999" customHeight="1">
      <c r="B108" s="265"/>
      <c r="D108" s="266" t="s">
        <v>1390</v>
      </c>
      <c r="E108" s="267"/>
      <c r="F108" s="267"/>
      <c r="G108" s="267"/>
      <c r="H108" s="267"/>
      <c r="I108" s="267"/>
      <c r="J108" s="268">
        <f>J360</f>
        <v>0</v>
      </c>
      <c r="L108" s="265"/>
    </row>
    <row r="109" spans="2:12" s="14" customFormat="1" ht="19.899999999999999" customHeight="1">
      <c r="B109" s="265"/>
      <c r="D109" s="266" t="s">
        <v>1391</v>
      </c>
      <c r="E109" s="267"/>
      <c r="F109" s="267"/>
      <c r="G109" s="267"/>
      <c r="H109" s="267"/>
      <c r="I109" s="267"/>
      <c r="J109" s="268">
        <f>J363</f>
        <v>0</v>
      </c>
      <c r="L109" s="265"/>
    </row>
    <row r="110" spans="2:12" s="1" customFormat="1" ht="21.75" customHeight="1">
      <c r="B110" s="64"/>
      <c r="L110" s="64"/>
    </row>
    <row r="111" spans="2:12" s="1" customFormat="1" ht="6.95" customHeight="1">
      <c r="B111" s="81"/>
      <c r="C111" s="82"/>
      <c r="D111" s="82"/>
      <c r="E111" s="82"/>
      <c r="F111" s="82"/>
      <c r="G111" s="82"/>
      <c r="H111" s="82"/>
      <c r="I111" s="82"/>
      <c r="J111" s="82"/>
      <c r="K111" s="82"/>
      <c r="L111" s="64"/>
    </row>
    <row r="115" spans="2:20" s="1" customFormat="1" ht="6.95" customHeight="1">
      <c r="B115" s="83"/>
      <c r="C115" s="84"/>
      <c r="D115" s="84"/>
      <c r="E115" s="84"/>
      <c r="F115" s="84"/>
      <c r="G115" s="84"/>
      <c r="H115" s="84"/>
      <c r="I115" s="84"/>
      <c r="J115" s="84"/>
      <c r="K115" s="84"/>
      <c r="L115" s="64"/>
    </row>
    <row r="116" spans="2:20" s="1" customFormat="1" ht="24.95" customHeight="1">
      <c r="B116" s="64"/>
      <c r="C116" s="233" t="s">
        <v>197</v>
      </c>
      <c r="L116" s="64"/>
    </row>
    <row r="117" spans="2:20" s="1" customFormat="1" ht="6.95" customHeight="1">
      <c r="B117" s="64"/>
      <c r="L117" s="64"/>
    </row>
    <row r="118" spans="2:20" s="1" customFormat="1" ht="12" customHeight="1">
      <c r="B118" s="64"/>
      <c r="C118" s="235" t="s">
        <v>11</v>
      </c>
      <c r="L118" s="64"/>
    </row>
    <row r="119" spans="2:20" s="1" customFormat="1" ht="16.5" customHeight="1">
      <c r="B119" s="64"/>
      <c r="E119" s="1327" t="str">
        <f>E7</f>
        <v>Dobudovanie univerzitného campusu TnUAD</v>
      </c>
      <c r="F119" s="1328"/>
      <c r="G119" s="1328"/>
      <c r="H119" s="1328"/>
      <c r="L119" s="64"/>
    </row>
    <row r="120" spans="2:20" s="1" customFormat="1" ht="12" customHeight="1">
      <c r="B120" s="64"/>
      <c r="C120" s="235" t="s">
        <v>162</v>
      </c>
      <c r="L120" s="64"/>
    </row>
    <row r="121" spans="2:20" s="1" customFormat="1" ht="30" customHeight="1">
      <c r="B121" s="64"/>
      <c r="E121" s="1325" t="str">
        <f>E9</f>
        <v xml:space="preserve">1 - SO 101.1 a 101.2 Študentský domov a univerzitná knižnica - Zdravotechnické inštalácie </v>
      </c>
      <c r="F121" s="1326"/>
      <c r="G121" s="1326"/>
      <c r="H121" s="1326"/>
      <c r="L121" s="64"/>
    </row>
    <row r="122" spans="2:20" s="1" customFormat="1" ht="6.95" customHeight="1">
      <c r="B122" s="64"/>
      <c r="L122" s="64"/>
    </row>
    <row r="123" spans="2:20" s="1" customFormat="1" ht="12" customHeight="1">
      <c r="B123" s="64"/>
      <c r="C123" s="235" t="s">
        <v>15</v>
      </c>
      <c r="F123" s="236" t="str">
        <f>F12</f>
        <v>Študentská 2, 911 50 Trenčín</v>
      </c>
      <c r="I123" s="235" t="s">
        <v>17</v>
      </c>
      <c r="J123" s="237" t="str">
        <f>IF(J12="","",J12)</f>
        <v>18. 8. 2025</v>
      </c>
      <c r="L123" s="64"/>
    </row>
    <row r="124" spans="2:20" s="1" customFormat="1" ht="6.95" customHeight="1">
      <c r="B124" s="64"/>
      <c r="L124" s="64"/>
    </row>
    <row r="125" spans="2:20" s="1" customFormat="1" ht="25.7" customHeight="1">
      <c r="B125" s="64"/>
      <c r="C125" s="235" t="s">
        <v>18</v>
      </c>
      <c r="F125" s="236" t="str">
        <f>E15</f>
        <v>Trenčianska univerzita Alexandra Dubčeka v Trenčín</v>
      </c>
      <c r="I125" s="235" t="s">
        <v>24</v>
      </c>
      <c r="J125" s="239" t="str">
        <f>E21</f>
        <v>H_pro s.r.o., Ing Juraj HERDA</v>
      </c>
      <c r="L125" s="64"/>
    </row>
    <row r="126" spans="2:20" s="1" customFormat="1" ht="15.2" customHeight="1">
      <c r="B126" s="64"/>
      <c r="C126" s="235" t="s">
        <v>22</v>
      </c>
      <c r="F126" s="236" t="str">
        <f>IF(E18="","",E18)</f>
        <v>Vyplň údaj</v>
      </c>
      <c r="I126" s="235" t="s">
        <v>27</v>
      </c>
      <c r="J126" s="239">
        <f>E24</f>
        <v>0</v>
      </c>
      <c r="L126" s="64"/>
    </row>
    <row r="127" spans="2:20" s="1" customFormat="1" ht="10.35" customHeight="1">
      <c r="B127" s="64"/>
      <c r="L127" s="64"/>
    </row>
    <row r="128" spans="2:20" s="10" customFormat="1" ht="29.25" customHeight="1">
      <c r="B128" s="162"/>
      <c r="C128" s="269" t="s">
        <v>198</v>
      </c>
      <c r="D128" s="270" t="s">
        <v>55</v>
      </c>
      <c r="E128" s="270" t="s">
        <v>52</v>
      </c>
      <c r="F128" s="270" t="s">
        <v>53</v>
      </c>
      <c r="G128" s="270" t="s">
        <v>199</v>
      </c>
      <c r="H128" s="270" t="s">
        <v>200</v>
      </c>
      <c r="I128" s="270" t="s">
        <v>201</v>
      </c>
      <c r="J128" s="271" t="s">
        <v>168</v>
      </c>
      <c r="K128" s="272" t="s">
        <v>202</v>
      </c>
      <c r="L128" s="162"/>
      <c r="M128" s="273" t="s">
        <v>1</v>
      </c>
      <c r="N128" s="274" t="s">
        <v>35</v>
      </c>
      <c r="O128" s="274" t="s">
        <v>203</v>
      </c>
      <c r="P128" s="274" t="s">
        <v>204</v>
      </c>
      <c r="Q128" s="274" t="s">
        <v>205</v>
      </c>
      <c r="R128" s="274" t="s">
        <v>206</v>
      </c>
      <c r="S128" s="274" t="s">
        <v>207</v>
      </c>
      <c r="T128" s="275" t="s">
        <v>208</v>
      </c>
    </row>
    <row r="129" spans="2:65" s="1" customFormat="1" ht="22.9" customHeight="1">
      <c r="B129" s="64"/>
      <c r="C129" s="276" t="s">
        <v>169</v>
      </c>
      <c r="J129" s="277">
        <f>BK129</f>
        <v>0</v>
      </c>
      <c r="L129" s="64"/>
      <c r="M129" s="101"/>
      <c r="N129" s="92"/>
      <c r="O129" s="92"/>
      <c r="P129" s="278">
        <f>P130+P145</f>
        <v>0</v>
      </c>
      <c r="Q129" s="92"/>
      <c r="R129" s="278">
        <f>R130+R145</f>
        <v>15.208468910000002</v>
      </c>
      <c r="S129" s="92"/>
      <c r="T129" s="279">
        <f>T130+T145</f>
        <v>10.193999999999999</v>
      </c>
      <c r="AT129" s="51" t="s">
        <v>69</v>
      </c>
      <c r="AU129" s="51" t="s">
        <v>170</v>
      </c>
      <c r="BK129" s="280">
        <f>BK130+BK145</f>
        <v>0</v>
      </c>
    </row>
    <row r="130" spans="2:65" s="15" customFormat="1" ht="25.9" customHeight="1">
      <c r="B130" s="281"/>
      <c r="D130" s="282" t="s">
        <v>69</v>
      </c>
      <c r="E130" s="283" t="s">
        <v>209</v>
      </c>
      <c r="F130" s="283" t="s">
        <v>210</v>
      </c>
      <c r="I130" s="284"/>
      <c r="J130" s="285">
        <f>BK130</f>
        <v>0</v>
      </c>
      <c r="L130" s="281"/>
      <c r="M130" s="286"/>
      <c r="P130" s="287">
        <f>P131+P134</f>
        <v>0</v>
      </c>
      <c r="R130" s="287">
        <f>R131+R134</f>
        <v>4.9497449999999991E-2</v>
      </c>
      <c r="T130" s="288">
        <f>T131+T134</f>
        <v>10.193999999999999</v>
      </c>
      <c r="AR130" s="282" t="s">
        <v>77</v>
      </c>
      <c r="AT130" s="289" t="s">
        <v>69</v>
      </c>
      <c r="AU130" s="289" t="s">
        <v>70</v>
      </c>
      <c r="AY130" s="282" t="s">
        <v>211</v>
      </c>
      <c r="BK130" s="290">
        <f>BK131+BK134</f>
        <v>0</v>
      </c>
    </row>
    <row r="131" spans="2:65" s="15" customFormat="1" ht="22.9" customHeight="1">
      <c r="B131" s="281"/>
      <c r="D131" s="282" t="s">
        <v>69</v>
      </c>
      <c r="E131" s="291" t="s">
        <v>235</v>
      </c>
      <c r="F131" s="291" t="s">
        <v>1392</v>
      </c>
      <c r="I131" s="284"/>
      <c r="J131" s="292">
        <f>BK131</f>
        <v>0</v>
      </c>
      <c r="L131" s="281"/>
      <c r="M131" s="286"/>
      <c r="P131" s="287">
        <f>SUM(P132:P133)</f>
        <v>0</v>
      </c>
      <c r="R131" s="287">
        <f>SUM(R132:R133)</f>
        <v>4.7161449999999994E-2</v>
      </c>
      <c r="T131" s="288">
        <f>SUM(T132:T133)</f>
        <v>0</v>
      </c>
      <c r="AR131" s="282" t="s">
        <v>77</v>
      </c>
      <c r="AT131" s="289" t="s">
        <v>69</v>
      </c>
      <c r="AU131" s="289" t="s">
        <v>77</v>
      </c>
      <c r="AY131" s="282" t="s">
        <v>211</v>
      </c>
      <c r="BK131" s="290">
        <f>SUM(BK132:BK133)</f>
        <v>0</v>
      </c>
    </row>
    <row r="132" spans="2:65" s="1" customFormat="1" ht="33" customHeight="1">
      <c r="B132" s="182"/>
      <c r="C132" s="212" t="s">
        <v>77</v>
      </c>
      <c r="D132" s="212" t="s">
        <v>213</v>
      </c>
      <c r="E132" s="213" t="s">
        <v>1393</v>
      </c>
      <c r="F132" s="214" t="s">
        <v>1394</v>
      </c>
      <c r="G132" s="215" t="s">
        <v>389</v>
      </c>
      <c r="H132" s="217">
        <v>33</v>
      </c>
      <c r="I132" s="293"/>
      <c r="J132" s="217">
        <f>ROUND(I132*H132,2)</f>
        <v>0</v>
      </c>
      <c r="K132" s="189"/>
      <c r="L132" s="64"/>
      <c r="M132" s="294" t="s">
        <v>1</v>
      </c>
      <c r="N132" s="295" t="s">
        <v>37</v>
      </c>
      <c r="P132" s="296">
        <f>O132*H132</f>
        <v>0</v>
      </c>
      <c r="Q132" s="296">
        <v>4.3764999999999999E-4</v>
      </c>
      <c r="R132" s="296">
        <f>Q132*H132</f>
        <v>1.4442449999999999E-2</v>
      </c>
      <c r="S132" s="296">
        <v>0</v>
      </c>
      <c r="T132" s="297">
        <f>S132*H132</f>
        <v>0</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1395</v>
      </c>
    </row>
    <row r="133" spans="2:65" s="1" customFormat="1" ht="33" customHeight="1">
      <c r="B133" s="182"/>
      <c r="C133" s="212" t="s">
        <v>83</v>
      </c>
      <c r="D133" s="212" t="s">
        <v>213</v>
      </c>
      <c r="E133" s="213" t="s">
        <v>1396</v>
      </c>
      <c r="F133" s="214" t="s">
        <v>1397</v>
      </c>
      <c r="G133" s="215" t="s">
        <v>389</v>
      </c>
      <c r="H133" s="217">
        <v>10</v>
      </c>
      <c r="I133" s="293"/>
      <c r="J133" s="217">
        <f>ROUND(I133*H133,2)</f>
        <v>0</v>
      </c>
      <c r="K133" s="189"/>
      <c r="L133" s="64"/>
      <c r="M133" s="294" t="s">
        <v>1</v>
      </c>
      <c r="N133" s="295" t="s">
        <v>37</v>
      </c>
      <c r="P133" s="296">
        <f>O133*H133</f>
        <v>0</v>
      </c>
      <c r="Q133" s="296">
        <v>3.2718999999999999E-3</v>
      </c>
      <c r="R133" s="296">
        <f>Q133*H133</f>
        <v>3.2718999999999998E-2</v>
      </c>
      <c r="S133" s="296">
        <v>0</v>
      </c>
      <c r="T133" s="297">
        <f>S133*H133</f>
        <v>0</v>
      </c>
      <c r="AR133" s="218" t="s">
        <v>217</v>
      </c>
      <c r="AT133" s="218" t="s">
        <v>213</v>
      </c>
      <c r="AU133" s="218"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218" t="s">
        <v>1398</v>
      </c>
    </row>
    <row r="134" spans="2:65" s="15" customFormat="1" ht="22.9" customHeight="1">
      <c r="B134" s="281"/>
      <c r="D134" s="282" t="s">
        <v>69</v>
      </c>
      <c r="E134" s="291" t="s">
        <v>239</v>
      </c>
      <c r="F134" s="291" t="s">
        <v>385</v>
      </c>
      <c r="I134" s="284"/>
      <c r="J134" s="292">
        <f>BK134</f>
        <v>0</v>
      </c>
      <c r="L134" s="281"/>
      <c r="M134" s="286"/>
      <c r="P134" s="287">
        <f>SUM(P135:P144)</f>
        <v>0</v>
      </c>
      <c r="R134" s="287">
        <f>SUM(R135:R144)</f>
        <v>2.336E-3</v>
      </c>
      <c r="T134" s="288">
        <f>SUM(T135:T144)</f>
        <v>10.193999999999999</v>
      </c>
      <c r="AR134" s="282" t="s">
        <v>77</v>
      </c>
      <c r="AT134" s="289" t="s">
        <v>69</v>
      </c>
      <c r="AU134" s="289" t="s">
        <v>77</v>
      </c>
      <c r="AY134" s="282" t="s">
        <v>211</v>
      </c>
      <c r="BK134" s="290">
        <f>SUM(BK135:BK144)</f>
        <v>0</v>
      </c>
    </row>
    <row r="135" spans="2:65" s="1" customFormat="1" ht="33" customHeight="1">
      <c r="B135" s="182"/>
      <c r="C135" s="212" t="s">
        <v>220</v>
      </c>
      <c r="D135" s="212" t="s">
        <v>213</v>
      </c>
      <c r="E135" s="213" t="s">
        <v>1399</v>
      </c>
      <c r="F135" s="214" t="s">
        <v>1400</v>
      </c>
      <c r="G135" s="215" t="s">
        <v>250</v>
      </c>
      <c r="H135" s="217">
        <v>60</v>
      </c>
      <c r="I135" s="293"/>
      <c r="J135" s="217">
        <f t="shared" ref="J135:J144" si="0">ROUND(I135*H135,2)</f>
        <v>0</v>
      </c>
      <c r="K135" s="189"/>
      <c r="L135" s="64"/>
      <c r="M135" s="294" t="s">
        <v>1</v>
      </c>
      <c r="N135" s="295" t="s">
        <v>37</v>
      </c>
      <c r="P135" s="296">
        <f t="shared" ref="P135:P144" si="1">O135*H135</f>
        <v>0</v>
      </c>
      <c r="Q135" s="296">
        <v>0</v>
      </c>
      <c r="R135" s="296">
        <f t="shared" ref="R135:R144" si="2">Q135*H135</f>
        <v>0</v>
      </c>
      <c r="S135" s="296">
        <v>1.2999999999999999E-2</v>
      </c>
      <c r="T135" s="297">
        <f t="shared" ref="T135:T144" si="3">S135*H135</f>
        <v>0.77999999999999992</v>
      </c>
      <c r="AR135" s="218" t="s">
        <v>217</v>
      </c>
      <c r="AT135" s="218" t="s">
        <v>213</v>
      </c>
      <c r="AU135" s="218" t="s">
        <v>83</v>
      </c>
      <c r="AY135" s="51" t="s">
        <v>211</v>
      </c>
      <c r="BE135" s="195">
        <f t="shared" ref="BE135:BE144" si="4">IF(N135="základná",J135,0)</f>
        <v>0</v>
      </c>
      <c r="BF135" s="195">
        <f t="shared" ref="BF135:BF144" si="5">IF(N135="znížená",J135,0)</f>
        <v>0</v>
      </c>
      <c r="BG135" s="195">
        <f t="shared" ref="BG135:BG144" si="6">IF(N135="zákl. prenesená",J135,0)</f>
        <v>0</v>
      </c>
      <c r="BH135" s="195">
        <f t="shared" ref="BH135:BH144" si="7">IF(N135="zníž. prenesená",J135,0)</f>
        <v>0</v>
      </c>
      <c r="BI135" s="195">
        <f t="shared" ref="BI135:BI144" si="8">IF(N135="nulová",J135,0)</f>
        <v>0</v>
      </c>
      <c r="BJ135" s="51" t="s">
        <v>83</v>
      </c>
      <c r="BK135" s="195">
        <f t="shared" ref="BK135:BK144" si="9">ROUND(I135*H135,2)</f>
        <v>0</v>
      </c>
      <c r="BL135" s="51" t="s">
        <v>217</v>
      </c>
      <c r="BM135" s="218" t="s">
        <v>1401</v>
      </c>
    </row>
    <row r="136" spans="2:65" s="1" customFormat="1" ht="33" customHeight="1">
      <c r="B136" s="182"/>
      <c r="C136" s="212" t="s">
        <v>217</v>
      </c>
      <c r="D136" s="212" t="s">
        <v>213</v>
      </c>
      <c r="E136" s="213" t="s">
        <v>1402</v>
      </c>
      <c r="F136" s="214" t="s">
        <v>1403</v>
      </c>
      <c r="G136" s="215" t="s">
        <v>250</v>
      </c>
      <c r="H136" s="217">
        <v>33</v>
      </c>
      <c r="I136" s="293"/>
      <c r="J136" s="217">
        <f t="shared" si="0"/>
        <v>0</v>
      </c>
      <c r="K136" s="189"/>
      <c r="L136" s="64"/>
      <c r="M136" s="294" t="s">
        <v>1</v>
      </c>
      <c r="N136" s="295" t="s">
        <v>37</v>
      </c>
      <c r="P136" s="296">
        <f t="shared" si="1"/>
        <v>0</v>
      </c>
      <c r="Q136" s="296">
        <v>0</v>
      </c>
      <c r="R136" s="296">
        <f t="shared" si="2"/>
        <v>0</v>
      </c>
      <c r="S136" s="296">
        <v>0.05</v>
      </c>
      <c r="T136" s="297">
        <f t="shared" si="3"/>
        <v>1.6500000000000001</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1404</v>
      </c>
    </row>
    <row r="137" spans="2:65" s="1" customFormat="1" ht="24.2" customHeight="1">
      <c r="B137" s="182"/>
      <c r="C137" s="212" t="s">
        <v>225</v>
      </c>
      <c r="D137" s="212" t="s">
        <v>213</v>
      </c>
      <c r="E137" s="213" t="s">
        <v>1405</v>
      </c>
      <c r="F137" s="214" t="s">
        <v>1406</v>
      </c>
      <c r="G137" s="215" t="s">
        <v>1407</v>
      </c>
      <c r="H137" s="217">
        <v>800</v>
      </c>
      <c r="I137" s="293"/>
      <c r="J137" s="217">
        <f t="shared" si="0"/>
        <v>0</v>
      </c>
      <c r="K137" s="189"/>
      <c r="L137" s="64"/>
      <c r="M137" s="294" t="s">
        <v>1</v>
      </c>
      <c r="N137" s="295" t="s">
        <v>37</v>
      </c>
      <c r="P137" s="296">
        <f t="shared" si="1"/>
        <v>0</v>
      </c>
      <c r="Q137" s="296">
        <v>2.92E-6</v>
      </c>
      <c r="R137" s="296">
        <f t="shared" si="2"/>
        <v>2.336E-3</v>
      </c>
      <c r="S137" s="296">
        <v>6.0000000000000002E-5</v>
      </c>
      <c r="T137" s="297">
        <f t="shared" si="3"/>
        <v>4.8000000000000001E-2</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1408</v>
      </c>
    </row>
    <row r="138" spans="2:65" s="1" customFormat="1" ht="37.9" customHeight="1">
      <c r="B138" s="182"/>
      <c r="C138" s="212" t="s">
        <v>228</v>
      </c>
      <c r="D138" s="212" t="s">
        <v>213</v>
      </c>
      <c r="E138" s="213" t="s">
        <v>1409</v>
      </c>
      <c r="F138" s="214" t="s">
        <v>1410</v>
      </c>
      <c r="G138" s="215" t="s">
        <v>389</v>
      </c>
      <c r="H138" s="217">
        <v>228</v>
      </c>
      <c r="I138" s="293"/>
      <c r="J138" s="217">
        <f t="shared" si="0"/>
        <v>0</v>
      </c>
      <c r="K138" s="189"/>
      <c r="L138" s="64"/>
      <c r="M138" s="294" t="s">
        <v>1</v>
      </c>
      <c r="N138" s="295" t="s">
        <v>37</v>
      </c>
      <c r="P138" s="296">
        <f t="shared" si="1"/>
        <v>0</v>
      </c>
      <c r="Q138" s="296">
        <v>0</v>
      </c>
      <c r="R138" s="296">
        <f t="shared" si="2"/>
        <v>0</v>
      </c>
      <c r="S138" s="296">
        <v>1.2999999999999999E-2</v>
      </c>
      <c r="T138" s="297">
        <f t="shared" si="3"/>
        <v>2.964</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1411</v>
      </c>
    </row>
    <row r="139" spans="2:65" s="1" customFormat="1" ht="37.9" customHeight="1">
      <c r="B139" s="182"/>
      <c r="C139" s="212" t="s">
        <v>231</v>
      </c>
      <c r="D139" s="212" t="s">
        <v>213</v>
      </c>
      <c r="E139" s="213" t="s">
        <v>1412</v>
      </c>
      <c r="F139" s="214" t="s">
        <v>1413</v>
      </c>
      <c r="G139" s="215" t="s">
        <v>389</v>
      </c>
      <c r="H139" s="217">
        <v>176</v>
      </c>
      <c r="I139" s="293"/>
      <c r="J139" s="217">
        <f t="shared" si="0"/>
        <v>0</v>
      </c>
      <c r="K139" s="189"/>
      <c r="L139" s="64"/>
      <c r="M139" s="294" t="s">
        <v>1</v>
      </c>
      <c r="N139" s="295" t="s">
        <v>37</v>
      </c>
      <c r="P139" s="296">
        <f t="shared" si="1"/>
        <v>0</v>
      </c>
      <c r="Q139" s="296">
        <v>0</v>
      </c>
      <c r="R139" s="296">
        <f t="shared" si="2"/>
        <v>0</v>
      </c>
      <c r="S139" s="296">
        <v>2.7E-2</v>
      </c>
      <c r="T139" s="297">
        <f t="shared" si="3"/>
        <v>4.7519999999999998</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1414</v>
      </c>
    </row>
    <row r="140" spans="2:65" s="1" customFormat="1" ht="21.75" customHeight="1">
      <c r="B140" s="182"/>
      <c r="C140" s="212" t="s">
        <v>235</v>
      </c>
      <c r="D140" s="212" t="s">
        <v>213</v>
      </c>
      <c r="E140" s="213" t="s">
        <v>1415</v>
      </c>
      <c r="F140" s="214" t="s">
        <v>1416</v>
      </c>
      <c r="G140" s="215" t="s">
        <v>234</v>
      </c>
      <c r="H140" s="217">
        <v>10.19</v>
      </c>
      <c r="I140" s="293"/>
      <c r="J140" s="217">
        <f t="shared" si="0"/>
        <v>0</v>
      </c>
      <c r="K140" s="189"/>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1417</v>
      </c>
    </row>
    <row r="141" spans="2:65" s="1" customFormat="1" ht="24.2" customHeight="1">
      <c r="B141" s="182"/>
      <c r="C141" s="212" t="s">
        <v>239</v>
      </c>
      <c r="D141" s="212" t="s">
        <v>213</v>
      </c>
      <c r="E141" s="213" t="s">
        <v>1418</v>
      </c>
      <c r="F141" s="214" t="s">
        <v>1419</v>
      </c>
      <c r="G141" s="215" t="s">
        <v>234</v>
      </c>
      <c r="H141" s="217">
        <v>101.9</v>
      </c>
      <c r="I141" s="293"/>
      <c r="J141" s="217">
        <f t="shared" si="0"/>
        <v>0</v>
      </c>
      <c r="K141" s="189"/>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1420</v>
      </c>
    </row>
    <row r="142" spans="2:65" s="1" customFormat="1" ht="21.75" customHeight="1">
      <c r="B142" s="182"/>
      <c r="C142" s="212" t="s">
        <v>244</v>
      </c>
      <c r="D142" s="212" t="s">
        <v>213</v>
      </c>
      <c r="E142" s="213" t="s">
        <v>1421</v>
      </c>
      <c r="F142" s="214" t="s">
        <v>1422</v>
      </c>
      <c r="G142" s="215" t="s">
        <v>234</v>
      </c>
      <c r="H142" s="217">
        <v>10.19</v>
      </c>
      <c r="I142" s="293"/>
      <c r="J142" s="217">
        <f t="shared" si="0"/>
        <v>0</v>
      </c>
      <c r="K142" s="189"/>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1423</v>
      </c>
    </row>
    <row r="143" spans="2:65" s="1" customFormat="1" ht="24.2" customHeight="1">
      <c r="B143" s="182"/>
      <c r="C143" s="212" t="s">
        <v>247</v>
      </c>
      <c r="D143" s="212" t="s">
        <v>213</v>
      </c>
      <c r="E143" s="213" t="s">
        <v>1424</v>
      </c>
      <c r="F143" s="214" t="s">
        <v>1425</v>
      </c>
      <c r="G143" s="215" t="s">
        <v>234</v>
      </c>
      <c r="H143" s="217">
        <v>305.7</v>
      </c>
      <c r="I143" s="293"/>
      <c r="J143" s="217">
        <f t="shared" si="0"/>
        <v>0</v>
      </c>
      <c r="K143" s="189"/>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1426</v>
      </c>
    </row>
    <row r="144" spans="2:65" s="1" customFormat="1" ht="24.2" customHeight="1">
      <c r="B144" s="182"/>
      <c r="C144" s="212" t="s">
        <v>251</v>
      </c>
      <c r="D144" s="212" t="s">
        <v>213</v>
      </c>
      <c r="E144" s="213" t="s">
        <v>1427</v>
      </c>
      <c r="F144" s="214" t="s">
        <v>1428</v>
      </c>
      <c r="G144" s="215" t="s">
        <v>234</v>
      </c>
      <c r="H144" s="217">
        <v>10.19</v>
      </c>
      <c r="I144" s="293"/>
      <c r="J144" s="217">
        <f t="shared" si="0"/>
        <v>0</v>
      </c>
      <c r="K144" s="189"/>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1429</v>
      </c>
    </row>
    <row r="145" spans="2:65" s="15" customFormat="1" ht="25.9" customHeight="1">
      <c r="B145" s="281"/>
      <c r="D145" s="282" t="s">
        <v>69</v>
      </c>
      <c r="E145" s="283" t="s">
        <v>405</v>
      </c>
      <c r="F145" s="283" t="s">
        <v>406</v>
      </c>
      <c r="I145" s="284"/>
      <c r="J145" s="285">
        <f>BK145</f>
        <v>0</v>
      </c>
      <c r="L145" s="281"/>
      <c r="M145" s="286"/>
      <c r="P145" s="287">
        <f>P146+P168+P212+P273+P283+P350+P356+P360+P363</f>
        <v>0</v>
      </c>
      <c r="R145" s="287">
        <f>R146+R168+R212+R273+R283+R350+R356+R360+R363</f>
        <v>15.158971460000002</v>
      </c>
      <c r="T145" s="288">
        <f>T146+T168+T212+T273+T283+T350+T356+T360+T363</f>
        <v>0</v>
      </c>
      <c r="AR145" s="282" t="s">
        <v>83</v>
      </c>
      <c r="AT145" s="289" t="s">
        <v>69</v>
      </c>
      <c r="AU145" s="289" t="s">
        <v>70</v>
      </c>
      <c r="AY145" s="282" t="s">
        <v>211</v>
      </c>
      <c r="BK145" s="290">
        <f>BK146+BK168+BK212+BK273+BK283+BK350+BK356+BK360+BK363</f>
        <v>0</v>
      </c>
    </row>
    <row r="146" spans="2:65" s="15" customFormat="1" ht="22.9" customHeight="1">
      <c r="B146" s="281"/>
      <c r="D146" s="282" t="s">
        <v>69</v>
      </c>
      <c r="E146" s="291" t="s">
        <v>541</v>
      </c>
      <c r="F146" s="291" t="s">
        <v>542</v>
      </c>
      <c r="I146" s="284"/>
      <c r="J146" s="292">
        <f>BK146</f>
        <v>0</v>
      </c>
      <c r="L146" s="281"/>
      <c r="M146" s="286"/>
      <c r="P146" s="287">
        <f>SUM(P147:P167)</f>
        <v>0</v>
      </c>
      <c r="R146" s="287">
        <f>SUM(R147:R167)</f>
        <v>1.60731088</v>
      </c>
      <c r="T146" s="288">
        <f>SUM(T147:T167)</f>
        <v>0</v>
      </c>
      <c r="AR146" s="282" t="s">
        <v>83</v>
      </c>
      <c r="AT146" s="289" t="s">
        <v>69</v>
      </c>
      <c r="AU146" s="289" t="s">
        <v>77</v>
      </c>
      <c r="AY146" s="282" t="s">
        <v>211</v>
      </c>
      <c r="BK146" s="290">
        <f>SUM(BK147:BK167)</f>
        <v>0</v>
      </c>
    </row>
    <row r="147" spans="2:65" s="1" customFormat="1" ht="24.2" customHeight="1">
      <c r="B147" s="182"/>
      <c r="C147" s="212" t="s">
        <v>254</v>
      </c>
      <c r="D147" s="212" t="s">
        <v>213</v>
      </c>
      <c r="E147" s="213" t="s">
        <v>1430</v>
      </c>
      <c r="F147" s="214" t="s">
        <v>1431</v>
      </c>
      <c r="G147" s="215" t="s">
        <v>389</v>
      </c>
      <c r="H147" s="217">
        <v>6</v>
      </c>
      <c r="I147" s="293"/>
      <c r="J147" s="217">
        <f t="shared" ref="J147:J167" si="10">ROUND(I147*H147,2)</f>
        <v>0</v>
      </c>
      <c r="K147" s="189"/>
      <c r="L147" s="64"/>
      <c r="M147" s="294" t="s">
        <v>1</v>
      </c>
      <c r="N147" s="295" t="s">
        <v>37</v>
      </c>
      <c r="P147" s="296">
        <f t="shared" ref="P147:P167" si="11">O147*H147</f>
        <v>0</v>
      </c>
      <c r="Q147" s="296">
        <v>9.0000000000000002E-6</v>
      </c>
      <c r="R147" s="296">
        <f t="shared" ref="R147:R167" si="12">Q147*H147</f>
        <v>5.3999999999999998E-5</v>
      </c>
      <c r="S147" s="296">
        <v>0</v>
      </c>
      <c r="T147" s="297">
        <f t="shared" ref="T147:T167" si="13">S147*H147</f>
        <v>0</v>
      </c>
      <c r="AR147" s="218" t="s">
        <v>263</v>
      </c>
      <c r="AT147" s="218" t="s">
        <v>213</v>
      </c>
      <c r="AU147" s="218" t="s">
        <v>83</v>
      </c>
      <c r="AY147" s="51" t="s">
        <v>211</v>
      </c>
      <c r="BE147" s="195">
        <f t="shared" ref="BE147:BE167" si="14">IF(N147="základná",J147,0)</f>
        <v>0</v>
      </c>
      <c r="BF147" s="195">
        <f t="shared" ref="BF147:BF167" si="15">IF(N147="znížená",J147,0)</f>
        <v>0</v>
      </c>
      <c r="BG147" s="195">
        <f t="shared" ref="BG147:BG167" si="16">IF(N147="zákl. prenesená",J147,0)</f>
        <v>0</v>
      </c>
      <c r="BH147" s="195">
        <f t="shared" ref="BH147:BH167" si="17">IF(N147="zníž. prenesená",J147,0)</f>
        <v>0</v>
      </c>
      <c r="BI147" s="195">
        <f t="shared" ref="BI147:BI167" si="18">IF(N147="nulová",J147,0)</f>
        <v>0</v>
      </c>
      <c r="BJ147" s="51" t="s">
        <v>83</v>
      </c>
      <c r="BK147" s="195">
        <f t="shared" ref="BK147:BK167" si="19">ROUND(I147*H147,2)</f>
        <v>0</v>
      </c>
      <c r="BL147" s="51" t="s">
        <v>263</v>
      </c>
      <c r="BM147" s="218" t="s">
        <v>1432</v>
      </c>
    </row>
    <row r="148" spans="2:65" s="1" customFormat="1" ht="16.5" customHeight="1">
      <c r="B148" s="182"/>
      <c r="C148" s="298" t="s">
        <v>257</v>
      </c>
      <c r="D148" s="298" t="s">
        <v>240</v>
      </c>
      <c r="E148" s="299" t="s">
        <v>1433</v>
      </c>
      <c r="F148" s="300" t="s">
        <v>1434</v>
      </c>
      <c r="G148" s="301" t="s">
        <v>389</v>
      </c>
      <c r="H148" s="302">
        <v>6</v>
      </c>
      <c r="I148" s="303"/>
      <c r="J148" s="302">
        <f t="shared" si="10"/>
        <v>0</v>
      </c>
      <c r="K148" s="304"/>
      <c r="L148" s="305"/>
      <c r="M148" s="306" t="s">
        <v>1</v>
      </c>
      <c r="N148" s="307" t="s">
        <v>37</v>
      </c>
      <c r="P148" s="296">
        <f t="shared" si="11"/>
        <v>0</v>
      </c>
      <c r="Q148" s="296">
        <v>0</v>
      </c>
      <c r="R148" s="296">
        <f t="shared" si="12"/>
        <v>0</v>
      </c>
      <c r="S148" s="296">
        <v>0</v>
      </c>
      <c r="T148" s="297">
        <f t="shared" si="13"/>
        <v>0</v>
      </c>
      <c r="AR148" s="218" t="s">
        <v>311</v>
      </c>
      <c r="AT148" s="218" t="s">
        <v>240</v>
      </c>
      <c r="AU148" s="218"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263</v>
      </c>
      <c r="BM148" s="218" t="s">
        <v>1435</v>
      </c>
    </row>
    <row r="149" spans="2:65" s="1" customFormat="1" ht="24.2" customHeight="1">
      <c r="B149" s="182"/>
      <c r="C149" s="212" t="s">
        <v>260</v>
      </c>
      <c r="D149" s="212" t="s">
        <v>213</v>
      </c>
      <c r="E149" s="213" t="s">
        <v>1436</v>
      </c>
      <c r="F149" s="214" t="s">
        <v>1437</v>
      </c>
      <c r="G149" s="215" t="s">
        <v>389</v>
      </c>
      <c r="H149" s="217">
        <v>159</v>
      </c>
      <c r="I149" s="293"/>
      <c r="J149" s="217">
        <f t="shared" si="10"/>
        <v>0</v>
      </c>
      <c r="K149" s="189"/>
      <c r="L149" s="64"/>
      <c r="M149" s="294" t="s">
        <v>1</v>
      </c>
      <c r="N149" s="295" t="s">
        <v>37</v>
      </c>
      <c r="P149" s="296">
        <f t="shared" si="11"/>
        <v>0</v>
      </c>
      <c r="Q149" s="296">
        <v>9.0000000000000002E-6</v>
      </c>
      <c r="R149" s="296">
        <f t="shared" si="12"/>
        <v>1.431E-3</v>
      </c>
      <c r="S149" s="296">
        <v>0</v>
      </c>
      <c r="T149" s="297">
        <f t="shared" si="13"/>
        <v>0</v>
      </c>
      <c r="AR149" s="218" t="s">
        <v>263</v>
      </c>
      <c r="AT149" s="218" t="s">
        <v>213</v>
      </c>
      <c r="AU149" s="218"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263</v>
      </c>
      <c r="BM149" s="218" t="s">
        <v>1438</v>
      </c>
    </row>
    <row r="150" spans="2:65" s="1" customFormat="1" ht="16.5" customHeight="1">
      <c r="B150" s="182"/>
      <c r="C150" s="298" t="s">
        <v>263</v>
      </c>
      <c r="D150" s="298" t="s">
        <v>240</v>
      </c>
      <c r="E150" s="299" t="s">
        <v>1439</v>
      </c>
      <c r="F150" s="300" t="s">
        <v>1440</v>
      </c>
      <c r="G150" s="301" t="s">
        <v>389</v>
      </c>
      <c r="H150" s="302">
        <v>159</v>
      </c>
      <c r="I150" s="303"/>
      <c r="J150" s="302">
        <f t="shared" si="10"/>
        <v>0</v>
      </c>
      <c r="K150" s="304"/>
      <c r="L150" s="305"/>
      <c r="M150" s="306" t="s">
        <v>1</v>
      </c>
      <c r="N150" s="307" t="s">
        <v>37</v>
      </c>
      <c r="P150" s="296">
        <f t="shared" si="11"/>
        <v>0</v>
      </c>
      <c r="Q150" s="296">
        <v>0</v>
      </c>
      <c r="R150" s="296">
        <f t="shared" si="12"/>
        <v>0</v>
      </c>
      <c r="S150" s="296">
        <v>0</v>
      </c>
      <c r="T150" s="297">
        <f t="shared" si="13"/>
        <v>0</v>
      </c>
      <c r="AR150" s="218" t="s">
        <v>311</v>
      </c>
      <c r="AT150" s="218" t="s">
        <v>240</v>
      </c>
      <c r="AU150" s="218"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263</v>
      </c>
      <c r="BM150" s="218" t="s">
        <v>1441</v>
      </c>
    </row>
    <row r="151" spans="2:65" s="1" customFormat="1" ht="21.75" customHeight="1">
      <c r="B151" s="182"/>
      <c r="C151" s="212" t="s">
        <v>267</v>
      </c>
      <c r="D151" s="212" t="s">
        <v>213</v>
      </c>
      <c r="E151" s="213" t="s">
        <v>1442</v>
      </c>
      <c r="F151" s="214" t="s">
        <v>1443</v>
      </c>
      <c r="G151" s="215" t="s">
        <v>389</v>
      </c>
      <c r="H151" s="217">
        <v>440</v>
      </c>
      <c r="I151" s="293"/>
      <c r="J151" s="217">
        <f t="shared" si="10"/>
        <v>0</v>
      </c>
      <c r="K151" s="189"/>
      <c r="L151" s="64"/>
      <c r="M151" s="294" t="s">
        <v>1</v>
      </c>
      <c r="N151" s="295" t="s">
        <v>37</v>
      </c>
      <c r="P151" s="296">
        <f t="shared" si="11"/>
        <v>0</v>
      </c>
      <c r="Q151" s="296">
        <v>9.0000000000000002E-6</v>
      </c>
      <c r="R151" s="296">
        <f t="shared" si="12"/>
        <v>3.96E-3</v>
      </c>
      <c r="S151" s="296">
        <v>0</v>
      </c>
      <c r="T151" s="297">
        <f t="shared" si="13"/>
        <v>0</v>
      </c>
      <c r="AR151" s="218" t="s">
        <v>263</v>
      </c>
      <c r="AT151" s="218" t="s">
        <v>213</v>
      </c>
      <c r="AU151" s="218"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263</v>
      </c>
      <c r="BM151" s="218" t="s">
        <v>1444</v>
      </c>
    </row>
    <row r="152" spans="2:65" s="1" customFormat="1" ht="16.5" customHeight="1">
      <c r="B152" s="182"/>
      <c r="C152" s="298" t="s">
        <v>270</v>
      </c>
      <c r="D152" s="298" t="s">
        <v>240</v>
      </c>
      <c r="E152" s="299" t="s">
        <v>1445</v>
      </c>
      <c r="F152" s="300" t="s">
        <v>1446</v>
      </c>
      <c r="G152" s="301" t="s">
        <v>389</v>
      </c>
      <c r="H152" s="302">
        <v>360</v>
      </c>
      <c r="I152" s="303"/>
      <c r="J152" s="302">
        <f t="shared" si="10"/>
        <v>0</v>
      </c>
      <c r="K152" s="304"/>
      <c r="L152" s="305"/>
      <c r="M152" s="306" t="s">
        <v>1</v>
      </c>
      <c r="N152" s="307" t="s">
        <v>37</v>
      </c>
      <c r="P152" s="296">
        <f t="shared" si="11"/>
        <v>0</v>
      </c>
      <c r="Q152" s="296">
        <v>0</v>
      </c>
      <c r="R152" s="296">
        <f t="shared" si="12"/>
        <v>0</v>
      </c>
      <c r="S152" s="296">
        <v>0</v>
      </c>
      <c r="T152" s="297">
        <f t="shared" si="13"/>
        <v>0</v>
      </c>
      <c r="AR152" s="218" t="s">
        <v>311</v>
      </c>
      <c r="AT152" s="218" t="s">
        <v>240</v>
      </c>
      <c r="AU152" s="218"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263</v>
      </c>
      <c r="BM152" s="218" t="s">
        <v>1447</v>
      </c>
    </row>
    <row r="153" spans="2:65" s="1" customFormat="1" ht="16.5" customHeight="1">
      <c r="B153" s="182"/>
      <c r="C153" s="298" t="s">
        <v>274</v>
      </c>
      <c r="D153" s="298" t="s">
        <v>240</v>
      </c>
      <c r="E153" s="299" t="s">
        <v>1448</v>
      </c>
      <c r="F153" s="300" t="s">
        <v>1449</v>
      </c>
      <c r="G153" s="301" t="s">
        <v>389</v>
      </c>
      <c r="H153" s="302">
        <v>80</v>
      </c>
      <c r="I153" s="303"/>
      <c r="J153" s="302">
        <f t="shared" si="10"/>
        <v>0</v>
      </c>
      <c r="K153" s="304"/>
      <c r="L153" s="305"/>
      <c r="M153" s="306" t="s">
        <v>1</v>
      </c>
      <c r="N153" s="307" t="s">
        <v>37</v>
      </c>
      <c r="P153" s="296">
        <f t="shared" si="11"/>
        <v>0</v>
      </c>
      <c r="Q153" s="296">
        <v>0</v>
      </c>
      <c r="R153" s="296">
        <f t="shared" si="12"/>
        <v>0</v>
      </c>
      <c r="S153" s="296">
        <v>0</v>
      </c>
      <c r="T153" s="297">
        <f t="shared" si="13"/>
        <v>0</v>
      </c>
      <c r="AR153" s="218" t="s">
        <v>311</v>
      </c>
      <c r="AT153" s="218" t="s">
        <v>240</v>
      </c>
      <c r="AU153" s="218"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263</v>
      </c>
      <c r="BM153" s="218" t="s">
        <v>1450</v>
      </c>
    </row>
    <row r="154" spans="2:65" s="1" customFormat="1" ht="24.2" customHeight="1">
      <c r="B154" s="182"/>
      <c r="C154" s="212" t="s">
        <v>277</v>
      </c>
      <c r="D154" s="212" t="s">
        <v>213</v>
      </c>
      <c r="E154" s="213" t="s">
        <v>1451</v>
      </c>
      <c r="F154" s="214" t="s">
        <v>1452</v>
      </c>
      <c r="G154" s="215" t="s">
        <v>389</v>
      </c>
      <c r="H154" s="217">
        <v>553</v>
      </c>
      <c r="I154" s="293"/>
      <c r="J154" s="217">
        <f t="shared" si="10"/>
        <v>0</v>
      </c>
      <c r="K154" s="189"/>
      <c r="L154" s="64"/>
      <c r="M154" s="294" t="s">
        <v>1</v>
      </c>
      <c r="N154" s="295" t="s">
        <v>37</v>
      </c>
      <c r="P154" s="296">
        <f t="shared" si="11"/>
        <v>0</v>
      </c>
      <c r="Q154" s="296">
        <v>2.0000000000000002E-5</v>
      </c>
      <c r="R154" s="296">
        <f t="shared" si="12"/>
        <v>1.106E-2</v>
      </c>
      <c r="S154" s="296">
        <v>0</v>
      </c>
      <c r="T154" s="297">
        <f t="shared" si="13"/>
        <v>0</v>
      </c>
      <c r="AR154" s="218" t="s">
        <v>263</v>
      </c>
      <c r="AT154" s="218" t="s">
        <v>213</v>
      </c>
      <c r="AU154" s="218"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263</v>
      </c>
      <c r="BM154" s="218" t="s">
        <v>1453</v>
      </c>
    </row>
    <row r="155" spans="2:65" s="1" customFormat="1" ht="33" customHeight="1">
      <c r="B155" s="182"/>
      <c r="C155" s="298" t="s">
        <v>280</v>
      </c>
      <c r="D155" s="298" t="s">
        <v>240</v>
      </c>
      <c r="E155" s="299" t="s">
        <v>1454</v>
      </c>
      <c r="F155" s="300" t="s">
        <v>1455</v>
      </c>
      <c r="G155" s="301" t="s">
        <v>389</v>
      </c>
      <c r="H155" s="302">
        <v>200</v>
      </c>
      <c r="I155" s="303"/>
      <c r="J155" s="302">
        <f t="shared" si="10"/>
        <v>0</v>
      </c>
      <c r="K155" s="304"/>
      <c r="L155" s="305"/>
      <c r="M155" s="306" t="s">
        <v>1</v>
      </c>
      <c r="N155" s="307" t="s">
        <v>37</v>
      </c>
      <c r="P155" s="296">
        <f t="shared" si="11"/>
        <v>0</v>
      </c>
      <c r="Q155" s="296">
        <v>1.0000000000000001E-5</v>
      </c>
      <c r="R155" s="296">
        <f t="shared" si="12"/>
        <v>2E-3</v>
      </c>
      <c r="S155" s="296">
        <v>0</v>
      </c>
      <c r="T155" s="297">
        <f t="shared" si="13"/>
        <v>0</v>
      </c>
      <c r="AR155" s="218" t="s">
        <v>311</v>
      </c>
      <c r="AT155" s="218" t="s">
        <v>240</v>
      </c>
      <c r="AU155" s="218"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263</v>
      </c>
      <c r="BM155" s="218" t="s">
        <v>1456</v>
      </c>
    </row>
    <row r="156" spans="2:65" s="1" customFormat="1" ht="33" customHeight="1">
      <c r="B156" s="182"/>
      <c r="C156" s="298" t="s">
        <v>283</v>
      </c>
      <c r="D156" s="298" t="s">
        <v>240</v>
      </c>
      <c r="E156" s="299" t="s">
        <v>1457</v>
      </c>
      <c r="F156" s="300" t="s">
        <v>1458</v>
      </c>
      <c r="G156" s="301" t="s">
        <v>389</v>
      </c>
      <c r="H156" s="302">
        <v>48</v>
      </c>
      <c r="I156" s="303"/>
      <c r="J156" s="302">
        <f t="shared" si="10"/>
        <v>0</v>
      </c>
      <c r="K156" s="304"/>
      <c r="L156" s="305"/>
      <c r="M156" s="306" t="s">
        <v>1</v>
      </c>
      <c r="N156" s="307" t="s">
        <v>37</v>
      </c>
      <c r="P156" s="296">
        <f t="shared" si="11"/>
        <v>0</v>
      </c>
      <c r="Q156" s="296">
        <v>2.0000000000000002E-5</v>
      </c>
      <c r="R156" s="296">
        <f t="shared" si="12"/>
        <v>9.6000000000000013E-4</v>
      </c>
      <c r="S156" s="296">
        <v>0</v>
      </c>
      <c r="T156" s="297">
        <f t="shared" si="13"/>
        <v>0</v>
      </c>
      <c r="AR156" s="218" t="s">
        <v>311</v>
      </c>
      <c r="AT156" s="218" t="s">
        <v>240</v>
      </c>
      <c r="AU156" s="218"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263</v>
      </c>
      <c r="BM156" s="218" t="s">
        <v>1459</v>
      </c>
    </row>
    <row r="157" spans="2:65" s="1" customFormat="1" ht="33" customHeight="1">
      <c r="B157" s="182"/>
      <c r="C157" s="298" t="s">
        <v>6</v>
      </c>
      <c r="D157" s="298" t="s">
        <v>240</v>
      </c>
      <c r="E157" s="299" t="s">
        <v>1460</v>
      </c>
      <c r="F157" s="300" t="s">
        <v>1461</v>
      </c>
      <c r="G157" s="301" t="s">
        <v>389</v>
      </c>
      <c r="H157" s="302">
        <v>305</v>
      </c>
      <c r="I157" s="303"/>
      <c r="J157" s="302">
        <f t="shared" si="10"/>
        <v>0</v>
      </c>
      <c r="K157" s="304"/>
      <c r="L157" s="305"/>
      <c r="M157" s="306" t="s">
        <v>1</v>
      </c>
      <c r="N157" s="307" t="s">
        <v>37</v>
      </c>
      <c r="P157" s="296">
        <f t="shared" si="11"/>
        <v>0</v>
      </c>
      <c r="Q157" s="296">
        <v>4.0000000000000003E-5</v>
      </c>
      <c r="R157" s="296">
        <f t="shared" si="12"/>
        <v>1.2200000000000001E-2</v>
      </c>
      <c r="S157" s="296">
        <v>0</v>
      </c>
      <c r="T157" s="297">
        <f t="shared" si="13"/>
        <v>0</v>
      </c>
      <c r="AR157" s="218" t="s">
        <v>311</v>
      </c>
      <c r="AT157" s="218" t="s">
        <v>240</v>
      </c>
      <c r="AU157" s="218"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263</v>
      </c>
      <c r="BM157" s="218" t="s">
        <v>1462</v>
      </c>
    </row>
    <row r="158" spans="2:65" s="1" customFormat="1" ht="21.75" customHeight="1">
      <c r="B158" s="182"/>
      <c r="C158" s="212" t="s">
        <v>288</v>
      </c>
      <c r="D158" s="212" t="s">
        <v>213</v>
      </c>
      <c r="E158" s="213" t="s">
        <v>1463</v>
      </c>
      <c r="F158" s="214" t="s">
        <v>1464</v>
      </c>
      <c r="G158" s="215" t="s">
        <v>389</v>
      </c>
      <c r="H158" s="217">
        <v>542</v>
      </c>
      <c r="I158" s="293"/>
      <c r="J158" s="217">
        <f t="shared" si="10"/>
        <v>0</v>
      </c>
      <c r="K158" s="189"/>
      <c r="L158" s="64"/>
      <c r="M158" s="294" t="s">
        <v>1</v>
      </c>
      <c r="N158" s="295" t="s">
        <v>37</v>
      </c>
      <c r="P158" s="296">
        <f t="shared" si="11"/>
        <v>0</v>
      </c>
      <c r="Q158" s="296">
        <v>3.3000000000000003E-5</v>
      </c>
      <c r="R158" s="296">
        <f t="shared" si="12"/>
        <v>1.7886000000000003E-2</v>
      </c>
      <c r="S158" s="296">
        <v>0</v>
      </c>
      <c r="T158" s="297">
        <f t="shared" si="13"/>
        <v>0</v>
      </c>
      <c r="AR158" s="218" t="s">
        <v>263</v>
      </c>
      <c r="AT158" s="218" t="s">
        <v>213</v>
      </c>
      <c r="AU158" s="218"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263</v>
      </c>
      <c r="BM158" s="218" t="s">
        <v>1465</v>
      </c>
    </row>
    <row r="159" spans="2:65" s="1" customFormat="1" ht="33" customHeight="1">
      <c r="B159" s="182"/>
      <c r="C159" s="298" t="s">
        <v>291</v>
      </c>
      <c r="D159" s="298" t="s">
        <v>240</v>
      </c>
      <c r="E159" s="299" t="s">
        <v>1466</v>
      </c>
      <c r="F159" s="300" t="s">
        <v>1467</v>
      </c>
      <c r="G159" s="301" t="s">
        <v>389</v>
      </c>
      <c r="H159" s="302">
        <v>218</v>
      </c>
      <c r="I159" s="303"/>
      <c r="J159" s="302">
        <f t="shared" si="10"/>
        <v>0</v>
      </c>
      <c r="K159" s="304"/>
      <c r="L159" s="305"/>
      <c r="M159" s="306" t="s">
        <v>1</v>
      </c>
      <c r="N159" s="307" t="s">
        <v>37</v>
      </c>
      <c r="P159" s="296">
        <f t="shared" si="11"/>
        <v>0</v>
      </c>
      <c r="Q159" s="296">
        <v>1.8000000000000001E-4</v>
      </c>
      <c r="R159" s="296">
        <f t="shared" si="12"/>
        <v>3.9240000000000004E-2</v>
      </c>
      <c r="S159" s="296">
        <v>0</v>
      </c>
      <c r="T159" s="297">
        <f t="shared" si="13"/>
        <v>0</v>
      </c>
      <c r="AR159" s="218" t="s">
        <v>311</v>
      </c>
      <c r="AT159" s="218" t="s">
        <v>240</v>
      </c>
      <c r="AU159" s="218"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263</v>
      </c>
      <c r="BM159" s="218" t="s">
        <v>1468</v>
      </c>
    </row>
    <row r="160" spans="2:65" s="1" customFormat="1" ht="33" customHeight="1">
      <c r="B160" s="182"/>
      <c r="C160" s="298" t="s">
        <v>294</v>
      </c>
      <c r="D160" s="298" t="s">
        <v>240</v>
      </c>
      <c r="E160" s="299" t="s">
        <v>1469</v>
      </c>
      <c r="F160" s="300" t="s">
        <v>1470</v>
      </c>
      <c r="G160" s="301" t="s">
        <v>389</v>
      </c>
      <c r="H160" s="302">
        <v>189</v>
      </c>
      <c r="I160" s="303"/>
      <c r="J160" s="302">
        <f t="shared" si="10"/>
        <v>0</v>
      </c>
      <c r="K160" s="304"/>
      <c r="L160" s="305"/>
      <c r="M160" s="306" t="s">
        <v>1</v>
      </c>
      <c r="N160" s="307" t="s">
        <v>37</v>
      </c>
      <c r="P160" s="296">
        <f t="shared" si="11"/>
        <v>0</v>
      </c>
      <c r="Q160" s="296">
        <v>2.5000000000000001E-4</v>
      </c>
      <c r="R160" s="296">
        <f t="shared" si="12"/>
        <v>4.725E-2</v>
      </c>
      <c r="S160" s="296">
        <v>0</v>
      </c>
      <c r="T160" s="297">
        <f t="shared" si="13"/>
        <v>0</v>
      </c>
      <c r="AR160" s="218" t="s">
        <v>311</v>
      </c>
      <c r="AT160" s="218" t="s">
        <v>240</v>
      </c>
      <c r="AU160" s="218"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263</v>
      </c>
      <c r="BM160" s="218" t="s">
        <v>1471</v>
      </c>
    </row>
    <row r="161" spans="2:65" s="1" customFormat="1" ht="33" customHeight="1">
      <c r="B161" s="182"/>
      <c r="C161" s="298" t="s">
        <v>297</v>
      </c>
      <c r="D161" s="298" t="s">
        <v>240</v>
      </c>
      <c r="E161" s="299" t="s">
        <v>1472</v>
      </c>
      <c r="F161" s="300" t="s">
        <v>1473</v>
      </c>
      <c r="G161" s="301" t="s">
        <v>389</v>
      </c>
      <c r="H161" s="302">
        <v>84</v>
      </c>
      <c r="I161" s="303"/>
      <c r="J161" s="302">
        <f t="shared" si="10"/>
        <v>0</v>
      </c>
      <c r="K161" s="304"/>
      <c r="L161" s="305"/>
      <c r="M161" s="306" t="s">
        <v>1</v>
      </c>
      <c r="N161" s="307" t="s">
        <v>37</v>
      </c>
      <c r="P161" s="296">
        <f t="shared" si="11"/>
        <v>0</v>
      </c>
      <c r="Q161" s="296">
        <v>1.2999999999999999E-4</v>
      </c>
      <c r="R161" s="296">
        <f t="shared" si="12"/>
        <v>1.0919999999999999E-2</v>
      </c>
      <c r="S161" s="296">
        <v>0</v>
      </c>
      <c r="T161" s="297">
        <f t="shared" si="13"/>
        <v>0</v>
      </c>
      <c r="AR161" s="218" t="s">
        <v>311</v>
      </c>
      <c r="AT161" s="218" t="s">
        <v>240</v>
      </c>
      <c r="AU161" s="218"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263</v>
      </c>
      <c r="BM161" s="218" t="s">
        <v>1474</v>
      </c>
    </row>
    <row r="162" spans="2:65" s="1" customFormat="1" ht="33" customHeight="1">
      <c r="B162" s="182"/>
      <c r="C162" s="298" t="s">
        <v>300</v>
      </c>
      <c r="D162" s="298" t="s">
        <v>240</v>
      </c>
      <c r="E162" s="299" t="s">
        <v>1475</v>
      </c>
      <c r="F162" s="300" t="s">
        <v>1476</v>
      </c>
      <c r="G162" s="301" t="s">
        <v>389</v>
      </c>
      <c r="H162" s="302">
        <v>51</v>
      </c>
      <c r="I162" s="303"/>
      <c r="J162" s="302">
        <f t="shared" si="10"/>
        <v>0</v>
      </c>
      <c r="K162" s="304"/>
      <c r="L162" s="305"/>
      <c r="M162" s="306" t="s">
        <v>1</v>
      </c>
      <c r="N162" s="307" t="s">
        <v>37</v>
      </c>
      <c r="P162" s="296">
        <f t="shared" si="11"/>
        <v>0</v>
      </c>
      <c r="Q162" s="296">
        <v>7.1000000000000002E-4</v>
      </c>
      <c r="R162" s="296">
        <f t="shared" si="12"/>
        <v>3.6209999999999999E-2</v>
      </c>
      <c r="S162" s="296">
        <v>0</v>
      </c>
      <c r="T162" s="297">
        <f t="shared" si="13"/>
        <v>0</v>
      </c>
      <c r="AR162" s="218" t="s">
        <v>311</v>
      </c>
      <c r="AT162" s="218" t="s">
        <v>240</v>
      </c>
      <c r="AU162" s="218"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263</v>
      </c>
      <c r="BM162" s="218" t="s">
        <v>1477</v>
      </c>
    </row>
    <row r="163" spans="2:65" s="1" customFormat="1" ht="24.2" customHeight="1">
      <c r="B163" s="182"/>
      <c r="C163" s="298" t="s">
        <v>303</v>
      </c>
      <c r="D163" s="298" t="s">
        <v>240</v>
      </c>
      <c r="E163" s="299" t="s">
        <v>1478</v>
      </c>
      <c r="F163" s="300" t="s">
        <v>1479</v>
      </c>
      <c r="G163" s="301" t="s">
        <v>250</v>
      </c>
      <c r="H163" s="302">
        <v>10</v>
      </c>
      <c r="I163" s="303"/>
      <c r="J163" s="302">
        <f t="shared" si="10"/>
        <v>0</v>
      </c>
      <c r="K163" s="304"/>
      <c r="L163" s="305"/>
      <c r="M163" s="306" t="s">
        <v>1</v>
      </c>
      <c r="N163" s="307" t="s">
        <v>37</v>
      </c>
      <c r="P163" s="296">
        <f t="shared" si="11"/>
        <v>0</v>
      </c>
      <c r="Q163" s="296">
        <v>2.2000000000000001E-3</v>
      </c>
      <c r="R163" s="296">
        <f t="shared" si="12"/>
        <v>2.2000000000000002E-2</v>
      </c>
      <c r="S163" s="296">
        <v>0</v>
      </c>
      <c r="T163" s="297">
        <f t="shared" si="13"/>
        <v>0</v>
      </c>
      <c r="AR163" s="218" t="s">
        <v>311</v>
      </c>
      <c r="AT163" s="218" t="s">
        <v>240</v>
      </c>
      <c r="AU163" s="218"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263</v>
      </c>
      <c r="BM163" s="218" t="s">
        <v>1480</v>
      </c>
    </row>
    <row r="164" spans="2:65" s="1" customFormat="1" ht="24.2" customHeight="1">
      <c r="B164" s="182"/>
      <c r="C164" s="298" t="s">
        <v>306</v>
      </c>
      <c r="D164" s="298" t="s">
        <v>240</v>
      </c>
      <c r="E164" s="299" t="s">
        <v>1481</v>
      </c>
      <c r="F164" s="300" t="s">
        <v>1482</v>
      </c>
      <c r="G164" s="301" t="s">
        <v>250</v>
      </c>
      <c r="H164" s="302">
        <v>16</v>
      </c>
      <c r="I164" s="303"/>
      <c r="J164" s="302">
        <f t="shared" si="10"/>
        <v>0</v>
      </c>
      <c r="K164" s="304"/>
      <c r="L164" s="305"/>
      <c r="M164" s="306" t="s">
        <v>1</v>
      </c>
      <c r="N164" s="307" t="s">
        <v>37</v>
      </c>
      <c r="P164" s="296">
        <f t="shared" si="11"/>
        <v>0</v>
      </c>
      <c r="Q164" s="296">
        <v>1.4999999999999999E-4</v>
      </c>
      <c r="R164" s="296">
        <f t="shared" si="12"/>
        <v>2.3999999999999998E-3</v>
      </c>
      <c r="S164" s="296">
        <v>0</v>
      </c>
      <c r="T164" s="297">
        <f t="shared" si="13"/>
        <v>0</v>
      </c>
      <c r="AR164" s="218" t="s">
        <v>311</v>
      </c>
      <c r="AT164" s="218" t="s">
        <v>240</v>
      </c>
      <c r="AU164" s="218"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263</v>
      </c>
      <c r="BM164" s="218" t="s">
        <v>1483</v>
      </c>
    </row>
    <row r="165" spans="2:65" s="1" customFormat="1" ht="37.9" customHeight="1">
      <c r="B165" s="182"/>
      <c r="C165" s="212" t="s">
        <v>309</v>
      </c>
      <c r="D165" s="212" t="s">
        <v>213</v>
      </c>
      <c r="E165" s="213" t="s">
        <v>1484</v>
      </c>
      <c r="F165" s="214" t="s">
        <v>1485</v>
      </c>
      <c r="G165" s="215" t="s">
        <v>238</v>
      </c>
      <c r="H165" s="217">
        <v>57</v>
      </c>
      <c r="I165" s="293"/>
      <c r="J165" s="217">
        <f t="shared" si="10"/>
        <v>0</v>
      </c>
      <c r="K165" s="189"/>
      <c r="L165" s="64"/>
      <c r="M165" s="294" t="s">
        <v>1</v>
      </c>
      <c r="N165" s="295" t="s">
        <v>37</v>
      </c>
      <c r="P165" s="296">
        <f t="shared" si="11"/>
        <v>0</v>
      </c>
      <c r="Q165" s="296">
        <v>2.455684E-2</v>
      </c>
      <c r="R165" s="296">
        <f t="shared" si="12"/>
        <v>1.39973988</v>
      </c>
      <c r="S165" s="296">
        <v>0</v>
      </c>
      <c r="T165" s="297">
        <f t="shared" si="13"/>
        <v>0</v>
      </c>
      <c r="AR165" s="218" t="s">
        <v>263</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263</v>
      </c>
      <c r="BM165" s="218" t="s">
        <v>1486</v>
      </c>
    </row>
    <row r="166" spans="2:65" s="1" customFormat="1" ht="24.2" customHeight="1">
      <c r="B166" s="182"/>
      <c r="C166" s="212" t="s">
        <v>311</v>
      </c>
      <c r="D166" s="212" t="s">
        <v>213</v>
      </c>
      <c r="E166" s="213" t="s">
        <v>1487</v>
      </c>
      <c r="F166" s="214" t="s">
        <v>1488</v>
      </c>
      <c r="G166" s="215" t="s">
        <v>1489</v>
      </c>
      <c r="H166" s="293"/>
      <c r="I166" s="293"/>
      <c r="J166" s="217">
        <f t="shared" si="10"/>
        <v>0</v>
      </c>
      <c r="K166" s="189"/>
      <c r="L166" s="64"/>
      <c r="M166" s="294" t="s">
        <v>1</v>
      </c>
      <c r="N166" s="295" t="s">
        <v>37</v>
      </c>
      <c r="P166" s="296">
        <f t="shared" si="11"/>
        <v>0</v>
      </c>
      <c r="Q166" s="296">
        <v>0</v>
      </c>
      <c r="R166" s="296">
        <f t="shared" si="12"/>
        <v>0</v>
      </c>
      <c r="S166" s="296">
        <v>0</v>
      </c>
      <c r="T166" s="297">
        <f t="shared" si="13"/>
        <v>0</v>
      </c>
      <c r="AR166" s="218" t="s">
        <v>263</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263</v>
      </c>
      <c r="BM166" s="218" t="s">
        <v>1490</v>
      </c>
    </row>
    <row r="167" spans="2:65" s="1" customFormat="1" ht="24.2" customHeight="1">
      <c r="B167" s="182"/>
      <c r="C167" s="212" t="s">
        <v>314</v>
      </c>
      <c r="D167" s="212" t="s">
        <v>213</v>
      </c>
      <c r="E167" s="213" t="s">
        <v>1491</v>
      </c>
      <c r="F167" s="214" t="s">
        <v>1492</v>
      </c>
      <c r="G167" s="215" t="s">
        <v>1489</v>
      </c>
      <c r="H167" s="293"/>
      <c r="I167" s="293"/>
      <c r="J167" s="217">
        <f t="shared" si="10"/>
        <v>0</v>
      </c>
      <c r="K167" s="189"/>
      <c r="L167" s="64"/>
      <c r="M167" s="294" t="s">
        <v>1</v>
      </c>
      <c r="N167" s="295" t="s">
        <v>37</v>
      </c>
      <c r="P167" s="296">
        <f t="shared" si="11"/>
        <v>0</v>
      </c>
      <c r="Q167" s="296">
        <v>0</v>
      </c>
      <c r="R167" s="296">
        <f t="shared" si="12"/>
        <v>0</v>
      </c>
      <c r="S167" s="296">
        <v>0</v>
      </c>
      <c r="T167" s="297">
        <f t="shared" si="13"/>
        <v>0</v>
      </c>
      <c r="AR167" s="218" t="s">
        <v>263</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263</v>
      </c>
      <c r="BM167" s="218" t="s">
        <v>1493</v>
      </c>
    </row>
    <row r="168" spans="2:65" s="15" customFormat="1" ht="22.9" customHeight="1">
      <c r="B168" s="281"/>
      <c r="D168" s="282" t="s">
        <v>69</v>
      </c>
      <c r="E168" s="291" t="s">
        <v>1494</v>
      </c>
      <c r="F168" s="291" t="s">
        <v>1495</v>
      </c>
      <c r="I168" s="284"/>
      <c r="J168" s="292">
        <f>BK168</f>
        <v>0</v>
      </c>
      <c r="L168" s="281"/>
      <c r="M168" s="286"/>
      <c r="P168" s="287">
        <f>SUM(P169:P211)</f>
        <v>0</v>
      </c>
      <c r="R168" s="287">
        <f>SUM(R169:R211)</f>
        <v>3.9585891800000002</v>
      </c>
      <c r="T168" s="288">
        <f>SUM(T169:T211)</f>
        <v>0</v>
      </c>
      <c r="AR168" s="282" t="s">
        <v>83</v>
      </c>
      <c r="AT168" s="289" t="s">
        <v>69</v>
      </c>
      <c r="AU168" s="289" t="s">
        <v>77</v>
      </c>
      <c r="AY168" s="282" t="s">
        <v>211</v>
      </c>
      <c r="BK168" s="290">
        <f>SUM(BK169:BK211)</f>
        <v>0</v>
      </c>
    </row>
    <row r="169" spans="2:65" s="1" customFormat="1" ht="24.2" customHeight="1">
      <c r="B169" s="182"/>
      <c r="C169" s="212" t="s">
        <v>317</v>
      </c>
      <c r="D169" s="212" t="s">
        <v>213</v>
      </c>
      <c r="E169" s="213" t="s">
        <v>1496</v>
      </c>
      <c r="F169" s="214" t="s">
        <v>1497</v>
      </c>
      <c r="G169" s="215" t="s">
        <v>389</v>
      </c>
      <c r="H169" s="217">
        <v>17</v>
      </c>
      <c r="I169" s="293"/>
      <c r="J169" s="217">
        <f t="shared" ref="J169:J211" si="20">ROUND(I169*H169,2)</f>
        <v>0</v>
      </c>
      <c r="K169" s="189"/>
      <c r="L169" s="64"/>
      <c r="M169" s="294" t="s">
        <v>1</v>
      </c>
      <c r="N169" s="295" t="s">
        <v>37</v>
      </c>
      <c r="P169" s="296">
        <f t="shared" ref="P169:P211" si="21">O169*H169</f>
        <v>0</v>
      </c>
      <c r="Q169" s="296">
        <v>1.77728E-3</v>
      </c>
      <c r="R169" s="296">
        <f t="shared" ref="R169:R211" si="22">Q169*H169</f>
        <v>3.0213759999999999E-2</v>
      </c>
      <c r="S169" s="296">
        <v>0</v>
      </c>
      <c r="T169" s="297">
        <f t="shared" ref="T169:T211" si="23">S169*H169</f>
        <v>0</v>
      </c>
      <c r="AR169" s="218" t="s">
        <v>263</v>
      </c>
      <c r="AT169" s="218" t="s">
        <v>213</v>
      </c>
      <c r="AU169" s="218" t="s">
        <v>83</v>
      </c>
      <c r="AY169" s="51" t="s">
        <v>211</v>
      </c>
      <c r="BE169" s="195">
        <f t="shared" ref="BE169:BE211" si="24">IF(N169="základná",J169,0)</f>
        <v>0</v>
      </c>
      <c r="BF169" s="195">
        <f t="shared" ref="BF169:BF211" si="25">IF(N169="znížená",J169,0)</f>
        <v>0</v>
      </c>
      <c r="BG169" s="195">
        <f t="shared" ref="BG169:BG211" si="26">IF(N169="zákl. prenesená",J169,0)</f>
        <v>0</v>
      </c>
      <c r="BH169" s="195">
        <f t="shared" ref="BH169:BH211" si="27">IF(N169="zníž. prenesená",J169,0)</f>
        <v>0</v>
      </c>
      <c r="BI169" s="195">
        <f t="shared" ref="BI169:BI211" si="28">IF(N169="nulová",J169,0)</f>
        <v>0</v>
      </c>
      <c r="BJ169" s="51" t="s">
        <v>83</v>
      </c>
      <c r="BK169" s="195">
        <f t="shared" ref="BK169:BK211" si="29">ROUND(I169*H169,2)</f>
        <v>0</v>
      </c>
      <c r="BL169" s="51" t="s">
        <v>263</v>
      </c>
      <c r="BM169" s="218" t="s">
        <v>1498</v>
      </c>
    </row>
    <row r="170" spans="2:65" s="1" customFormat="1" ht="24.2" customHeight="1">
      <c r="B170" s="182"/>
      <c r="C170" s="212" t="s">
        <v>320</v>
      </c>
      <c r="D170" s="212" t="s">
        <v>213</v>
      </c>
      <c r="E170" s="213" t="s">
        <v>1499</v>
      </c>
      <c r="F170" s="214" t="s">
        <v>1500</v>
      </c>
      <c r="G170" s="215" t="s">
        <v>389</v>
      </c>
      <c r="H170" s="217">
        <v>46</v>
      </c>
      <c r="I170" s="293"/>
      <c r="J170" s="217">
        <f t="shared" si="20"/>
        <v>0</v>
      </c>
      <c r="K170" s="189"/>
      <c r="L170" s="64"/>
      <c r="M170" s="294" t="s">
        <v>1</v>
      </c>
      <c r="N170" s="295" t="s">
        <v>37</v>
      </c>
      <c r="P170" s="296">
        <f t="shared" si="21"/>
        <v>0</v>
      </c>
      <c r="Q170" s="296">
        <v>1.9149200000000001E-3</v>
      </c>
      <c r="R170" s="296">
        <f t="shared" si="22"/>
        <v>8.808632000000001E-2</v>
      </c>
      <c r="S170" s="296">
        <v>0</v>
      </c>
      <c r="T170" s="297">
        <f t="shared" si="23"/>
        <v>0</v>
      </c>
      <c r="AR170" s="218" t="s">
        <v>263</v>
      </c>
      <c r="AT170" s="218" t="s">
        <v>213</v>
      </c>
      <c r="AU170" s="218"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263</v>
      </c>
      <c r="BM170" s="218" t="s">
        <v>1501</v>
      </c>
    </row>
    <row r="171" spans="2:65" s="1" customFormat="1" ht="24.2" customHeight="1">
      <c r="B171" s="182"/>
      <c r="C171" s="212" t="s">
        <v>323</v>
      </c>
      <c r="D171" s="212" t="s">
        <v>213</v>
      </c>
      <c r="E171" s="213" t="s">
        <v>1502</v>
      </c>
      <c r="F171" s="214" t="s">
        <v>1503</v>
      </c>
      <c r="G171" s="215" t="s">
        <v>389</v>
      </c>
      <c r="H171" s="217">
        <v>28</v>
      </c>
      <c r="I171" s="293"/>
      <c r="J171" s="217">
        <f t="shared" si="20"/>
        <v>0</v>
      </c>
      <c r="K171" s="189"/>
      <c r="L171" s="64"/>
      <c r="M171" s="294" t="s">
        <v>1</v>
      </c>
      <c r="N171" s="295" t="s">
        <v>37</v>
      </c>
      <c r="P171" s="296">
        <f t="shared" si="21"/>
        <v>0</v>
      </c>
      <c r="Q171" s="296">
        <v>1.9149200000000001E-3</v>
      </c>
      <c r="R171" s="296">
        <f t="shared" si="22"/>
        <v>5.361776E-2</v>
      </c>
      <c r="S171" s="296">
        <v>0</v>
      </c>
      <c r="T171" s="297">
        <f t="shared" si="23"/>
        <v>0</v>
      </c>
      <c r="AR171" s="218" t="s">
        <v>263</v>
      </c>
      <c r="AT171" s="218" t="s">
        <v>213</v>
      </c>
      <c r="AU171" s="218"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263</v>
      </c>
      <c r="BM171" s="218" t="s">
        <v>1504</v>
      </c>
    </row>
    <row r="172" spans="2:65" s="1" customFormat="1" ht="21.75" customHeight="1">
      <c r="B172" s="182"/>
      <c r="C172" s="212" t="s">
        <v>326</v>
      </c>
      <c r="D172" s="212" t="s">
        <v>213</v>
      </c>
      <c r="E172" s="213" t="s">
        <v>1505</v>
      </c>
      <c r="F172" s="214" t="s">
        <v>1506</v>
      </c>
      <c r="G172" s="215" t="s">
        <v>389</v>
      </c>
      <c r="H172" s="217">
        <v>6</v>
      </c>
      <c r="I172" s="293"/>
      <c r="J172" s="217">
        <f t="shared" si="20"/>
        <v>0</v>
      </c>
      <c r="K172" s="189"/>
      <c r="L172" s="64"/>
      <c r="M172" s="294" t="s">
        <v>1</v>
      </c>
      <c r="N172" s="295" t="s">
        <v>37</v>
      </c>
      <c r="P172" s="296">
        <f t="shared" si="21"/>
        <v>0</v>
      </c>
      <c r="Q172" s="296">
        <v>7.7388000000000001E-4</v>
      </c>
      <c r="R172" s="296">
        <f t="shared" si="22"/>
        <v>4.6432799999999996E-3</v>
      </c>
      <c r="S172" s="296">
        <v>0</v>
      </c>
      <c r="T172" s="297">
        <f t="shared" si="23"/>
        <v>0</v>
      </c>
      <c r="AR172" s="218" t="s">
        <v>263</v>
      </c>
      <c r="AT172" s="218" t="s">
        <v>213</v>
      </c>
      <c r="AU172" s="218"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263</v>
      </c>
      <c r="BM172" s="218" t="s">
        <v>1507</v>
      </c>
    </row>
    <row r="173" spans="2:65" s="1" customFormat="1" ht="21.75" customHeight="1">
      <c r="B173" s="182"/>
      <c r="C173" s="212" t="s">
        <v>329</v>
      </c>
      <c r="D173" s="212" t="s">
        <v>213</v>
      </c>
      <c r="E173" s="213" t="s">
        <v>1508</v>
      </c>
      <c r="F173" s="214" t="s">
        <v>1509</v>
      </c>
      <c r="G173" s="215" t="s">
        <v>389</v>
      </c>
      <c r="H173" s="217">
        <v>159</v>
      </c>
      <c r="I173" s="293"/>
      <c r="J173" s="217">
        <f t="shared" si="20"/>
        <v>0</v>
      </c>
      <c r="K173" s="189"/>
      <c r="L173" s="64"/>
      <c r="M173" s="294" t="s">
        <v>1</v>
      </c>
      <c r="N173" s="295" t="s">
        <v>37</v>
      </c>
      <c r="P173" s="296">
        <f t="shared" si="21"/>
        <v>0</v>
      </c>
      <c r="Q173" s="296">
        <v>1.0181000000000001E-3</v>
      </c>
      <c r="R173" s="296">
        <f t="shared" si="22"/>
        <v>0.16187790000000002</v>
      </c>
      <c r="S173" s="296">
        <v>0</v>
      </c>
      <c r="T173" s="297">
        <f t="shared" si="23"/>
        <v>0</v>
      </c>
      <c r="AR173" s="218" t="s">
        <v>263</v>
      </c>
      <c r="AT173" s="218" t="s">
        <v>213</v>
      </c>
      <c r="AU173" s="218"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263</v>
      </c>
      <c r="BM173" s="218" t="s">
        <v>1510</v>
      </c>
    </row>
    <row r="174" spans="2:65" s="1" customFormat="1" ht="24.2" customHeight="1">
      <c r="B174" s="182"/>
      <c r="C174" s="212" t="s">
        <v>332</v>
      </c>
      <c r="D174" s="212" t="s">
        <v>213</v>
      </c>
      <c r="E174" s="213" t="s">
        <v>1511</v>
      </c>
      <c r="F174" s="214" t="s">
        <v>1512</v>
      </c>
      <c r="G174" s="215" t="s">
        <v>389</v>
      </c>
      <c r="H174" s="217">
        <v>360</v>
      </c>
      <c r="I174" s="293"/>
      <c r="J174" s="217">
        <f t="shared" si="20"/>
        <v>0</v>
      </c>
      <c r="K174" s="189"/>
      <c r="L174" s="64"/>
      <c r="M174" s="294" t="s">
        <v>1</v>
      </c>
      <c r="N174" s="295" t="s">
        <v>37</v>
      </c>
      <c r="P174" s="296">
        <f t="shared" si="21"/>
        <v>0</v>
      </c>
      <c r="Q174" s="296">
        <v>2.0744299999999999E-3</v>
      </c>
      <c r="R174" s="296">
        <f t="shared" si="22"/>
        <v>0.74679479999999998</v>
      </c>
      <c r="S174" s="296">
        <v>0</v>
      </c>
      <c r="T174" s="297">
        <f t="shared" si="23"/>
        <v>0</v>
      </c>
      <c r="AR174" s="218" t="s">
        <v>263</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263</v>
      </c>
      <c r="BM174" s="218" t="s">
        <v>1513</v>
      </c>
    </row>
    <row r="175" spans="2:65" s="1" customFormat="1" ht="24.2" customHeight="1">
      <c r="B175" s="182"/>
      <c r="C175" s="212" t="s">
        <v>335</v>
      </c>
      <c r="D175" s="212" t="s">
        <v>213</v>
      </c>
      <c r="E175" s="213" t="s">
        <v>1514</v>
      </c>
      <c r="F175" s="214" t="s">
        <v>1515</v>
      </c>
      <c r="G175" s="215" t="s">
        <v>389</v>
      </c>
      <c r="H175" s="217">
        <v>80</v>
      </c>
      <c r="I175" s="293"/>
      <c r="J175" s="217">
        <f t="shared" si="20"/>
        <v>0</v>
      </c>
      <c r="K175" s="189"/>
      <c r="L175" s="64"/>
      <c r="M175" s="294" t="s">
        <v>1</v>
      </c>
      <c r="N175" s="295" t="s">
        <v>37</v>
      </c>
      <c r="P175" s="296">
        <f t="shared" si="21"/>
        <v>0</v>
      </c>
      <c r="Q175" s="296">
        <v>2.6387799999999999E-3</v>
      </c>
      <c r="R175" s="296">
        <f t="shared" si="22"/>
        <v>0.2111024</v>
      </c>
      <c r="S175" s="296">
        <v>0</v>
      </c>
      <c r="T175" s="297">
        <f t="shared" si="23"/>
        <v>0</v>
      </c>
      <c r="AR175" s="218" t="s">
        <v>263</v>
      </c>
      <c r="AT175" s="218" t="s">
        <v>213</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263</v>
      </c>
      <c r="BM175" s="218" t="s">
        <v>1516</v>
      </c>
    </row>
    <row r="176" spans="2:65" s="1" customFormat="1" ht="24.2" customHeight="1">
      <c r="B176" s="182"/>
      <c r="C176" s="212" t="s">
        <v>338</v>
      </c>
      <c r="D176" s="212" t="s">
        <v>213</v>
      </c>
      <c r="E176" s="213" t="s">
        <v>1517</v>
      </c>
      <c r="F176" s="214" t="s">
        <v>1518</v>
      </c>
      <c r="G176" s="215" t="s">
        <v>389</v>
      </c>
      <c r="H176" s="217">
        <v>479</v>
      </c>
      <c r="I176" s="293"/>
      <c r="J176" s="217">
        <f t="shared" si="20"/>
        <v>0</v>
      </c>
      <c r="K176" s="189"/>
      <c r="L176" s="64"/>
      <c r="M176" s="294" t="s">
        <v>1</v>
      </c>
      <c r="N176" s="295" t="s">
        <v>37</v>
      </c>
      <c r="P176" s="296">
        <f t="shared" si="21"/>
        <v>0</v>
      </c>
      <c r="Q176" s="296">
        <v>7.7176000000000002E-4</v>
      </c>
      <c r="R176" s="296">
        <f t="shared" si="22"/>
        <v>0.36967304000000001</v>
      </c>
      <c r="S176" s="296">
        <v>0</v>
      </c>
      <c r="T176" s="297">
        <f t="shared" si="23"/>
        <v>0</v>
      </c>
      <c r="AR176" s="218" t="s">
        <v>263</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263</v>
      </c>
      <c r="BM176" s="218" t="s">
        <v>1519</v>
      </c>
    </row>
    <row r="177" spans="2:65" s="1" customFormat="1" ht="24.2" customHeight="1">
      <c r="B177" s="182"/>
      <c r="C177" s="212" t="s">
        <v>341</v>
      </c>
      <c r="D177" s="212" t="s">
        <v>213</v>
      </c>
      <c r="E177" s="213" t="s">
        <v>1520</v>
      </c>
      <c r="F177" s="214" t="s">
        <v>1521</v>
      </c>
      <c r="G177" s="215" t="s">
        <v>389</v>
      </c>
      <c r="H177" s="217">
        <v>30</v>
      </c>
      <c r="I177" s="293"/>
      <c r="J177" s="217">
        <f t="shared" si="20"/>
        <v>0</v>
      </c>
      <c r="K177" s="189"/>
      <c r="L177" s="64"/>
      <c r="M177" s="294" t="s">
        <v>1</v>
      </c>
      <c r="N177" s="295" t="s">
        <v>37</v>
      </c>
      <c r="P177" s="296">
        <f t="shared" si="21"/>
        <v>0</v>
      </c>
      <c r="Q177" s="296">
        <v>1.7029300000000001E-3</v>
      </c>
      <c r="R177" s="296">
        <f t="shared" si="22"/>
        <v>5.1087900000000006E-2</v>
      </c>
      <c r="S177" s="296">
        <v>0</v>
      </c>
      <c r="T177" s="297">
        <f t="shared" si="23"/>
        <v>0</v>
      </c>
      <c r="AR177" s="218" t="s">
        <v>263</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263</v>
      </c>
      <c r="BM177" s="218" t="s">
        <v>1522</v>
      </c>
    </row>
    <row r="178" spans="2:65" s="1" customFormat="1" ht="24.2" customHeight="1">
      <c r="B178" s="182"/>
      <c r="C178" s="212" t="s">
        <v>344</v>
      </c>
      <c r="D178" s="212" t="s">
        <v>213</v>
      </c>
      <c r="E178" s="213" t="s">
        <v>1523</v>
      </c>
      <c r="F178" s="214" t="s">
        <v>1524</v>
      </c>
      <c r="G178" s="215" t="s">
        <v>389</v>
      </c>
      <c r="H178" s="217">
        <v>40</v>
      </c>
      <c r="I178" s="293"/>
      <c r="J178" s="217">
        <f t="shared" si="20"/>
        <v>0</v>
      </c>
      <c r="K178" s="189"/>
      <c r="L178" s="64"/>
      <c r="M178" s="294" t="s">
        <v>1</v>
      </c>
      <c r="N178" s="295" t="s">
        <v>37</v>
      </c>
      <c r="P178" s="296">
        <f t="shared" si="21"/>
        <v>0</v>
      </c>
      <c r="Q178" s="296">
        <v>2.65431E-3</v>
      </c>
      <c r="R178" s="296">
        <f t="shared" si="22"/>
        <v>0.1061724</v>
      </c>
      <c r="S178" s="296">
        <v>0</v>
      </c>
      <c r="T178" s="297">
        <f t="shared" si="23"/>
        <v>0</v>
      </c>
      <c r="AR178" s="218" t="s">
        <v>263</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263</v>
      </c>
      <c r="BM178" s="218" t="s">
        <v>1525</v>
      </c>
    </row>
    <row r="179" spans="2:65" s="1" customFormat="1" ht="24.2" customHeight="1">
      <c r="B179" s="182"/>
      <c r="C179" s="212" t="s">
        <v>347</v>
      </c>
      <c r="D179" s="212" t="s">
        <v>213</v>
      </c>
      <c r="E179" s="213" t="s">
        <v>1526</v>
      </c>
      <c r="F179" s="214" t="s">
        <v>1527</v>
      </c>
      <c r="G179" s="215" t="s">
        <v>389</v>
      </c>
      <c r="H179" s="217">
        <v>330</v>
      </c>
      <c r="I179" s="293"/>
      <c r="J179" s="217">
        <f t="shared" si="20"/>
        <v>0</v>
      </c>
      <c r="K179" s="189"/>
      <c r="L179" s="64"/>
      <c r="M179" s="294" t="s">
        <v>1</v>
      </c>
      <c r="N179" s="295" t="s">
        <v>37</v>
      </c>
      <c r="P179" s="296">
        <f t="shared" si="21"/>
        <v>0</v>
      </c>
      <c r="Q179" s="296">
        <v>3.6990399999999998E-3</v>
      </c>
      <c r="R179" s="296">
        <f t="shared" si="22"/>
        <v>1.2206831999999999</v>
      </c>
      <c r="S179" s="296">
        <v>0</v>
      </c>
      <c r="T179" s="297">
        <f t="shared" si="23"/>
        <v>0</v>
      </c>
      <c r="AR179" s="218" t="s">
        <v>263</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263</v>
      </c>
      <c r="BM179" s="218" t="s">
        <v>1528</v>
      </c>
    </row>
    <row r="180" spans="2:65" s="1" customFormat="1" ht="24.2" customHeight="1">
      <c r="B180" s="182"/>
      <c r="C180" s="212" t="s">
        <v>350</v>
      </c>
      <c r="D180" s="212" t="s">
        <v>213</v>
      </c>
      <c r="E180" s="213" t="s">
        <v>1529</v>
      </c>
      <c r="F180" s="214" t="s">
        <v>1530</v>
      </c>
      <c r="G180" s="215" t="s">
        <v>389</v>
      </c>
      <c r="H180" s="217">
        <v>126</v>
      </c>
      <c r="I180" s="293"/>
      <c r="J180" s="217">
        <f t="shared" si="20"/>
        <v>0</v>
      </c>
      <c r="K180" s="189"/>
      <c r="L180" s="64"/>
      <c r="M180" s="294" t="s">
        <v>1</v>
      </c>
      <c r="N180" s="295" t="s">
        <v>37</v>
      </c>
      <c r="P180" s="296">
        <f t="shared" si="21"/>
        <v>0</v>
      </c>
      <c r="Q180" s="296">
        <v>4.8893699999999997E-3</v>
      </c>
      <c r="R180" s="296">
        <f t="shared" si="22"/>
        <v>0.61606061999999995</v>
      </c>
      <c r="S180" s="296">
        <v>0</v>
      </c>
      <c r="T180" s="297">
        <f t="shared" si="23"/>
        <v>0</v>
      </c>
      <c r="AR180" s="218" t="s">
        <v>263</v>
      </c>
      <c r="AT180" s="218" t="s">
        <v>213</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263</v>
      </c>
      <c r="BM180" s="218" t="s">
        <v>1531</v>
      </c>
    </row>
    <row r="181" spans="2:65" s="1" customFormat="1" ht="16.5" customHeight="1">
      <c r="B181" s="182"/>
      <c r="C181" s="212" t="s">
        <v>352</v>
      </c>
      <c r="D181" s="212" t="s">
        <v>213</v>
      </c>
      <c r="E181" s="213" t="s">
        <v>1532</v>
      </c>
      <c r="F181" s="214" t="s">
        <v>1533</v>
      </c>
      <c r="G181" s="215" t="s">
        <v>250</v>
      </c>
      <c r="H181" s="217">
        <v>19</v>
      </c>
      <c r="I181" s="293"/>
      <c r="J181" s="217">
        <f t="shared" si="20"/>
        <v>0</v>
      </c>
      <c r="K181" s="189"/>
      <c r="L181" s="64"/>
      <c r="M181" s="294" t="s">
        <v>1</v>
      </c>
      <c r="N181" s="295" t="s">
        <v>37</v>
      </c>
      <c r="P181" s="296">
        <f t="shared" si="21"/>
        <v>0</v>
      </c>
      <c r="Q181" s="296">
        <v>3.9999999999999998E-6</v>
      </c>
      <c r="R181" s="296">
        <f t="shared" si="22"/>
        <v>7.5999999999999991E-5</v>
      </c>
      <c r="S181" s="296">
        <v>0</v>
      </c>
      <c r="T181" s="297">
        <f t="shared" si="23"/>
        <v>0</v>
      </c>
      <c r="AR181" s="218" t="s">
        <v>263</v>
      </c>
      <c r="AT181" s="218" t="s">
        <v>213</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263</v>
      </c>
      <c r="BM181" s="218" t="s">
        <v>1534</v>
      </c>
    </row>
    <row r="182" spans="2:65" s="1" customFormat="1" ht="24.2" customHeight="1">
      <c r="B182" s="182"/>
      <c r="C182" s="298" t="s">
        <v>355</v>
      </c>
      <c r="D182" s="298" t="s">
        <v>240</v>
      </c>
      <c r="E182" s="299" t="s">
        <v>1535</v>
      </c>
      <c r="F182" s="300" t="s">
        <v>1536</v>
      </c>
      <c r="G182" s="301" t="s">
        <v>250</v>
      </c>
      <c r="H182" s="302">
        <v>19</v>
      </c>
      <c r="I182" s="303"/>
      <c r="J182" s="302">
        <f t="shared" si="20"/>
        <v>0</v>
      </c>
      <c r="K182" s="304"/>
      <c r="L182" s="305"/>
      <c r="M182" s="306" t="s">
        <v>1</v>
      </c>
      <c r="N182" s="307" t="s">
        <v>37</v>
      </c>
      <c r="P182" s="296">
        <f t="shared" si="21"/>
        <v>0</v>
      </c>
      <c r="Q182" s="296">
        <v>1.48E-3</v>
      </c>
      <c r="R182" s="296">
        <f t="shared" si="22"/>
        <v>2.8119999999999999E-2</v>
      </c>
      <c r="S182" s="296">
        <v>0</v>
      </c>
      <c r="T182" s="297">
        <f t="shared" si="23"/>
        <v>0</v>
      </c>
      <c r="AR182" s="218" t="s">
        <v>311</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263</v>
      </c>
      <c r="BM182" s="218" t="s">
        <v>1537</v>
      </c>
    </row>
    <row r="183" spans="2:65" s="1" customFormat="1" ht="24.2" customHeight="1">
      <c r="B183" s="182"/>
      <c r="C183" s="212" t="s">
        <v>358</v>
      </c>
      <c r="D183" s="212" t="s">
        <v>213</v>
      </c>
      <c r="E183" s="213" t="s">
        <v>1538</v>
      </c>
      <c r="F183" s="214" t="s">
        <v>1539</v>
      </c>
      <c r="G183" s="215" t="s">
        <v>250</v>
      </c>
      <c r="H183" s="217">
        <v>41</v>
      </c>
      <c r="I183" s="293"/>
      <c r="J183" s="217">
        <f t="shared" si="20"/>
        <v>0</v>
      </c>
      <c r="K183" s="189"/>
      <c r="L183" s="64"/>
      <c r="M183" s="294" t="s">
        <v>1</v>
      </c>
      <c r="N183" s="295" t="s">
        <v>37</v>
      </c>
      <c r="P183" s="296">
        <f t="shared" si="21"/>
        <v>0</v>
      </c>
      <c r="Q183" s="296">
        <v>1.165E-3</v>
      </c>
      <c r="R183" s="296">
        <f t="shared" si="22"/>
        <v>4.7765000000000002E-2</v>
      </c>
      <c r="S183" s="296">
        <v>0</v>
      </c>
      <c r="T183" s="297">
        <f t="shared" si="23"/>
        <v>0</v>
      </c>
      <c r="AR183" s="218" t="s">
        <v>263</v>
      </c>
      <c r="AT183" s="218" t="s">
        <v>213</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263</v>
      </c>
      <c r="BM183" s="218" t="s">
        <v>1540</v>
      </c>
    </row>
    <row r="184" spans="2:65" s="1" customFormat="1" ht="44.25" customHeight="1">
      <c r="B184" s="182"/>
      <c r="C184" s="298" t="s">
        <v>361</v>
      </c>
      <c r="D184" s="298" t="s">
        <v>240</v>
      </c>
      <c r="E184" s="299" t="s">
        <v>1541</v>
      </c>
      <c r="F184" s="300" t="s">
        <v>1542</v>
      </c>
      <c r="G184" s="301" t="s">
        <v>250</v>
      </c>
      <c r="H184" s="302">
        <v>41</v>
      </c>
      <c r="I184" s="303"/>
      <c r="J184" s="302">
        <f t="shared" si="20"/>
        <v>0</v>
      </c>
      <c r="K184" s="304"/>
      <c r="L184" s="305"/>
      <c r="M184" s="306" t="s">
        <v>1</v>
      </c>
      <c r="N184" s="307" t="s">
        <v>37</v>
      </c>
      <c r="P184" s="296">
        <f t="shared" si="21"/>
        <v>0</v>
      </c>
      <c r="Q184" s="296">
        <v>3.2499999999999999E-3</v>
      </c>
      <c r="R184" s="296">
        <f t="shared" si="22"/>
        <v>0.13325000000000001</v>
      </c>
      <c r="S184" s="296">
        <v>0</v>
      </c>
      <c r="T184" s="297">
        <f t="shared" si="23"/>
        <v>0</v>
      </c>
      <c r="AR184" s="218" t="s">
        <v>311</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263</v>
      </c>
      <c r="BM184" s="218" t="s">
        <v>1543</v>
      </c>
    </row>
    <row r="185" spans="2:65" s="1" customFormat="1" ht="24.2" customHeight="1">
      <c r="B185" s="182"/>
      <c r="C185" s="212" t="s">
        <v>364</v>
      </c>
      <c r="D185" s="212" t="s">
        <v>213</v>
      </c>
      <c r="E185" s="213" t="s">
        <v>1544</v>
      </c>
      <c r="F185" s="214" t="s">
        <v>1545</v>
      </c>
      <c r="G185" s="215" t="s">
        <v>250</v>
      </c>
      <c r="H185" s="217">
        <v>2</v>
      </c>
      <c r="I185" s="293"/>
      <c r="J185" s="217">
        <f t="shared" si="20"/>
        <v>0</v>
      </c>
      <c r="K185" s="189"/>
      <c r="L185" s="64"/>
      <c r="M185" s="294" t="s">
        <v>1</v>
      </c>
      <c r="N185" s="295" t="s">
        <v>37</v>
      </c>
      <c r="P185" s="296">
        <f t="shared" si="21"/>
        <v>0</v>
      </c>
      <c r="Q185" s="296">
        <v>0</v>
      </c>
      <c r="R185" s="296">
        <f t="shared" si="22"/>
        <v>0</v>
      </c>
      <c r="S185" s="296">
        <v>0</v>
      </c>
      <c r="T185" s="297">
        <f t="shared" si="23"/>
        <v>0</v>
      </c>
      <c r="AR185" s="218" t="s">
        <v>263</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263</v>
      </c>
      <c r="BM185" s="218" t="s">
        <v>1546</v>
      </c>
    </row>
    <row r="186" spans="2:65" s="1" customFormat="1" ht="24.2" customHeight="1">
      <c r="B186" s="182"/>
      <c r="C186" s="298" t="s">
        <v>367</v>
      </c>
      <c r="D186" s="298" t="s">
        <v>240</v>
      </c>
      <c r="E186" s="299" t="s">
        <v>1547</v>
      </c>
      <c r="F186" s="300" t="s">
        <v>1548</v>
      </c>
      <c r="G186" s="301" t="s">
        <v>250</v>
      </c>
      <c r="H186" s="302">
        <v>2</v>
      </c>
      <c r="I186" s="303"/>
      <c r="J186" s="302">
        <f t="shared" si="20"/>
        <v>0</v>
      </c>
      <c r="K186" s="304"/>
      <c r="L186" s="305"/>
      <c r="M186" s="306" t="s">
        <v>1</v>
      </c>
      <c r="N186" s="307" t="s">
        <v>37</v>
      </c>
      <c r="P186" s="296">
        <f t="shared" si="21"/>
        <v>0</v>
      </c>
      <c r="Q186" s="296">
        <v>2.7999999999999998E-4</v>
      </c>
      <c r="R186" s="296">
        <f t="shared" si="22"/>
        <v>5.5999999999999995E-4</v>
      </c>
      <c r="S186" s="296">
        <v>0</v>
      </c>
      <c r="T186" s="297">
        <f t="shared" si="23"/>
        <v>0</v>
      </c>
      <c r="AR186" s="218" t="s">
        <v>311</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263</v>
      </c>
      <c r="BM186" s="218" t="s">
        <v>1549</v>
      </c>
    </row>
    <row r="187" spans="2:65" s="1" customFormat="1" ht="24.2" customHeight="1">
      <c r="B187" s="182"/>
      <c r="C187" s="212" t="s">
        <v>370</v>
      </c>
      <c r="D187" s="212" t="s">
        <v>213</v>
      </c>
      <c r="E187" s="213" t="s">
        <v>1550</v>
      </c>
      <c r="F187" s="214" t="s">
        <v>1551</v>
      </c>
      <c r="G187" s="215" t="s">
        <v>250</v>
      </c>
      <c r="H187" s="217">
        <v>49</v>
      </c>
      <c r="I187" s="293"/>
      <c r="J187" s="217">
        <f t="shared" si="20"/>
        <v>0</v>
      </c>
      <c r="K187" s="189"/>
      <c r="L187" s="64"/>
      <c r="M187" s="294" t="s">
        <v>1</v>
      </c>
      <c r="N187" s="295" t="s">
        <v>37</v>
      </c>
      <c r="P187" s="296">
        <f t="shared" si="21"/>
        <v>0</v>
      </c>
      <c r="Q187" s="296">
        <v>0</v>
      </c>
      <c r="R187" s="296">
        <f t="shared" si="22"/>
        <v>0</v>
      </c>
      <c r="S187" s="296">
        <v>0</v>
      </c>
      <c r="T187" s="297">
        <f t="shared" si="23"/>
        <v>0</v>
      </c>
      <c r="AR187" s="218" t="s">
        <v>263</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263</v>
      </c>
      <c r="BM187" s="218" t="s">
        <v>1552</v>
      </c>
    </row>
    <row r="188" spans="2:65" s="1" customFormat="1" ht="24.2" customHeight="1">
      <c r="B188" s="182"/>
      <c r="C188" s="298" t="s">
        <v>373</v>
      </c>
      <c r="D188" s="298" t="s">
        <v>240</v>
      </c>
      <c r="E188" s="299" t="s">
        <v>1553</v>
      </c>
      <c r="F188" s="300" t="s">
        <v>1554</v>
      </c>
      <c r="G188" s="301" t="s">
        <v>250</v>
      </c>
      <c r="H188" s="302">
        <v>49</v>
      </c>
      <c r="I188" s="303"/>
      <c r="J188" s="302">
        <f t="shared" si="20"/>
        <v>0</v>
      </c>
      <c r="K188" s="304"/>
      <c r="L188" s="305"/>
      <c r="M188" s="306" t="s">
        <v>1</v>
      </c>
      <c r="N188" s="307" t="s">
        <v>37</v>
      </c>
      <c r="P188" s="296">
        <f t="shared" si="21"/>
        <v>0</v>
      </c>
      <c r="Q188" s="296">
        <v>7.5000000000000002E-4</v>
      </c>
      <c r="R188" s="296">
        <f t="shared" si="22"/>
        <v>3.6749999999999998E-2</v>
      </c>
      <c r="S188" s="296">
        <v>0</v>
      </c>
      <c r="T188" s="297">
        <f t="shared" si="23"/>
        <v>0</v>
      </c>
      <c r="AR188" s="218" t="s">
        <v>311</v>
      </c>
      <c r="AT188" s="218" t="s">
        <v>240</v>
      </c>
      <c r="AU188" s="218"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263</v>
      </c>
      <c r="BM188" s="218" t="s">
        <v>1555</v>
      </c>
    </row>
    <row r="189" spans="2:65" s="1" customFormat="1" ht="24.2" customHeight="1">
      <c r="B189" s="182"/>
      <c r="C189" s="212" t="s">
        <v>376</v>
      </c>
      <c r="D189" s="212" t="s">
        <v>213</v>
      </c>
      <c r="E189" s="213" t="s">
        <v>1556</v>
      </c>
      <c r="F189" s="214" t="s">
        <v>1557</v>
      </c>
      <c r="G189" s="215" t="s">
        <v>250</v>
      </c>
      <c r="H189" s="217">
        <v>34</v>
      </c>
      <c r="I189" s="293"/>
      <c r="J189" s="217">
        <f t="shared" si="20"/>
        <v>0</v>
      </c>
      <c r="K189" s="189"/>
      <c r="L189" s="64"/>
      <c r="M189" s="294" t="s">
        <v>1</v>
      </c>
      <c r="N189" s="295" t="s">
        <v>37</v>
      </c>
      <c r="P189" s="296">
        <f t="shared" si="21"/>
        <v>0</v>
      </c>
      <c r="Q189" s="296">
        <v>0</v>
      </c>
      <c r="R189" s="296">
        <f t="shared" si="22"/>
        <v>0</v>
      </c>
      <c r="S189" s="296">
        <v>0</v>
      </c>
      <c r="T189" s="297">
        <f t="shared" si="23"/>
        <v>0</v>
      </c>
      <c r="AR189" s="218" t="s">
        <v>263</v>
      </c>
      <c r="AT189" s="218" t="s">
        <v>213</v>
      </c>
      <c r="AU189" s="218"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263</v>
      </c>
      <c r="BM189" s="218" t="s">
        <v>1558</v>
      </c>
    </row>
    <row r="190" spans="2:65" s="1" customFormat="1" ht="24.2" customHeight="1">
      <c r="B190" s="182"/>
      <c r="C190" s="298" t="s">
        <v>379</v>
      </c>
      <c r="D190" s="298" t="s">
        <v>240</v>
      </c>
      <c r="E190" s="299" t="s">
        <v>1559</v>
      </c>
      <c r="F190" s="300" t="s">
        <v>1560</v>
      </c>
      <c r="G190" s="301" t="s">
        <v>250</v>
      </c>
      <c r="H190" s="302">
        <v>34</v>
      </c>
      <c r="I190" s="303"/>
      <c r="J190" s="302">
        <f t="shared" si="20"/>
        <v>0</v>
      </c>
      <c r="K190" s="304"/>
      <c r="L190" s="305"/>
      <c r="M190" s="306" t="s">
        <v>1</v>
      </c>
      <c r="N190" s="307" t="s">
        <v>37</v>
      </c>
      <c r="P190" s="296">
        <f t="shared" si="21"/>
        <v>0</v>
      </c>
      <c r="Q190" s="296">
        <v>8.9999999999999998E-4</v>
      </c>
      <c r="R190" s="296">
        <f t="shared" si="22"/>
        <v>3.0599999999999999E-2</v>
      </c>
      <c r="S190" s="296">
        <v>0</v>
      </c>
      <c r="T190" s="297">
        <f t="shared" si="23"/>
        <v>0</v>
      </c>
      <c r="AR190" s="218" t="s">
        <v>311</v>
      </c>
      <c r="AT190" s="218" t="s">
        <v>240</v>
      </c>
      <c r="AU190" s="218"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263</v>
      </c>
      <c r="BM190" s="218" t="s">
        <v>1561</v>
      </c>
    </row>
    <row r="191" spans="2:65" s="1" customFormat="1" ht="24.2" customHeight="1">
      <c r="B191" s="182"/>
      <c r="C191" s="212" t="s">
        <v>382</v>
      </c>
      <c r="D191" s="212" t="s">
        <v>213</v>
      </c>
      <c r="E191" s="213" t="s">
        <v>1562</v>
      </c>
      <c r="F191" s="214" t="s">
        <v>1563</v>
      </c>
      <c r="G191" s="215" t="s">
        <v>250</v>
      </c>
      <c r="H191" s="217">
        <v>10</v>
      </c>
      <c r="I191" s="293"/>
      <c r="J191" s="217">
        <f t="shared" si="20"/>
        <v>0</v>
      </c>
      <c r="K191" s="189"/>
      <c r="L191" s="64"/>
      <c r="M191" s="294" t="s">
        <v>1</v>
      </c>
      <c r="N191" s="295" t="s">
        <v>37</v>
      </c>
      <c r="P191" s="296">
        <f t="shared" si="21"/>
        <v>0</v>
      </c>
      <c r="Q191" s="296">
        <v>0</v>
      </c>
      <c r="R191" s="296">
        <f t="shared" si="22"/>
        <v>0</v>
      </c>
      <c r="S191" s="296">
        <v>0</v>
      </c>
      <c r="T191" s="297">
        <f t="shared" si="23"/>
        <v>0</v>
      </c>
      <c r="AR191" s="218" t="s">
        <v>263</v>
      </c>
      <c r="AT191" s="218" t="s">
        <v>213</v>
      </c>
      <c r="AU191" s="218"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263</v>
      </c>
      <c r="BM191" s="218" t="s">
        <v>1564</v>
      </c>
    </row>
    <row r="192" spans="2:65" s="1" customFormat="1" ht="24.2" customHeight="1">
      <c r="B192" s="182"/>
      <c r="C192" s="212" t="s">
        <v>386</v>
      </c>
      <c r="D192" s="212" t="s">
        <v>213</v>
      </c>
      <c r="E192" s="213" t="s">
        <v>1565</v>
      </c>
      <c r="F192" s="214" t="s">
        <v>1566</v>
      </c>
      <c r="G192" s="215" t="s">
        <v>250</v>
      </c>
      <c r="H192" s="217">
        <v>131</v>
      </c>
      <c r="I192" s="293"/>
      <c r="J192" s="217">
        <f t="shared" si="20"/>
        <v>0</v>
      </c>
      <c r="K192" s="189"/>
      <c r="L192" s="64"/>
      <c r="M192" s="294" t="s">
        <v>1</v>
      </c>
      <c r="N192" s="295" t="s">
        <v>37</v>
      </c>
      <c r="P192" s="296">
        <f t="shared" si="21"/>
        <v>0</v>
      </c>
      <c r="Q192" s="296">
        <v>0</v>
      </c>
      <c r="R192" s="296">
        <f t="shared" si="22"/>
        <v>0</v>
      </c>
      <c r="S192" s="296">
        <v>0</v>
      </c>
      <c r="T192" s="297">
        <f t="shared" si="23"/>
        <v>0</v>
      </c>
      <c r="AR192" s="218" t="s">
        <v>263</v>
      </c>
      <c r="AT192" s="218" t="s">
        <v>213</v>
      </c>
      <c r="AU192" s="218"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263</v>
      </c>
      <c r="BM192" s="218" t="s">
        <v>1567</v>
      </c>
    </row>
    <row r="193" spans="2:65" s="1" customFormat="1" ht="24.2" customHeight="1">
      <c r="B193" s="182"/>
      <c r="C193" s="212" t="s">
        <v>393</v>
      </c>
      <c r="D193" s="212" t="s">
        <v>213</v>
      </c>
      <c r="E193" s="213" t="s">
        <v>1568</v>
      </c>
      <c r="F193" s="214" t="s">
        <v>1569</v>
      </c>
      <c r="G193" s="215" t="s">
        <v>250</v>
      </c>
      <c r="H193" s="217">
        <v>92</v>
      </c>
      <c r="I193" s="293"/>
      <c r="J193" s="217">
        <f t="shared" si="20"/>
        <v>0</v>
      </c>
      <c r="K193" s="189"/>
      <c r="L193" s="64"/>
      <c r="M193" s="294" t="s">
        <v>1</v>
      </c>
      <c r="N193" s="295" t="s">
        <v>37</v>
      </c>
      <c r="P193" s="296">
        <f t="shared" si="21"/>
        <v>0</v>
      </c>
      <c r="Q193" s="296">
        <v>0</v>
      </c>
      <c r="R193" s="296">
        <f t="shared" si="22"/>
        <v>0</v>
      </c>
      <c r="S193" s="296">
        <v>0</v>
      </c>
      <c r="T193" s="297">
        <f t="shared" si="23"/>
        <v>0</v>
      </c>
      <c r="AR193" s="218" t="s">
        <v>263</v>
      </c>
      <c r="AT193" s="218" t="s">
        <v>213</v>
      </c>
      <c r="AU193" s="218"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263</v>
      </c>
      <c r="BM193" s="218" t="s">
        <v>1570</v>
      </c>
    </row>
    <row r="194" spans="2:65" s="1" customFormat="1" ht="24.2" customHeight="1">
      <c r="B194" s="182"/>
      <c r="C194" s="212" t="s">
        <v>396</v>
      </c>
      <c r="D194" s="212" t="s">
        <v>213</v>
      </c>
      <c r="E194" s="213" t="s">
        <v>1571</v>
      </c>
      <c r="F194" s="214" t="s">
        <v>1572</v>
      </c>
      <c r="G194" s="215" t="s">
        <v>250</v>
      </c>
      <c r="H194" s="217">
        <v>4</v>
      </c>
      <c r="I194" s="293"/>
      <c r="J194" s="217">
        <f t="shared" si="20"/>
        <v>0</v>
      </c>
      <c r="K194" s="189"/>
      <c r="L194" s="64"/>
      <c r="M194" s="294" t="s">
        <v>1</v>
      </c>
      <c r="N194" s="295" t="s">
        <v>37</v>
      </c>
      <c r="P194" s="296">
        <f t="shared" si="21"/>
        <v>0</v>
      </c>
      <c r="Q194" s="296">
        <v>0</v>
      </c>
      <c r="R194" s="296">
        <f t="shared" si="22"/>
        <v>0</v>
      </c>
      <c r="S194" s="296">
        <v>0</v>
      </c>
      <c r="T194" s="297">
        <f t="shared" si="23"/>
        <v>0</v>
      </c>
      <c r="AR194" s="218" t="s">
        <v>263</v>
      </c>
      <c r="AT194" s="218" t="s">
        <v>213</v>
      </c>
      <c r="AU194" s="218"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263</v>
      </c>
      <c r="BM194" s="218" t="s">
        <v>1573</v>
      </c>
    </row>
    <row r="195" spans="2:65" s="1" customFormat="1" ht="24.2" customHeight="1">
      <c r="B195" s="182"/>
      <c r="C195" s="212" t="s">
        <v>399</v>
      </c>
      <c r="D195" s="212" t="s">
        <v>213</v>
      </c>
      <c r="E195" s="213" t="s">
        <v>1574</v>
      </c>
      <c r="F195" s="214" t="s">
        <v>1575</v>
      </c>
      <c r="G195" s="215" t="s">
        <v>250</v>
      </c>
      <c r="H195" s="217">
        <v>82</v>
      </c>
      <c r="I195" s="293"/>
      <c r="J195" s="217">
        <f t="shared" si="20"/>
        <v>0</v>
      </c>
      <c r="K195" s="189"/>
      <c r="L195" s="64"/>
      <c r="M195" s="294" t="s">
        <v>1</v>
      </c>
      <c r="N195" s="295" t="s">
        <v>37</v>
      </c>
      <c r="P195" s="296">
        <f t="shared" si="21"/>
        <v>0</v>
      </c>
      <c r="Q195" s="296">
        <v>0</v>
      </c>
      <c r="R195" s="296">
        <f t="shared" si="22"/>
        <v>0</v>
      </c>
      <c r="S195" s="296">
        <v>0</v>
      </c>
      <c r="T195" s="297">
        <f t="shared" si="23"/>
        <v>0</v>
      </c>
      <c r="AR195" s="218" t="s">
        <v>263</v>
      </c>
      <c r="AT195" s="218" t="s">
        <v>213</v>
      </c>
      <c r="AU195" s="218"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263</v>
      </c>
      <c r="BM195" s="218" t="s">
        <v>1576</v>
      </c>
    </row>
    <row r="196" spans="2:65" s="1" customFormat="1" ht="37.9" customHeight="1">
      <c r="B196" s="182"/>
      <c r="C196" s="212" t="s">
        <v>402</v>
      </c>
      <c r="D196" s="212" t="s">
        <v>213</v>
      </c>
      <c r="E196" s="213" t="s">
        <v>1577</v>
      </c>
      <c r="F196" s="214" t="s">
        <v>1578</v>
      </c>
      <c r="G196" s="215" t="s">
        <v>250</v>
      </c>
      <c r="H196" s="217">
        <v>3</v>
      </c>
      <c r="I196" s="293"/>
      <c r="J196" s="217">
        <f t="shared" si="20"/>
        <v>0</v>
      </c>
      <c r="K196" s="189"/>
      <c r="L196" s="64"/>
      <c r="M196" s="294" t="s">
        <v>1</v>
      </c>
      <c r="N196" s="295" t="s">
        <v>37</v>
      </c>
      <c r="P196" s="296">
        <f t="shared" si="21"/>
        <v>0</v>
      </c>
      <c r="Q196" s="296">
        <v>3.7599999999999999E-5</v>
      </c>
      <c r="R196" s="296">
        <f t="shared" si="22"/>
        <v>1.128E-4</v>
      </c>
      <c r="S196" s="296">
        <v>0</v>
      </c>
      <c r="T196" s="297">
        <f t="shared" si="23"/>
        <v>0</v>
      </c>
      <c r="AR196" s="218" t="s">
        <v>263</v>
      </c>
      <c r="AT196" s="218" t="s">
        <v>213</v>
      </c>
      <c r="AU196" s="218"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263</v>
      </c>
      <c r="BM196" s="218" t="s">
        <v>1579</v>
      </c>
    </row>
    <row r="197" spans="2:65" s="1" customFormat="1" ht="24.2" customHeight="1">
      <c r="B197" s="182"/>
      <c r="C197" s="298" t="s">
        <v>409</v>
      </c>
      <c r="D197" s="298" t="s">
        <v>240</v>
      </c>
      <c r="E197" s="299" t="s">
        <v>1580</v>
      </c>
      <c r="F197" s="300" t="s">
        <v>1581</v>
      </c>
      <c r="G197" s="301" t="s">
        <v>250</v>
      </c>
      <c r="H197" s="302">
        <v>3</v>
      </c>
      <c r="I197" s="303"/>
      <c r="J197" s="302">
        <f t="shared" si="20"/>
        <v>0</v>
      </c>
      <c r="K197" s="304"/>
      <c r="L197" s="305"/>
      <c r="M197" s="306" t="s">
        <v>1</v>
      </c>
      <c r="N197" s="307" t="s">
        <v>37</v>
      </c>
      <c r="P197" s="296">
        <f t="shared" si="21"/>
        <v>0</v>
      </c>
      <c r="Q197" s="296">
        <v>2.8300000000000001E-3</v>
      </c>
      <c r="R197" s="296">
        <f t="shared" si="22"/>
        <v>8.490000000000001E-3</v>
      </c>
      <c r="S197" s="296">
        <v>0</v>
      </c>
      <c r="T197" s="297">
        <f t="shared" si="23"/>
        <v>0</v>
      </c>
      <c r="AR197" s="218" t="s">
        <v>311</v>
      </c>
      <c r="AT197" s="218" t="s">
        <v>240</v>
      </c>
      <c r="AU197" s="218"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263</v>
      </c>
      <c r="BM197" s="218" t="s">
        <v>1582</v>
      </c>
    </row>
    <row r="198" spans="2:65" s="1" customFormat="1" ht="24.2" customHeight="1">
      <c r="B198" s="182"/>
      <c r="C198" s="212" t="s">
        <v>412</v>
      </c>
      <c r="D198" s="212" t="s">
        <v>213</v>
      </c>
      <c r="E198" s="213" t="s">
        <v>1583</v>
      </c>
      <c r="F198" s="214" t="s">
        <v>1584</v>
      </c>
      <c r="G198" s="215" t="s">
        <v>250</v>
      </c>
      <c r="H198" s="217">
        <v>17</v>
      </c>
      <c r="I198" s="293"/>
      <c r="J198" s="217">
        <f t="shared" si="20"/>
        <v>0</v>
      </c>
      <c r="K198" s="189"/>
      <c r="L198" s="64"/>
      <c r="M198" s="294" t="s">
        <v>1</v>
      </c>
      <c r="N198" s="295" t="s">
        <v>37</v>
      </c>
      <c r="P198" s="296">
        <f t="shared" si="21"/>
        <v>0</v>
      </c>
      <c r="Q198" s="296">
        <v>4.6200000000000001E-4</v>
      </c>
      <c r="R198" s="296">
        <f t="shared" si="22"/>
        <v>7.8539999999999999E-3</v>
      </c>
      <c r="S198" s="296">
        <v>0</v>
      </c>
      <c r="T198" s="297">
        <f t="shared" si="23"/>
        <v>0</v>
      </c>
      <c r="AR198" s="218" t="s">
        <v>263</v>
      </c>
      <c r="AT198" s="218" t="s">
        <v>213</v>
      </c>
      <c r="AU198" s="218"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263</v>
      </c>
      <c r="BM198" s="218" t="s">
        <v>1585</v>
      </c>
    </row>
    <row r="199" spans="2:65" s="1" customFormat="1" ht="24.2" customHeight="1">
      <c r="B199" s="182"/>
      <c r="C199" s="298" t="s">
        <v>415</v>
      </c>
      <c r="D199" s="298" t="s">
        <v>240</v>
      </c>
      <c r="E199" s="299" t="s">
        <v>1586</v>
      </c>
      <c r="F199" s="300" t="s">
        <v>1587</v>
      </c>
      <c r="G199" s="301" t="s">
        <v>250</v>
      </c>
      <c r="H199" s="302">
        <v>5</v>
      </c>
      <c r="I199" s="303"/>
      <c r="J199" s="302">
        <f t="shared" si="20"/>
        <v>0</v>
      </c>
      <c r="K199" s="304"/>
      <c r="L199" s="305"/>
      <c r="M199" s="306" t="s">
        <v>1</v>
      </c>
      <c r="N199" s="307" t="s">
        <v>37</v>
      </c>
      <c r="P199" s="296">
        <f t="shared" si="21"/>
        <v>0</v>
      </c>
      <c r="Q199" s="296">
        <v>0</v>
      </c>
      <c r="R199" s="296">
        <f t="shared" si="22"/>
        <v>0</v>
      </c>
      <c r="S199" s="296">
        <v>0</v>
      </c>
      <c r="T199" s="297">
        <f t="shared" si="23"/>
        <v>0</v>
      </c>
      <c r="AR199" s="218" t="s">
        <v>311</v>
      </c>
      <c r="AT199" s="218" t="s">
        <v>240</v>
      </c>
      <c r="AU199" s="218"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263</v>
      </c>
      <c r="BM199" s="218" t="s">
        <v>1588</v>
      </c>
    </row>
    <row r="200" spans="2:65" s="1" customFormat="1" ht="24.2" customHeight="1">
      <c r="B200" s="182"/>
      <c r="C200" s="298" t="s">
        <v>418</v>
      </c>
      <c r="D200" s="298" t="s">
        <v>240</v>
      </c>
      <c r="E200" s="299" t="s">
        <v>1589</v>
      </c>
      <c r="F200" s="300" t="s">
        <v>1590</v>
      </c>
      <c r="G200" s="301" t="s">
        <v>250</v>
      </c>
      <c r="H200" s="302">
        <v>13</v>
      </c>
      <c r="I200" s="303"/>
      <c r="J200" s="302">
        <f t="shared" si="20"/>
        <v>0</v>
      </c>
      <c r="K200" s="304"/>
      <c r="L200" s="305"/>
      <c r="M200" s="306" t="s">
        <v>1</v>
      </c>
      <c r="N200" s="307" t="s">
        <v>37</v>
      </c>
      <c r="P200" s="296">
        <f t="shared" si="21"/>
        <v>0</v>
      </c>
      <c r="Q200" s="296">
        <v>0</v>
      </c>
      <c r="R200" s="296">
        <f t="shared" si="22"/>
        <v>0</v>
      </c>
      <c r="S200" s="296">
        <v>0</v>
      </c>
      <c r="T200" s="297">
        <f t="shared" si="23"/>
        <v>0</v>
      </c>
      <c r="AR200" s="218" t="s">
        <v>311</v>
      </c>
      <c r="AT200" s="218" t="s">
        <v>240</v>
      </c>
      <c r="AU200" s="218"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263</v>
      </c>
      <c r="BM200" s="218" t="s">
        <v>1591</v>
      </c>
    </row>
    <row r="201" spans="2:65" s="1" customFormat="1" ht="21.75" customHeight="1">
      <c r="B201" s="182"/>
      <c r="C201" s="298" t="s">
        <v>421</v>
      </c>
      <c r="D201" s="298" t="s">
        <v>240</v>
      </c>
      <c r="E201" s="299" t="s">
        <v>1592</v>
      </c>
      <c r="F201" s="300" t="s">
        <v>1593</v>
      </c>
      <c r="G201" s="301" t="s">
        <v>250</v>
      </c>
      <c r="H201" s="302">
        <v>17</v>
      </c>
      <c r="I201" s="303"/>
      <c r="J201" s="302">
        <f t="shared" si="20"/>
        <v>0</v>
      </c>
      <c r="K201" s="304"/>
      <c r="L201" s="305"/>
      <c r="M201" s="306" t="s">
        <v>1</v>
      </c>
      <c r="N201" s="307" t="s">
        <v>37</v>
      </c>
      <c r="P201" s="296">
        <f t="shared" si="21"/>
        <v>0</v>
      </c>
      <c r="Q201" s="296">
        <v>0</v>
      </c>
      <c r="R201" s="296">
        <f t="shared" si="22"/>
        <v>0</v>
      </c>
      <c r="S201" s="296">
        <v>0</v>
      </c>
      <c r="T201" s="297">
        <f t="shared" si="23"/>
        <v>0</v>
      </c>
      <c r="AR201" s="218" t="s">
        <v>311</v>
      </c>
      <c r="AT201" s="218" t="s">
        <v>240</v>
      </c>
      <c r="AU201" s="218"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263</v>
      </c>
      <c r="BM201" s="218" t="s">
        <v>1594</v>
      </c>
    </row>
    <row r="202" spans="2:65" s="1" customFormat="1" ht="16.5" customHeight="1">
      <c r="B202" s="182"/>
      <c r="C202" s="298" t="s">
        <v>424</v>
      </c>
      <c r="D202" s="298" t="s">
        <v>240</v>
      </c>
      <c r="E202" s="299" t="s">
        <v>1595</v>
      </c>
      <c r="F202" s="300" t="s">
        <v>1596</v>
      </c>
      <c r="G202" s="301" t="s">
        <v>250</v>
      </c>
      <c r="H202" s="302">
        <v>17</v>
      </c>
      <c r="I202" s="303"/>
      <c r="J202" s="302">
        <f t="shared" si="20"/>
        <v>0</v>
      </c>
      <c r="K202" s="304"/>
      <c r="L202" s="305"/>
      <c r="M202" s="306" t="s">
        <v>1</v>
      </c>
      <c r="N202" s="307" t="s">
        <v>37</v>
      </c>
      <c r="P202" s="296">
        <f t="shared" si="21"/>
        <v>0</v>
      </c>
      <c r="Q202" s="296">
        <v>0</v>
      </c>
      <c r="R202" s="296">
        <f t="shared" si="22"/>
        <v>0</v>
      </c>
      <c r="S202" s="296">
        <v>0</v>
      </c>
      <c r="T202" s="297">
        <f t="shared" si="23"/>
        <v>0</v>
      </c>
      <c r="AR202" s="218" t="s">
        <v>311</v>
      </c>
      <c r="AT202" s="218" t="s">
        <v>240</v>
      </c>
      <c r="AU202" s="218"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263</v>
      </c>
      <c r="BM202" s="218" t="s">
        <v>1597</v>
      </c>
    </row>
    <row r="203" spans="2:65" s="1" customFormat="1" ht="21.75" customHeight="1">
      <c r="B203" s="182"/>
      <c r="C203" s="212" t="s">
        <v>427</v>
      </c>
      <c r="D203" s="212" t="s">
        <v>213</v>
      </c>
      <c r="E203" s="213" t="s">
        <v>1598</v>
      </c>
      <c r="F203" s="214" t="s">
        <v>1599</v>
      </c>
      <c r="G203" s="215" t="s">
        <v>250</v>
      </c>
      <c r="H203" s="217">
        <v>49</v>
      </c>
      <c r="I203" s="293"/>
      <c r="J203" s="217">
        <f t="shared" si="20"/>
        <v>0</v>
      </c>
      <c r="K203" s="189"/>
      <c r="L203" s="64"/>
      <c r="M203" s="294" t="s">
        <v>1</v>
      </c>
      <c r="N203" s="295" t="s">
        <v>37</v>
      </c>
      <c r="P203" s="296">
        <f t="shared" si="21"/>
        <v>0</v>
      </c>
      <c r="Q203" s="296">
        <v>1.02E-4</v>
      </c>
      <c r="R203" s="296">
        <f t="shared" si="22"/>
        <v>4.9979999999999998E-3</v>
      </c>
      <c r="S203" s="296">
        <v>0</v>
      </c>
      <c r="T203" s="297">
        <f t="shared" si="23"/>
        <v>0</v>
      </c>
      <c r="AR203" s="218" t="s">
        <v>263</v>
      </c>
      <c r="AT203" s="218" t="s">
        <v>213</v>
      </c>
      <c r="AU203" s="218"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263</v>
      </c>
      <c r="BM203" s="218" t="s">
        <v>1600</v>
      </c>
    </row>
    <row r="204" spans="2:65" s="1" customFormat="1" ht="37.9" customHeight="1">
      <c r="B204" s="182"/>
      <c r="C204" s="298" t="s">
        <v>431</v>
      </c>
      <c r="D204" s="298" t="s">
        <v>240</v>
      </c>
      <c r="E204" s="299" t="s">
        <v>1601</v>
      </c>
      <c r="F204" s="300" t="s">
        <v>1602</v>
      </c>
      <c r="G204" s="301" t="s">
        <v>250</v>
      </c>
      <c r="H204" s="302">
        <v>49</v>
      </c>
      <c r="I204" s="303"/>
      <c r="J204" s="302">
        <f t="shared" si="20"/>
        <v>0</v>
      </c>
      <c r="K204" s="304"/>
      <c r="L204" s="305"/>
      <c r="M204" s="306" t="s">
        <v>1</v>
      </c>
      <c r="N204" s="307" t="s">
        <v>37</v>
      </c>
      <c r="P204" s="296">
        <f t="shared" si="21"/>
        <v>0</v>
      </c>
      <c r="Q204" s="296">
        <v>0</v>
      </c>
      <c r="R204" s="296">
        <f t="shared" si="22"/>
        <v>0</v>
      </c>
      <c r="S204" s="296">
        <v>0</v>
      </c>
      <c r="T204" s="297">
        <f t="shared" si="23"/>
        <v>0</v>
      </c>
      <c r="AR204" s="218" t="s">
        <v>311</v>
      </c>
      <c r="AT204" s="218" t="s">
        <v>240</v>
      </c>
      <c r="AU204" s="218"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263</v>
      </c>
      <c r="BM204" s="218" t="s">
        <v>1603</v>
      </c>
    </row>
    <row r="205" spans="2:65" s="1" customFormat="1" ht="62.65" customHeight="1">
      <c r="B205" s="182"/>
      <c r="C205" s="298" t="s">
        <v>434</v>
      </c>
      <c r="D205" s="298" t="s">
        <v>240</v>
      </c>
      <c r="E205" s="299" t="s">
        <v>1604</v>
      </c>
      <c r="F205" s="300" t="s">
        <v>1605</v>
      </c>
      <c r="G205" s="301" t="s">
        <v>250</v>
      </c>
      <c r="H205" s="302">
        <v>49</v>
      </c>
      <c r="I205" s="303"/>
      <c r="J205" s="302">
        <f t="shared" si="20"/>
        <v>0</v>
      </c>
      <c r="K205" s="304"/>
      <c r="L205" s="305"/>
      <c r="M205" s="306" t="s">
        <v>1</v>
      </c>
      <c r="N205" s="307" t="s">
        <v>37</v>
      </c>
      <c r="P205" s="296">
        <f t="shared" si="21"/>
        <v>0</v>
      </c>
      <c r="Q205" s="296">
        <v>0</v>
      </c>
      <c r="R205" s="296">
        <f t="shared" si="22"/>
        <v>0</v>
      </c>
      <c r="S205" s="296">
        <v>0</v>
      </c>
      <c r="T205" s="297">
        <f t="shared" si="23"/>
        <v>0</v>
      </c>
      <c r="AR205" s="218" t="s">
        <v>311</v>
      </c>
      <c r="AT205" s="218" t="s">
        <v>240</v>
      </c>
      <c r="AU205" s="218"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263</v>
      </c>
      <c r="BM205" s="218" t="s">
        <v>1606</v>
      </c>
    </row>
    <row r="206" spans="2:65" s="1" customFormat="1" ht="21.75" customHeight="1">
      <c r="B206" s="182"/>
      <c r="C206" s="298" t="s">
        <v>435</v>
      </c>
      <c r="D206" s="298" t="s">
        <v>240</v>
      </c>
      <c r="E206" s="299" t="s">
        <v>1607</v>
      </c>
      <c r="F206" s="300" t="s">
        <v>1608</v>
      </c>
      <c r="G206" s="301" t="s">
        <v>250</v>
      </c>
      <c r="H206" s="302">
        <v>2</v>
      </c>
      <c r="I206" s="303"/>
      <c r="J206" s="302">
        <f t="shared" si="20"/>
        <v>0</v>
      </c>
      <c r="K206" s="304"/>
      <c r="L206" s="305"/>
      <c r="M206" s="306" t="s">
        <v>1</v>
      </c>
      <c r="N206" s="307" t="s">
        <v>37</v>
      </c>
      <c r="P206" s="296">
        <f t="shared" si="21"/>
        <v>0</v>
      </c>
      <c r="Q206" s="296">
        <v>0</v>
      </c>
      <c r="R206" s="296">
        <f t="shared" si="22"/>
        <v>0</v>
      </c>
      <c r="S206" s="296">
        <v>0</v>
      </c>
      <c r="T206" s="297">
        <f t="shared" si="23"/>
        <v>0</v>
      </c>
      <c r="AR206" s="218" t="s">
        <v>311</v>
      </c>
      <c r="AT206" s="218" t="s">
        <v>240</v>
      </c>
      <c r="AU206" s="218"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263</v>
      </c>
      <c r="BM206" s="218" t="s">
        <v>1609</v>
      </c>
    </row>
    <row r="207" spans="2:65" s="1" customFormat="1" ht="24.2" customHeight="1">
      <c r="B207" s="182"/>
      <c r="C207" s="212" t="s">
        <v>438</v>
      </c>
      <c r="D207" s="212" t="s">
        <v>213</v>
      </c>
      <c r="E207" s="213" t="s">
        <v>1610</v>
      </c>
      <c r="F207" s="214" t="s">
        <v>1611</v>
      </c>
      <c r="G207" s="215" t="s">
        <v>389</v>
      </c>
      <c r="H207" s="217">
        <v>1575</v>
      </c>
      <c r="I207" s="293"/>
      <c r="J207" s="217">
        <f t="shared" si="20"/>
        <v>0</v>
      </c>
      <c r="K207" s="189"/>
      <c r="L207" s="64"/>
      <c r="M207" s="294" t="s">
        <v>1</v>
      </c>
      <c r="N207" s="295" t="s">
        <v>37</v>
      </c>
      <c r="P207" s="296">
        <f t="shared" si="21"/>
        <v>0</v>
      </c>
      <c r="Q207" s="296">
        <v>0</v>
      </c>
      <c r="R207" s="296">
        <f t="shared" si="22"/>
        <v>0</v>
      </c>
      <c r="S207" s="296">
        <v>0</v>
      </c>
      <c r="T207" s="297">
        <f t="shared" si="23"/>
        <v>0</v>
      </c>
      <c r="AR207" s="218" t="s">
        <v>263</v>
      </c>
      <c r="AT207" s="218" t="s">
        <v>213</v>
      </c>
      <c r="AU207" s="218"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263</v>
      </c>
      <c r="BM207" s="218" t="s">
        <v>1612</v>
      </c>
    </row>
    <row r="208" spans="2:65" s="1" customFormat="1" ht="24.2" customHeight="1">
      <c r="B208" s="182"/>
      <c r="C208" s="212" t="s">
        <v>441</v>
      </c>
      <c r="D208" s="212" t="s">
        <v>213</v>
      </c>
      <c r="E208" s="213" t="s">
        <v>1613</v>
      </c>
      <c r="F208" s="214" t="s">
        <v>1614</v>
      </c>
      <c r="G208" s="215" t="s">
        <v>389</v>
      </c>
      <c r="H208" s="217">
        <v>126</v>
      </c>
      <c r="I208" s="293"/>
      <c r="J208" s="217">
        <f t="shared" si="20"/>
        <v>0</v>
      </c>
      <c r="K208" s="189"/>
      <c r="L208" s="64"/>
      <c r="M208" s="294" t="s">
        <v>1</v>
      </c>
      <c r="N208" s="295" t="s">
        <v>37</v>
      </c>
      <c r="P208" s="296">
        <f t="shared" si="21"/>
        <v>0</v>
      </c>
      <c r="Q208" s="296">
        <v>0</v>
      </c>
      <c r="R208" s="296">
        <f t="shared" si="22"/>
        <v>0</v>
      </c>
      <c r="S208" s="296">
        <v>0</v>
      </c>
      <c r="T208" s="297">
        <f t="shared" si="23"/>
        <v>0</v>
      </c>
      <c r="AR208" s="218" t="s">
        <v>263</v>
      </c>
      <c r="AT208" s="218" t="s">
        <v>213</v>
      </c>
      <c r="AU208" s="218"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263</v>
      </c>
      <c r="BM208" s="218" t="s">
        <v>1615</v>
      </c>
    </row>
    <row r="209" spans="2:65" s="1" customFormat="1" ht="24.2" customHeight="1">
      <c r="B209" s="182"/>
      <c r="C209" s="212" t="s">
        <v>444</v>
      </c>
      <c r="D209" s="212" t="s">
        <v>213</v>
      </c>
      <c r="E209" s="213" t="s">
        <v>1616</v>
      </c>
      <c r="F209" s="214" t="s">
        <v>1617</v>
      </c>
      <c r="G209" s="215" t="s">
        <v>389</v>
      </c>
      <c r="H209" s="217">
        <v>1701</v>
      </c>
      <c r="I209" s="293"/>
      <c r="J209" s="217">
        <f t="shared" si="20"/>
        <v>0</v>
      </c>
      <c r="K209" s="189"/>
      <c r="L209" s="64"/>
      <c r="M209" s="294" t="s">
        <v>1</v>
      </c>
      <c r="N209" s="295" t="s">
        <v>37</v>
      </c>
      <c r="P209" s="296">
        <f t="shared" si="21"/>
        <v>0</v>
      </c>
      <c r="Q209" s="296">
        <v>0</v>
      </c>
      <c r="R209" s="296">
        <f t="shared" si="22"/>
        <v>0</v>
      </c>
      <c r="S209" s="296">
        <v>0</v>
      </c>
      <c r="T209" s="297">
        <f t="shared" si="23"/>
        <v>0</v>
      </c>
      <c r="AR209" s="218" t="s">
        <v>263</v>
      </c>
      <c r="AT209" s="218" t="s">
        <v>213</v>
      </c>
      <c r="AU209" s="218"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263</v>
      </c>
      <c r="BM209" s="218" t="s">
        <v>1618</v>
      </c>
    </row>
    <row r="210" spans="2:65" s="1" customFormat="1" ht="24.2" customHeight="1">
      <c r="B210" s="182"/>
      <c r="C210" s="212" t="s">
        <v>445</v>
      </c>
      <c r="D210" s="212" t="s">
        <v>213</v>
      </c>
      <c r="E210" s="213" t="s">
        <v>1619</v>
      </c>
      <c r="F210" s="214" t="s">
        <v>1620</v>
      </c>
      <c r="G210" s="215" t="s">
        <v>1489</v>
      </c>
      <c r="H210" s="293"/>
      <c r="I210" s="293"/>
      <c r="J210" s="217">
        <f t="shared" si="20"/>
        <v>0</v>
      </c>
      <c r="K210" s="189"/>
      <c r="L210" s="64"/>
      <c r="M210" s="294" t="s">
        <v>1</v>
      </c>
      <c r="N210" s="295" t="s">
        <v>37</v>
      </c>
      <c r="P210" s="296">
        <f t="shared" si="21"/>
        <v>0</v>
      </c>
      <c r="Q210" s="296">
        <v>0</v>
      </c>
      <c r="R210" s="296">
        <f t="shared" si="22"/>
        <v>0</v>
      </c>
      <c r="S210" s="296">
        <v>0</v>
      </c>
      <c r="T210" s="297">
        <f t="shared" si="23"/>
        <v>0</v>
      </c>
      <c r="AR210" s="218" t="s">
        <v>263</v>
      </c>
      <c r="AT210" s="218" t="s">
        <v>213</v>
      </c>
      <c r="AU210" s="218"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263</v>
      </c>
      <c r="BM210" s="218" t="s">
        <v>1621</v>
      </c>
    </row>
    <row r="211" spans="2:65" s="1" customFormat="1" ht="24.2" customHeight="1">
      <c r="B211" s="182"/>
      <c r="C211" s="212" t="s">
        <v>448</v>
      </c>
      <c r="D211" s="212" t="s">
        <v>213</v>
      </c>
      <c r="E211" s="213" t="s">
        <v>1622</v>
      </c>
      <c r="F211" s="214" t="s">
        <v>1623</v>
      </c>
      <c r="G211" s="215" t="s">
        <v>1489</v>
      </c>
      <c r="H211" s="293"/>
      <c r="I211" s="293"/>
      <c r="J211" s="217">
        <f t="shared" si="20"/>
        <v>0</v>
      </c>
      <c r="K211" s="189"/>
      <c r="L211" s="64"/>
      <c r="M211" s="294" t="s">
        <v>1</v>
      </c>
      <c r="N211" s="295" t="s">
        <v>37</v>
      </c>
      <c r="P211" s="296">
        <f t="shared" si="21"/>
        <v>0</v>
      </c>
      <c r="Q211" s="296">
        <v>0</v>
      </c>
      <c r="R211" s="296">
        <f t="shared" si="22"/>
        <v>0</v>
      </c>
      <c r="S211" s="296">
        <v>0</v>
      </c>
      <c r="T211" s="297">
        <f t="shared" si="23"/>
        <v>0</v>
      </c>
      <c r="AR211" s="218" t="s">
        <v>263</v>
      </c>
      <c r="AT211" s="218" t="s">
        <v>213</v>
      </c>
      <c r="AU211" s="218"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263</v>
      </c>
      <c r="BM211" s="218" t="s">
        <v>1624</v>
      </c>
    </row>
    <row r="212" spans="2:65" s="15" customFormat="1" ht="22.9" customHeight="1">
      <c r="B212" s="281"/>
      <c r="D212" s="282" t="s">
        <v>69</v>
      </c>
      <c r="E212" s="291" t="s">
        <v>640</v>
      </c>
      <c r="F212" s="291" t="s">
        <v>641</v>
      </c>
      <c r="I212" s="284"/>
      <c r="J212" s="292">
        <f>BK212</f>
        <v>0</v>
      </c>
      <c r="L212" s="281"/>
      <c r="M212" s="286"/>
      <c r="P212" s="287">
        <f>SUM(P213:P272)</f>
        <v>0</v>
      </c>
      <c r="R212" s="287">
        <f>SUM(R213:R272)</f>
        <v>2.8602920000000007</v>
      </c>
      <c r="T212" s="288">
        <f>SUM(T213:T272)</f>
        <v>0</v>
      </c>
      <c r="AR212" s="282" t="s">
        <v>83</v>
      </c>
      <c r="AT212" s="289" t="s">
        <v>69</v>
      </c>
      <c r="AU212" s="289" t="s">
        <v>77</v>
      </c>
      <c r="AY212" s="282" t="s">
        <v>211</v>
      </c>
      <c r="BK212" s="290">
        <f>SUM(BK213:BK272)</f>
        <v>0</v>
      </c>
    </row>
    <row r="213" spans="2:65" s="1" customFormat="1" ht="24.2" customHeight="1">
      <c r="B213" s="182"/>
      <c r="C213" s="212" t="s">
        <v>449</v>
      </c>
      <c r="D213" s="212" t="s">
        <v>213</v>
      </c>
      <c r="E213" s="213" t="s">
        <v>1625</v>
      </c>
      <c r="F213" s="214" t="s">
        <v>1626</v>
      </c>
      <c r="G213" s="215" t="s">
        <v>389</v>
      </c>
      <c r="H213" s="217">
        <v>1</v>
      </c>
      <c r="I213" s="293"/>
      <c r="J213" s="217">
        <f t="shared" ref="J213:J272" si="30">ROUND(I213*H213,2)</f>
        <v>0</v>
      </c>
      <c r="K213" s="189"/>
      <c r="L213" s="64"/>
      <c r="M213" s="294" t="s">
        <v>1</v>
      </c>
      <c r="N213" s="295" t="s">
        <v>37</v>
      </c>
      <c r="P213" s="296">
        <f t="shared" ref="P213:P272" si="31">O213*H213</f>
        <v>0</v>
      </c>
      <c r="Q213" s="296">
        <v>1.0090399999999999E-3</v>
      </c>
      <c r="R213" s="296">
        <f t="shared" ref="R213:R272" si="32">Q213*H213</f>
        <v>1.0090399999999999E-3</v>
      </c>
      <c r="S213" s="296">
        <v>0</v>
      </c>
      <c r="T213" s="297">
        <f t="shared" ref="T213:T272" si="33">S213*H213</f>
        <v>0</v>
      </c>
      <c r="AR213" s="218" t="s">
        <v>263</v>
      </c>
      <c r="AT213" s="218" t="s">
        <v>213</v>
      </c>
      <c r="AU213" s="218" t="s">
        <v>83</v>
      </c>
      <c r="AY213" s="51" t="s">
        <v>211</v>
      </c>
      <c r="BE213" s="195">
        <f t="shared" ref="BE213:BE272" si="34">IF(N213="základná",J213,0)</f>
        <v>0</v>
      </c>
      <c r="BF213" s="195">
        <f t="shared" ref="BF213:BF272" si="35">IF(N213="znížená",J213,0)</f>
        <v>0</v>
      </c>
      <c r="BG213" s="195">
        <f t="shared" ref="BG213:BG272" si="36">IF(N213="zákl. prenesená",J213,0)</f>
        <v>0</v>
      </c>
      <c r="BH213" s="195">
        <f t="shared" ref="BH213:BH272" si="37">IF(N213="zníž. prenesená",J213,0)</f>
        <v>0</v>
      </c>
      <c r="BI213" s="195">
        <f t="shared" ref="BI213:BI272" si="38">IF(N213="nulová",J213,0)</f>
        <v>0</v>
      </c>
      <c r="BJ213" s="51" t="s">
        <v>83</v>
      </c>
      <c r="BK213" s="195">
        <f t="shared" ref="BK213:BK272" si="39">ROUND(I213*H213,2)</f>
        <v>0</v>
      </c>
      <c r="BL213" s="51" t="s">
        <v>263</v>
      </c>
      <c r="BM213" s="218" t="s">
        <v>1627</v>
      </c>
    </row>
    <row r="214" spans="2:65" s="1" customFormat="1" ht="24.2" customHeight="1">
      <c r="B214" s="182"/>
      <c r="C214" s="212" t="s">
        <v>452</v>
      </c>
      <c r="D214" s="212" t="s">
        <v>213</v>
      </c>
      <c r="E214" s="213" t="s">
        <v>1628</v>
      </c>
      <c r="F214" s="214" t="s">
        <v>1629</v>
      </c>
      <c r="G214" s="215" t="s">
        <v>389</v>
      </c>
      <c r="H214" s="217">
        <v>83</v>
      </c>
      <c r="I214" s="293"/>
      <c r="J214" s="217">
        <f t="shared" si="30"/>
        <v>0</v>
      </c>
      <c r="K214" s="189"/>
      <c r="L214" s="64"/>
      <c r="M214" s="294" t="s">
        <v>1</v>
      </c>
      <c r="N214" s="295" t="s">
        <v>37</v>
      </c>
      <c r="P214" s="296">
        <f t="shared" si="31"/>
        <v>0</v>
      </c>
      <c r="Q214" s="296">
        <v>1.7126800000000001E-3</v>
      </c>
      <c r="R214" s="296">
        <f t="shared" si="32"/>
        <v>0.14215244000000002</v>
      </c>
      <c r="S214" s="296">
        <v>0</v>
      </c>
      <c r="T214" s="297">
        <f t="shared" si="33"/>
        <v>0</v>
      </c>
      <c r="AR214" s="218" t="s">
        <v>263</v>
      </c>
      <c r="AT214" s="218" t="s">
        <v>213</v>
      </c>
      <c r="AU214" s="218"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263</v>
      </c>
      <c r="BM214" s="218" t="s">
        <v>1630</v>
      </c>
    </row>
    <row r="215" spans="2:65" s="1" customFormat="1" ht="24.2" customHeight="1">
      <c r="B215" s="182"/>
      <c r="C215" s="212" t="s">
        <v>453</v>
      </c>
      <c r="D215" s="212" t="s">
        <v>213</v>
      </c>
      <c r="E215" s="213" t="s">
        <v>1631</v>
      </c>
      <c r="F215" s="214" t="s">
        <v>1632</v>
      </c>
      <c r="G215" s="215" t="s">
        <v>389</v>
      </c>
      <c r="H215" s="217">
        <v>139</v>
      </c>
      <c r="I215" s="293"/>
      <c r="J215" s="217">
        <f t="shared" si="30"/>
        <v>0</v>
      </c>
      <c r="K215" s="189"/>
      <c r="L215" s="64"/>
      <c r="M215" s="294" t="s">
        <v>1</v>
      </c>
      <c r="N215" s="295" t="s">
        <v>37</v>
      </c>
      <c r="P215" s="296">
        <f t="shared" si="31"/>
        <v>0</v>
      </c>
      <c r="Q215" s="296">
        <v>2.44364E-3</v>
      </c>
      <c r="R215" s="296">
        <f t="shared" si="32"/>
        <v>0.33966595999999999</v>
      </c>
      <c r="S215" s="296">
        <v>0</v>
      </c>
      <c r="T215" s="297">
        <f t="shared" si="33"/>
        <v>0</v>
      </c>
      <c r="AR215" s="218" t="s">
        <v>263</v>
      </c>
      <c r="AT215" s="218" t="s">
        <v>213</v>
      </c>
      <c r="AU215" s="218"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263</v>
      </c>
      <c r="BM215" s="218" t="s">
        <v>1633</v>
      </c>
    </row>
    <row r="216" spans="2:65" s="1" customFormat="1" ht="24.2" customHeight="1">
      <c r="B216" s="182"/>
      <c r="C216" s="212" t="s">
        <v>456</v>
      </c>
      <c r="D216" s="212" t="s">
        <v>213</v>
      </c>
      <c r="E216" s="213" t="s">
        <v>1634</v>
      </c>
      <c r="F216" s="214" t="s">
        <v>1635</v>
      </c>
      <c r="G216" s="215" t="s">
        <v>389</v>
      </c>
      <c r="H216" s="217">
        <v>46</v>
      </c>
      <c r="I216" s="293"/>
      <c r="J216" s="217">
        <f t="shared" si="30"/>
        <v>0</v>
      </c>
      <c r="K216" s="189"/>
      <c r="L216" s="64"/>
      <c r="M216" s="294" t="s">
        <v>1</v>
      </c>
      <c r="N216" s="295" t="s">
        <v>37</v>
      </c>
      <c r="P216" s="296">
        <f t="shared" si="31"/>
        <v>0</v>
      </c>
      <c r="Q216" s="296">
        <v>4.2490399999999999E-3</v>
      </c>
      <c r="R216" s="296">
        <f t="shared" si="32"/>
        <v>0.19545583999999999</v>
      </c>
      <c r="S216" s="296">
        <v>0</v>
      </c>
      <c r="T216" s="297">
        <f t="shared" si="33"/>
        <v>0</v>
      </c>
      <c r="AR216" s="218" t="s">
        <v>263</v>
      </c>
      <c r="AT216" s="218" t="s">
        <v>213</v>
      </c>
      <c r="AU216" s="218"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263</v>
      </c>
      <c r="BM216" s="218" t="s">
        <v>1636</v>
      </c>
    </row>
    <row r="217" spans="2:65" s="1" customFormat="1" ht="24.2" customHeight="1">
      <c r="B217" s="182"/>
      <c r="C217" s="212" t="s">
        <v>457</v>
      </c>
      <c r="D217" s="212" t="s">
        <v>213</v>
      </c>
      <c r="E217" s="213" t="s">
        <v>1637</v>
      </c>
      <c r="F217" s="214" t="s">
        <v>1638</v>
      </c>
      <c r="G217" s="215" t="s">
        <v>389</v>
      </c>
      <c r="H217" s="217">
        <v>199</v>
      </c>
      <c r="I217" s="293"/>
      <c r="J217" s="217">
        <f t="shared" si="30"/>
        <v>0</v>
      </c>
      <c r="K217" s="189"/>
      <c r="L217" s="64"/>
      <c r="M217" s="294" t="s">
        <v>1</v>
      </c>
      <c r="N217" s="295" t="s">
        <v>37</v>
      </c>
      <c r="P217" s="296">
        <f t="shared" si="31"/>
        <v>0</v>
      </c>
      <c r="Q217" s="296">
        <v>4.8939999999999997E-4</v>
      </c>
      <c r="R217" s="296">
        <f t="shared" si="32"/>
        <v>9.7390599999999994E-2</v>
      </c>
      <c r="S217" s="296">
        <v>0</v>
      </c>
      <c r="T217" s="297">
        <f t="shared" si="33"/>
        <v>0</v>
      </c>
      <c r="AR217" s="218" t="s">
        <v>263</v>
      </c>
      <c r="AT217" s="218" t="s">
        <v>213</v>
      </c>
      <c r="AU217" s="218" t="s">
        <v>83</v>
      </c>
      <c r="AY217" s="51" t="s">
        <v>211</v>
      </c>
      <c r="BE217" s="195">
        <f t="shared" si="34"/>
        <v>0</v>
      </c>
      <c r="BF217" s="195">
        <f t="shared" si="35"/>
        <v>0</v>
      </c>
      <c r="BG217" s="195">
        <f t="shared" si="36"/>
        <v>0</v>
      </c>
      <c r="BH217" s="195">
        <f t="shared" si="37"/>
        <v>0</v>
      </c>
      <c r="BI217" s="195">
        <f t="shared" si="38"/>
        <v>0</v>
      </c>
      <c r="BJ217" s="51" t="s">
        <v>83</v>
      </c>
      <c r="BK217" s="195">
        <f t="shared" si="39"/>
        <v>0</v>
      </c>
      <c r="BL217" s="51" t="s">
        <v>263</v>
      </c>
      <c r="BM217" s="218" t="s">
        <v>1639</v>
      </c>
    </row>
    <row r="218" spans="2:65" s="1" customFormat="1" ht="24.2" customHeight="1">
      <c r="B218" s="182"/>
      <c r="C218" s="212" t="s">
        <v>460</v>
      </c>
      <c r="D218" s="212" t="s">
        <v>213</v>
      </c>
      <c r="E218" s="213" t="s">
        <v>1640</v>
      </c>
      <c r="F218" s="214" t="s">
        <v>1641</v>
      </c>
      <c r="G218" s="215" t="s">
        <v>389</v>
      </c>
      <c r="H218" s="217">
        <v>48</v>
      </c>
      <c r="I218" s="293"/>
      <c r="J218" s="217">
        <f t="shared" si="30"/>
        <v>0</v>
      </c>
      <c r="K218" s="189"/>
      <c r="L218" s="64"/>
      <c r="M218" s="294" t="s">
        <v>1</v>
      </c>
      <c r="N218" s="295" t="s">
        <v>37</v>
      </c>
      <c r="P218" s="296">
        <f t="shared" si="31"/>
        <v>0</v>
      </c>
      <c r="Q218" s="296">
        <v>6.0577000000000005E-4</v>
      </c>
      <c r="R218" s="296">
        <f t="shared" si="32"/>
        <v>2.9076960000000002E-2</v>
      </c>
      <c r="S218" s="296">
        <v>0</v>
      </c>
      <c r="T218" s="297">
        <f t="shared" si="33"/>
        <v>0</v>
      </c>
      <c r="AR218" s="218" t="s">
        <v>263</v>
      </c>
      <c r="AT218" s="218" t="s">
        <v>213</v>
      </c>
      <c r="AU218" s="218" t="s">
        <v>83</v>
      </c>
      <c r="AY218" s="51" t="s">
        <v>211</v>
      </c>
      <c r="BE218" s="195">
        <f t="shared" si="34"/>
        <v>0</v>
      </c>
      <c r="BF218" s="195">
        <f t="shared" si="35"/>
        <v>0</v>
      </c>
      <c r="BG218" s="195">
        <f t="shared" si="36"/>
        <v>0</v>
      </c>
      <c r="BH218" s="195">
        <f t="shared" si="37"/>
        <v>0</v>
      </c>
      <c r="BI218" s="195">
        <f t="shared" si="38"/>
        <v>0</v>
      </c>
      <c r="BJ218" s="51" t="s">
        <v>83</v>
      </c>
      <c r="BK218" s="195">
        <f t="shared" si="39"/>
        <v>0</v>
      </c>
      <c r="BL218" s="51" t="s">
        <v>263</v>
      </c>
      <c r="BM218" s="218" t="s">
        <v>1642</v>
      </c>
    </row>
    <row r="219" spans="2:65" s="1" customFormat="1" ht="24.2" customHeight="1">
      <c r="B219" s="182"/>
      <c r="C219" s="212" t="s">
        <v>463</v>
      </c>
      <c r="D219" s="212" t="s">
        <v>213</v>
      </c>
      <c r="E219" s="213" t="s">
        <v>1643</v>
      </c>
      <c r="F219" s="214" t="s">
        <v>1644</v>
      </c>
      <c r="G219" s="215" t="s">
        <v>389</v>
      </c>
      <c r="H219" s="217">
        <v>222</v>
      </c>
      <c r="I219" s="293"/>
      <c r="J219" s="217">
        <f t="shared" si="30"/>
        <v>0</v>
      </c>
      <c r="K219" s="189"/>
      <c r="L219" s="64"/>
      <c r="M219" s="294" t="s">
        <v>1</v>
      </c>
      <c r="N219" s="295" t="s">
        <v>37</v>
      </c>
      <c r="P219" s="296">
        <f t="shared" si="31"/>
        <v>0</v>
      </c>
      <c r="Q219" s="296">
        <v>7.1131999999999999E-4</v>
      </c>
      <c r="R219" s="296">
        <f t="shared" si="32"/>
        <v>0.15791304</v>
      </c>
      <c r="S219" s="296">
        <v>0</v>
      </c>
      <c r="T219" s="297">
        <f t="shared" si="33"/>
        <v>0</v>
      </c>
      <c r="AR219" s="218" t="s">
        <v>263</v>
      </c>
      <c r="AT219" s="218" t="s">
        <v>213</v>
      </c>
      <c r="AU219" s="218" t="s">
        <v>83</v>
      </c>
      <c r="AY219" s="51" t="s">
        <v>211</v>
      </c>
      <c r="BE219" s="195">
        <f t="shared" si="34"/>
        <v>0</v>
      </c>
      <c r="BF219" s="195">
        <f t="shared" si="35"/>
        <v>0</v>
      </c>
      <c r="BG219" s="195">
        <f t="shared" si="36"/>
        <v>0</v>
      </c>
      <c r="BH219" s="195">
        <f t="shared" si="37"/>
        <v>0</v>
      </c>
      <c r="BI219" s="195">
        <f t="shared" si="38"/>
        <v>0</v>
      </c>
      <c r="BJ219" s="51" t="s">
        <v>83</v>
      </c>
      <c r="BK219" s="195">
        <f t="shared" si="39"/>
        <v>0</v>
      </c>
      <c r="BL219" s="51" t="s">
        <v>263</v>
      </c>
      <c r="BM219" s="218" t="s">
        <v>1645</v>
      </c>
    </row>
    <row r="220" spans="2:65" s="1" customFormat="1" ht="24.2" customHeight="1">
      <c r="B220" s="182"/>
      <c r="C220" s="212" t="s">
        <v>466</v>
      </c>
      <c r="D220" s="212" t="s">
        <v>213</v>
      </c>
      <c r="E220" s="213" t="s">
        <v>1646</v>
      </c>
      <c r="F220" s="214" t="s">
        <v>1647</v>
      </c>
      <c r="G220" s="215" t="s">
        <v>389</v>
      </c>
      <c r="H220" s="217">
        <v>218</v>
      </c>
      <c r="I220" s="293"/>
      <c r="J220" s="217">
        <f t="shared" si="30"/>
        <v>0</v>
      </c>
      <c r="K220" s="189"/>
      <c r="L220" s="64"/>
      <c r="M220" s="294" t="s">
        <v>1</v>
      </c>
      <c r="N220" s="295" t="s">
        <v>37</v>
      </c>
      <c r="P220" s="296">
        <f t="shared" si="31"/>
        <v>0</v>
      </c>
      <c r="Q220" s="296">
        <v>1.0917800000000001E-3</v>
      </c>
      <c r="R220" s="296">
        <f t="shared" si="32"/>
        <v>0.23800804000000003</v>
      </c>
      <c r="S220" s="296">
        <v>0</v>
      </c>
      <c r="T220" s="297">
        <f t="shared" si="33"/>
        <v>0</v>
      </c>
      <c r="AR220" s="218" t="s">
        <v>263</v>
      </c>
      <c r="AT220" s="218" t="s">
        <v>213</v>
      </c>
      <c r="AU220" s="218" t="s">
        <v>83</v>
      </c>
      <c r="AY220" s="51" t="s">
        <v>211</v>
      </c>
      <c r="BE220" s="195">
        <f t="shared" si="34"/>
        <v>0</v>
      </c>
      <c r="BF220" s="195">
        <f t="shared" si="35"/>
        <v>0</v>
      </c>
      <c r="BG220" s="195">
        <f t="shared" si="36"/>
        <v>0</v>
      </c>
      <c r="BH220" s="195">
        <f t="shared" si="37"/>
        <v>0</v>
      </c>
      <c r="BI220" s="195">
        <f t="shared" si="38"/>
        <v>0</v>
      </c>
      <c r="BJ220" s="51" t="s">
        <v>83</v>
      </c>
      <c r="BK220" s="195">
        <f t="shared" si="39"/>
        <v>0</v>
      </c>
      <c r="BL220" s="51" t="s">
        <v>263</v>
      </c>
      <c r="BM220" s="218" t="s">
        <v>1648</v>
      </c>
    </row>
    <row r="221" spans="2:65" s="1" customFormat="1" ht="24.2" customHeight="1">
      <c r="B221" s="182"/>
      <c r="C221" s="212" t="s">
        <v>469</v>
      </c>
      <c r="D221" s="212" t="s">
        <v>213</v>
      </c>
      <c r="E221" s="213" t="s">
        <v>1649</v>
      </c>
      <c r="F221" s="214" t="s">
        <v>1650</v>
      </c>
      <c r="G221" s="215" t="s">
        <v>389</v>
      </c>
      <c r="H221" s="217">
        <v>50</v>
      </c>
      <c r="I221" s="293"/>
      <c r="J221" s="217">
        <f t="shared" si="30"/>
        <v>0</v>
      </c>
      <c r="K221" s="189"/>
      <c r="L221" s="64"/>
      <c r="M221" s="294" t="s">
        <v>1</v>
      </c>
      <c r="N221" s="295" t="s">
        <v>37</v>
      </c>
      <c r="P221" s="296">
        <f t="shared" si="31"/>
        <v>0</v>
      </c>
      <c r="Q221" s="296">
        <v>1.37028E-3</v>
      </c>
      <c r="R221" s="296">
        <f t="shared" si="32"/>
        <v>6.8514000000000005E-2</v>
      </c>
      <c r="S221" s="296">
        <v>0</v>
      </c>
      <c r="T221" s="297">
        <f t="shared" si="33"/>
        <v>0</v>
      </c>
      <c r="AR221" s="218" t="s">
        <v>263</v>
      </c>
      <c r="AT221" s="218" t="s">
        <v>213</v>
      </c>
      <c r="AU221" s="218" t="s">
        <v>83</v>
      </c>
      <c r="AY221" s="51" t="s">
        <v>211</v>
      </c>
      <c r="BE221" s="195">
        <f t="shared" si="34"/>
        <v>0</v>
      </c>
      <c r="BF221" s="195">
        <f t="shared" si="35"/>
        <v>0</v>
      </c>
      <c r="BG221" s="195">
        <f t="shared" si="36"/>
        <v>0</v>
      </c>
      <c r="BH221" s="195">
        <f t="shared" si="37"/>
        <v>0</v>
      </c>
      <c r="BI221" s="195">
        <f t="shared" si="38"/>
        <v>0</v>
      </c>
      <c r="BJ221" s="51" t="s">
        <v>83</v>
      </c>
      <c r="BK221" s="195">
        <f t="shared" si="39"/>
        <v>0</v>
      </c>
      <c r="BL221" s="51" t="s">
        <v>263</v>
      </c>
      <c r="BM221" s="218" t="s">
        <v>1651</v>
      </c>
    </row>
    <row r="222" spans="2:65" s="1" customFormat="1" ht="24.2" customHeight="1">
      <c r="B222" s="182"/>
      <c r="C222" s="212" t="s">
        <v>472</v>
      </c>
      <c r="D222" s="212" t="s">
        <v>213</v>
      </c>
      <c r="E222" s="213" t="s">
        <v>1652</v>
      </c>
      <c r="F222" s="214" t="s">
        <v>1653</v>
      </c>
      <c r="G222" s="215" t="s">
        <v>389</v>
      </c>
      <c r="H222" s="217">
        <v>84</v>
      </c>
      <c r="I222" s="293"/>
      <c r="J222" s="217">
        <f t="shared" si="30"/>
        <v>0</v>
      </c>
      <c r="K222" s="189"/>
      <c r="L222" s="64"/>
      <c r="M222" s="294" t="s">
        <v>1</v>
      </c>
      <c r="N222" s="295" t="s">
        <v>37</v>
      </c>
      <c r="P222" s="296">
        <f t="shared" si="31"/>
        <v>0</v>
      </c>
      <c r="Q222" s="296">
        <v>1.90288E-3</v>
      </c>
      <c r="R222" s="296">
        <f t="shared" si="32"/>
        <v>0.15984192</v>
      </c>
      <c r="S222" s="296">
        <v>0</v>
      </c>
      <c r="T222" s="297">
        <f t="shared" si="33"/>
        <v>0</v>
      </c>
      <c r="AR222" s="218" t="s">
        <v>263</v>
      </c>
      <c r="AT222" s="218" t="s">
        <v>213</v>
      </c>
      <c r="AU222" s="218" t="s">
        <v>83</v>
      </c>
      <c r="AY222" s="51" t="s">
        <v>211</v>
      </c>
      <c r="BE222" s="195">
        <f t="shared" si="34"/>
        <v>0</v>
      </c>
      <c r="BF222" s="195">
        <f t="shared" si="35"/>
        <v>0</v>
      </c>
      <c r="BG222" s="195">
        <f t="shared" si="36"/>
        <v>0</v>
      </c>
      <c r="BH222" s="195">
        <f t="shared" si="37"/>
        <v>0</v>
      </c>
      <c r="BI222" s="195">
        <f t="shared" si="38"/>
        <v>0</v>
      </c>
      <c r="BJ222" s="51" t="s">
        <v>83</v>
      </c>
      <c r="BK222" s="195">
        <f t="shared" si="39"/>
        <v>0</v>
      </c>
      <c r="BL222" s="51" t="s">
        <v>263</v>
      </c>
      <c r="BM222" s="218" t="s">
        <v>1654</v>
      </c>
    </row>
    <row r="223" spans="2:65" s="1" customFormat="1" ht="24.2" customHeight="1">
      <c r="B223" s="182"/>
      <c r="C223" s="212" t="s">
        <v>475</v>
      </c>
      <c r="D223" s="212" t="s">
        <v>213</v>
      </c>
      <c r="E223" s="213" t="s">
        <v>1655</v>
      </c>
      <c r="F223" s="214" t="s">
        <v>1656</v>
      </c>
      <c r="G223" s="215" t="s">
        <v>389</v>
      </c>
      <c r="H223" s="217">
        <v>5</v>
      </c>
      <c r="I223" s="293"/>
      <c r="J223" s="217">
        <f t="shared" si="30"/>
        <v>0</v>
      </c>
      <c r="K223" s="189"/>
      <c r="L223" s="64"/>
      <c r="M223" s="294" t="s">
        <v>1</v>
      </c>
      <c r="N223" s="295" t="s">
        <v>37</v>
      </c>
      <c r="P223" s="296">
        <f t="shared" si="31"/>
        <v>0</v>
      </c>
      <c r="Q223" s="296">
        <v>1.9927999999999999E-3</v>
      </c>
      <c r="R223" s="296">
        <f t="shared" si="32"/>
        <v>9.9639999999999989E-3</v>
      </c>
      <c r="S223" s="296">
        <v>0</v>
      </c>
      <c r="T223" s="297">
        <f t="shared" si="33"/>
        <v>0</v>
      </c>
      <c r="AR223" s="218" t="s">
        <v>263</v>
      </c>
      <c r="AT223" s="218" t="s">
        <v>213</v>
      </c>
      <c r="AU223" s="218" t="s">
        <v>83</v>
      </c>
      <c r="AY223" s="51" t="s">
        <v>211</v>
      </c>
      <c r="BE223" s="195">
        <f t="shared" si="34"/>
        <v>0</v>
      </c>
      <c r="BF223" s="195">
        <f t="shared" si="35"/>
        <v>0</v>
      </c>
      <c r="BG223" s="195">
        <f t="shared" si="36"/>
        <v>0</v>
      </c>
      <c r="BH223" s="195">
        <f t="shared" si="37"/>
        <v>0</v>
      </c>
      <c r="BI223" s="195">
        <f t="shared" si="38"/>
        <v>0</v>
      </c>
      <c r="BJ223" s="51" t="s">
        <v>83</v>
      </c>
      <c r="BK223" s="195">
        <f t="shared" si="39"/>
        <v>0</v>
      </c>
      <c r="BL223" s="51" t="s">
        <v>263</v>
      </c>
      <c r="BM223" s="218" t="s">
        <v>1657</v>
      </c>
    </row>
    <row r="224" spans="2:65" s="1" customFormat="1" ht="24.2" customHeight="1">
      <c r="B224" s="182"/>
      <c r="C224" s="212" t="s">
        <v>478</v>
      </c>
      <c r="D224" s="212" t="s">
        <v>213</v>
      </c>
      <c r="E224" s="213" t="s">
        <v>1658</v>
      </c>
      <c r="F224" s="214" t="s">
        <v>1659</v>
      </c>
      <c r="G224" s="215" t="s">
        <v>389</v>
      </c>
      <c r="H224" s="217">
        <v>565</v>
      </c>
      <c r="I224" s="293"/>
      <c r="J224" s="217">
        <f t="shared" si="30"/>
        <v>0</v>
      </c>
      <c r="K224" s="189"/>
      <c r="L224" s="64"/>
      <c r="M224" s="294" t="s">
        <v>1</v>
      </c>
      <c r="N224" s="295" t="s">
        <v>37</v>
      </c>
      <c r="P224" s="296">
        <f t="shared" si="31"/>
        <v>0</v>
      </c>
      <c r="Q224" s="296">
        <v>4.3110000000000002E-4</v>
      </c>
      <c r="R224" s="296">
        <f t="shared" si="32"/>
        <v>0.2435715</v>
      </c>
      <c r="S224" s="296">
        <v>0</v>
      </c>
      <c r="T224" s="297">
        <f t="shared" si="33"/>
        <v>0</v>
      </c>
      <c r="AR224" s="218" t="s">
        <v>263</v>
      </c>
      <c r="AT224" s="218" t="s">
        <v>213</v>
      </c>
      <c r="AU224" s="218" t="s">
        <v>83</v>
      </c>
      <c r="AY224" s="51" t="s">
        <v>211</v>
      </c>
      <c r="BE224" s="195">
        <f t="shared" si="34"/>
        <v>0</v>
      </c>
      <c r="BF224" s="195">
        <f t="shared" si="35"/>
        <v>0</v>
      </c>
      <c r="BG224" s="195">
        <f t="shared" si="36"/>
        <v>0</v>
      </c>
      <c r="BH224" s="195">
        <f t="shared" si="37"/>
        <v>0</v>
      </c>
      <c r="BI224" s="195">
        <f t="shared" si="38"/>
        <v>0</v>
      </c>
      <c r="BJ224" s="51" t="s">
        <v>83</v>
      </c>
      <c r="BK224" s="195">
        <f t="shared" si="39"/>
        <v>0</v>
      </c>
      <c r="BL224" s="51" t="s">
        <v>263</v>
      </c>
      <c r="BM224" s="218" t="s">
        <v>1660</v>
      </c>
    </row>
    <row r="225" spans="2:65" s="1" customFormat="1" ht="24.2" customHeight="1">
      <c r="B225" s="182"/>
      <c r="C225" s="212" t="s">
        <v>481</v>
      </c>
      <c r="D225" s="212" t="s">
        <v>213</v>
      </c>
      <c r="E225" s="213" t="s">
        <v>1661</v>
      </c>
      <c r="F225" s="214" t="s">
        <v>1662</v>
      </c>
      <c r="G225" s="215" t="s">
        <v>389</v>
      </c>
      <c r="H225" s="217">
        <v>503</v>
      </c>
      <c r="I225" s="293"/>
      <c r="J225" s="217">
        <f t="shared" si="30"/>
        <v>0</v>
      </c>
      <c r="K225" s="189"/>
      <c r="L225" s="64"/>
      <c r="M225" s="294" t="s">
        <v>1</v>
      </c>
      <c r="N225" s="295" t="s">
        <v>37</v>
      </c>
      <c r="P225" s="296">
        <f t="shared" si="31"/>
        <v>0</v>
      </c>
      <c r="Q225" s="296">
        <v>5.5957000000000001E-4</v>
      </c>
      <c r="R225" s="296">
        <f t="shared" si="32"/>
        <v>0.28146370999999998</v>
      </c>
      <c r="S225" s="296">
        <v>0</v>
      </c>
      <c r="T225" s="297">
        <f t="shared" si="33"/>
        <v>0</v>
      </c>
      <c r="AR225" s="218" t="s">
        <v>263</v>
      </c>
      <c r="AT225" s="218" t="s">
        <v>213</v>
      </c>
      <c r="AU225" s="218" t="s">
        <v>83</v>
      </c>
      <c r="AY225" s="51" t="s">
        <v>211</v>
      </c>
      <c r="BE225" s="195">
        <f t="shared" si="34"/>
        <v>0</v>
      </c>
      <c r="BF225" s="195">
        <f t="shared" si="35"/>
        <v>0</v>
      </c>
      <c r="BG225" s="195">
        <f t="shared" si="36"/>
        <v>0</v>
      </c>
      <c r="BH225" s="195">
        <f t="shared" si="37"/>
        <v>0</v>
      </c>
      <c r="BI225" s="195">
        <f t="shared" si="38"/>
        <v>0</v>
      </c>
      <c r="BJ225" s="51" t="s">
        <v>83</v>
      </c>
      <c r="BK225" s="195">
        <f t="shared" si="39"/>
        <v>0</v>
      </c>
      <c r="BL225" s="51" t="s">
        <v>263</v>
      </c>
      <c r="BM225" s="218" t="s">
        <v>1663</v>
      </c>
    </row>
    <row r="226" spans="2:65" s="1" customFormat="1" ht="16.5" customHeight="1">
      <c r="B226" s="182"/>
      <c r="C226" s="212" t="s">
        <v>484</v>
      </c>
      <c r="D226" s="212" t="s">
        <v>213</v>
      </c>
      <c r="E226" s="213" t="s">
        <v>1664</v>
      </c>
      <c r="F226" s="214" t="s">
        <v>1665</v>
      </c>
      <c r="G226" s="215" t="s">
        <v>250</v>
      </c>
      <c r="H226" s="217">
        <v>469</v>
      </c>
      <c r="I226" s="293"/>
      <c r="J226" s="217">
        <f t="shared" si="30"/>
        <v>0</v>
      </c>
      <c r="K226" s="189"/>
      <c r="L226" s="64"/>
      <c r="M226" s="294" t="s">
        <v>1</v>
      </c>
      <c r="N226" s="295" t="s">
        <v>37</v>
      </c>
      <c r="P226" s="296">
        <f t="shared" si="31"/>
        <v>0</v>
      </c>
      <c r="Q226" s="296">
        <v>0</v>
      </c>
      <c r="R226" s="296">
        <f t="shared" si="32"/>
        <v>0</v>
      </c>
      <c r="S226" s="296">
        <v>0</v>
      </c>
      <c r="T226" s="297">
        <f t="shared" si="33"/>
        <v>0</v>
      </c>
      <c r="AR226" s="218" t="s">
        <v>263</v>
      </c>
      <c r="AT226" s="218" t="s">
        <v>213</v>
      </c>
      <c r="AU226" s="218" t="s">
        <v>83</v>
      </c>
      <c r="AY226" s="51" t="s">
        <v>211</v>
      </c>
      <c r="BE226" s="195">
        <f t="shared" si="34"/>
        <v>0</v>
      </c>
      <c r="BF226" s="195">
        <f t="shared" si="35"/>
        <v>0</v>
      </c>
      <c r="BG226" s="195">
        <f t="shared" si="36"/>
        <v>0</v>
      </c>
      <c r="BH226" s="195">
        <f t="shared" si="37"/>
        <v>0</v>
      </c>
      <c r="BI226" s="195">
        <f t="shared" si="38"/>
        <v>0</v>
      </c>
      <c r="BJ226" s="51" t="s">
        <v>83</v>
      </c>
      <c r="BK226" s="195">
        <f t="shared" si="39"/>
        <v>0</v>
      </c>
      <c r="BL226" s="51" t="s">
        <v>263</v>
      </c>
      <c r="BM226" s="218" t="s">
        <v>1666</v>
      </c>
    </row>
    <row r="227" spans="2:65" s="1" customFormat="1" ht="16.5" customHeight="1">
      <c r="B227" s="182"/>
      <c r="C227" s="212" t="s">
        <v>487</v>
      </c>
      <c r="D227" s="212" t="s">
        <v>213</v>
      </c>
      <c r="E227" s="213" t="s">
        <v>1667</v>
      </c>
      <c r="F227" s="214" t="s">
        <v>1668</v>
      </c>
      <c r="G227" s="215" t="s">
        <v>250</v>
      </c>
      <c r="H227" s="217">
        <v>16</v>
      </c>
      <c r="I227" s="293"/>
      <c r="J227" s="217">
        <f t="shared" si="30"/>
        <v>0</v>
      </c>
      <c r="K227" s="189"/>
      <c r="L227" s="64"/>
      <c r="M227" s="294" t="s">
        <v>1</v>
      </c>
      <c r="N227" s="295" t="s">
        <v>37</v>
      </c>
      <c r="P227" s="296">
        <f t="shared" si="31"/>
        <v>0</v>
      </c>
      <c r="Q227" s="296">
        <v>0</v>
      </c>
      <c r="R227" s="296">
        <f t="shared" si="32"/>
        <v>0</v>
      </c>
      <c r="S227" s="296">
        <v>0</v>
      </c>
      <c r="T227" s="297">
        <f t="shared" si="33"/>
        <v>0</v>
      </c>
      <c r="AR227" s="218" t="s">
        <v>263</v>
      </c>
      <c r="AT227" s="218" t="s">
        <v>213</v>
      </c>
      <c r="AU227" s="218" t="s">
        <v>83</v>
      </c>
      <c r="AY227" s="51" t="s">
        <v>211</v>
      </c>
      <c r="BE227" s="195">
        <f t="shared" si="34"/>
        <v>0</v>
      </c>
      <c r="BF227" s="195">
        <f t="shared" si="35"/>
        <v>0</v>
      </c>
      <c r="BG227" s="195">
        <f t="shared" si="36"/>
        <v>0</v>
      </c>
      <c r="BH227" s="195">
        <f t="shared" si="37"/>
        <v>0</v>
      </c>
      <c r="BI227" s="195">
        <f t="shared" si="38"/>
        <v>0</v>
      </c>
      <c r="BJ227" s="51" t="s">
        <v>83</v>
      </c>
      <c r="BK227" s="195">
        <f t="shared" si="39"/>
        <v>0</v>
      </c>
      <c r="BL227" s="51" t="s">
        <v>263</v>
      </c>
      <c r="BM227" s="218" t="s">
        <v>1669</v>
      </c>
    </row>
    <row r="228" spans="2:65" s="1" customFormat="1" ht="16.5" customHeight="1">
      <c r="B228" s="182"/>
      <c r="C228" s="212" t="s">
        <v>488</v>
      </c>
      <c r="D228" s="212" t="s">
        <v>213</v>
      </c>
      <c r="E228" s="213" t="s">
        <v>1670</v>
      </c>
      <c r="F228" s="214" t="s">
        <v>1671</v>
      </c>
      <c r="G228" s="215" t="s">
        <v>250</v>
      </c>
      <c r="H228" s="217">
        <v>1</v>
      </c>
      <c r="I228" s="293"/>
      <c r="J228" s="217">
        <f t="shared" si="30"/>
        <v>0</v>
      </c>
      <c r="K228" s="189"/>
      <c r="L228" s="64"/>
      <c r="M228" s="294" t="s">
        <v>1</v>
      </c>
      <c r="N228" s="295" t="s">
        <v>37</v>
      </c>
      <c r="P228" s="296">
        <f t="shared" si="31"/>
        <v>0</v>
      </c>
      <c r="Q228" s="296">
        <v>0</v>
      </c>
      <c r="R228" s="296">
        <f t="shared" si="32"/>
        <v>0</v>
      </c>
      <c r="S228" s="296">
        <v>0</v>
      </c>
      <c r="T228" s="297">
        <f t="shared" si="33"/>
        <v>0</v>
      </c>
      <c r="AR228" s="218" t="s">
        <v>263</v>
      </c>
      <c r="AT228" s="218" t="s">
        <v>213</v>
      </c>
      <c r="AU228" s="218"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263</v>
      </c>
      <c r="BM228" s="218" t="s">
        <v>1672</v>
      </c>
    </row>
    <row r="229" spans="2:65" s="1" customFormat="1" ht="16.5" customHeight="1">
      <c r="B229" s="182"/>
      <c r="C229" s="212" t="s">
        <v>491</v>
      </c>
      <c r="D229" s="212" t="s">
        <v>213</v>
      </c>
      <c r="E229" s="213" t="s">
        <v>1673</v>
      </c>
      <c r="F229" s="214" t="s">
        <v>1674</v>
      </c>
      <c r="G229" s="215" t="s">
        <v>250</v>
      </c>
      <c r="H229" s="217">
        <v>20</v>
      </c>
      <c r="I229" s="293"/>
      <c r="J229" s="217">
        <f t="shared" si="30"/>
        <v>0</v>
      </c>
      <c r="K229" s="189"/>
      <c r="L229" s="64"/>
      <c r="M229" s="294" t="s">
        <v>1</v>
      </c>
      <c r="N229" s="295" t="s">
        <v>37</v>
      </c>
      <c r="P229" s="296">
        <f t="shared" si="31"/>
        <v>0</v>
      </c>
      <c r="Q229" s="296">
        <v>2.5469999999999998E-5</v>
      </c>
      <c r="R229" s="296">
        <f t="shared" si="32"/>
        <v>5.0939999999999991E-4</v>
      </c>
      <c r="S229" s="296">
        <v>0</v>
      </c>
      <c r="T229" s="297">
        <f t="shared" si="33"/>
        <v>0</v>
      </c>
      <c r="AR229" s="218" t="s">
        <v>263</v>
      </c>
      <c r="AT229" s="218" t="s">
        <v>213</v>
      </c>
      <c r="AU229" s="218"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263</v>
      </c>
      <c r="BM229" s="218" t="s">
        <v>1675</v>
      </c>
    </row>
    <row r="230" spans="2:65" s="1" customFormat="1" ht="24.2" customHeight="1">
      <c r="B230" s="182"/>
      <c r="C230" s="212" t="s">
        <v>492</v>
      </c>
      <c r="D230" s="212" t="s">
        <v>213</v>
      </c>
      <c r="E230" s="213" t="s">
        <v>1676</v>
      </c>
      <c r="F230" s="214" t="s">
        <v>1677</v>
      </c>
      <c r="G230" s="215" t="s">
        <v>250</v>
      </c>
      <c r="H230" s="217">
        <v>469</v>
      </c>
      <c r="I230" s="293"/>
      <c r="J230" s="217">
        <f t="shared" si="30"/>
        <v>0</v>
      </c>
      <c r="K230" s="189"/>
      <c r="L230" s="64"/>
      <c r="M230" s="294" t="s">
        <v>1</v>
      </c>
      <c r="N230" s="295" t="s">
        <v>37</v>
      </c>
      <c r="P230" s="296">
        <f t="shared" si="31"/>
        <v>0</v>
      </c>
      <c r="Q230" s="296">
        <v>3.7039999999999998E-5</v>
      </c>
      <c r="R230" s="296">
        <f t="shared" si="32"/>
        <v>1.737176E-2</v>
      </c>
      <c r="S230" s="296">
        <v>0</v>
      </c>
      <c r="T230" s="297">
        <f t="shared" si="33"/>
        <v>0</v>
      </c>
      <c r="AR230" s="218" t="s">
        <v>263</v>
      </c>
      <c r="AT230" s="218" t="s">
        <v>213</v>
      </c>
      <c r="AU230" s="218"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263</v>
      </c>
      <c r="BM230" s="218" t="s">
        <v>1678</v>
      </c>
    </row>
    <row r="231" spans="2:65" s="1" customFormat="1" ht="24.2" customHeight="1">
      <c r="B231" s="182"/>
      <c r="C231" s="298" t="s">
        <v>495</v>
      </c>
      <c r="D231" s="298" t="s">
        <v>240</v>
      </c>
      <c r="E231" s="299" t="s">
        <v>1679</v>
      </c>
      <c r="F231" s="300" t="s">
        <v>1680</v>
      </c>
      <c r="G231" s="301" t="s">
        <v>250</v>
      </c>
      <c r="H231" s="302">
        <v>469</v>
      </c>
      <c r="I231" s="303"/>
      <c r="J231" s="302">
        <f t="shared" si="30"/>
        <v>0</v>
      </c>
      <c r="K231" s="304"/>
      <c r="L231" s="305"/>
      <c r="M231" s="306" t="s">
        <v>1</v>
      </c>
      <c r="N231" s="307" t="s">
        <v>37</v>
      </c>
      <c r="P231" s="296">
        <f t="shared" si="31"/>
        <v>0</v>
      </c>
      <c r="Q231" s="296">
        <v>1.2E-4</v>
      </c>
      <c r="R231" s="296">
        <f t="shared" si="32"/>
        <v>5.6280000000000004E-2</v>
      </c>
      <c r="S231" s="296">
        <v>0</v>
      </c>
      <c r="T231" s="297">
        <f t="shared" si="33"/>
        <v>0</v>
      </c>
      <c r="AR231" s="218" t="s">
        <v>311</v>
      </c>
      <c r="AT231" s="218" t="s">
        <v>240</v>
      </c>
      <c r="AU231" s="218"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263</v>
      </c>
      <c r="BM231" s="218" t="s">
        <v>1681</v>
      </c>
    </row>
    <row r="232" spans="2:65" s="1" customFormat="1" ht="24.2" customHeight="1">
      <c r="B232" s="182"/>
      <c r="C232" s="212" t="s">
        <v>498</v>
      </c>
      <c r="D232" s="212" t="s">
        <v>213</v>
      </c>
      <c r="E232" s="213" t="s">
        <v>1682</v>
      </c>
      <c r="F232" s="214" t="s">
        <v>1683</v>
      </c>
      <c r="G232" s="215" t="s">
        <v>389</v>
      </c>
      <c r="H232" s="217">
        <v>1</v>
      </c>
      <c r="I232" s="293"/>
      <c r="J232" s="217">
        <f t="shared" si="30"/>
        <v>0</v>
      </c>
      <c r="K232" s="189"/>
      <c r="L232" s="64"/>
      <c r="M232" s="294" t="s">
        <v>1</v>
      </c>
      <c r="N232" s="295" t="s">
        <v>37</v>
      </c>
      <c r="P232" s="296">
        <f t="shared" si="31"/>
        <v>0</v>
      </c>
      <c r="Q232" s="296">
        <v>1.272E-5</v>
      </c>
      <c r="R232" s="296">
        <f t="shared" si="32"/>
        <v>1.272E-5</v>
      </c>
      <c r="S232" s="296">
        <v>0</v>
      </c>
      <c r="T232" s="297">
        <f t="shared" si="33"/>
        <v>0</v>
      </c>
      <c r="AR232" s="218" t="s">
        <v>263</v>
      </c>
      <c r="AT232" s="218" t="s">
        <v>213</v>
      </c>
      <c r="AU232" s="218"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263</v>
      </c>
      <c r="BM232" s="218" t="s">
        <v>1684</v>
      </c>
    </row>
    <row r="233" spans="2:65" s="1" customFormat="1" ht="24.2" customHeight="1">
      <c r="B233" s="182"/>
      <c r="C233" s="298" t="s">
        <v>501</v>
      </c>
      <c r="D233" s="298" t="s">
        <v>240</v>
      </c>
      <c r="E233" s="299" t="s">
        <v>1685</v>
      </c>
      <c r="F233" s="300" t="s">
        <v>1686</v>
      </c>
      <c r="G233" s="301" t="s">
        <v>250</v>
      </c>
      <c r="H233" s="302">
        <v>1</v>
      </c>
      <c r="I233" s="303"/>
      <c r="J233" s="302">
        <f t="shared" si="30"/>
        <v>0</v>
      </c>
      <c r="K233" s="304"/>
      <c r="L233" s="305"/>
      <c r="M233" s="306" t="s">
        <v>1</v>
      </c>
      <c r="N233" s="307" t="s">
        <v>37</v>
      </c>
      <c r="P233" s="296">
        <f t="shared" si="31"/>
        <v>0</v>
      </c>
      <c r="Q233" s="296">
        <v>0</v>
      </c>
      <c r="R233" s="296">
        <f t="shared" si="32"/>
        <v>0</v>
      </c>
      <c r="S233" s="296">
        <v>0</v>
      </c>
      <c r="T233" s="297">
        <f t="shared" si="33"/>
        <v>0</v>
      </c>
      <c r="AR233" s="218" t="s">
        <v>311</v>
      </c>
      <c r="AT233" s="218" t="s">
        <v>240</v>
      </c>
      <c r="AU233" s="218"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263</v>
      </c>
      <c r="BM233" s="218" t="s">
        <v>1687</v>
      </c>
    </row>
    <row r="234" spans="2:65" s="1" customFormat="1" ht="16.5" customHeight="1">
      <c r="B234" s="182"/>
      <c r="C234" s="212" t="s">
        <v>504</v>
      </c>
      <c r="D234" s="212" t="s">
        <v>213</v>
      </c>
      <c r="E234" s="213" t="s">
        <v>1688</v>
      </c>
      <c r="F234" s="214" t="s">
        <v>1689</v>
      </c>
      <c r="G234" s="215" t="s">
        <v>250</v>
      </c>
      <c r="H234" s="217">
        <v>2</v>
      </c>
      <c r="I234" s="293"/>
      <c r="J234" s="217">
        <f t="shared" si="30"/>
        <v>0</v>
      </c>
      <c r="K234" s="189"/>
      <c r="L234" s="64"/>
      <c r="M234" s="294" t="s">
        <v>1</v>
      </c>
      <c r="N234" s="295" t="s">
        <v>37</v>
      </c>
      <c r="P234" s="296">
        <f t="shared" si="31"/>
        <v>0</v>
      </c>
      <c r="Q234" s="296">
        <v>5.1539999999999998E-5</v>
      </c>
      <c r="R234" s="296">
        <f t="shared" si="32"/>
        <v>1.0308E-4</v>
      </c>
      <c r="S234" s="296">
        <v>0</v>
      </c>
      <c r="T234" s="297">
        <f t="shared" si="33"/>
        <v>0</v>
      </c>
      <c r="AR234" s="218" t="s">
        <v>263</v>
      </c>
      <c r="AT234" s="218" t="s">
        <v>213</v>
      </c>
      <c r="AU234" s="218"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263</v>
      </c>
      <c r="BM234" s="218" t="s">
        <v>1690</v>
      </c>
    </row>
    <row r="235" spans="2:65" s="1" customFormat="1" ht="24.2" customHeight="1">
      <c r="B235" s="182"/>
      <c r="C235" s="298" t="s">
        <v>507</v>
      </c>
      <c r="D235" s="298" t="s">
        <v>240</v>
      </c>
      <c r="E235" s="299" t="s">
        <v>1691</v>
      </c>
      <c r="F235" s="300" t="s">
        <v>1692</v>
      </c>
      <c r="G235" s="301" t="s">
        <v>250</v>
      </c>
      <c r="H235" s="302">
        <v>2</v>
      </c>
      <c r="I235" s="303"/>
      <c r="J235" s="302">
        <f t="shared" si="30"/>
        <v>0</v>
      </c>
      <c r="K235" s="304"/>
      <c r="L235" s="305"/>
      <c r="M235" s="306" t="s">
        <v>1</v>
      </c>
      <c r="N235" s="307" t="s">
        <v>37</v>
      </c>
      <c r="P235" s="296">
        <f t="shared" si="31"/>
        <v>0</v>
      </c>
      <c r="Q235" s="296">
        <v>7.7999999999999999E-4</v>
      </c>
      <c r="R235" s="296">
        <f t="shared" si="32"/>
        <v>1.56E-3</v>
      </c>
      <c r="S235" s="296">
        <v>0</v>
      </c>
      <c r="T235" s="297">
        <f t="shared" si="33"/>
        <v>0</v>
      </c>
      <c r="AR235" s="218" t="s">
        <v>311</v>
      </c>
      <c r="AT235" s="218" t="s">
        <v>240</v>
      </c>
      <c r="AU235" s="218"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263</v>
      </c>
      <c r="BM235" s="218" t="s">
        <v>1693</v>
      </c>
    </row>
    <row r="236" spans="2:65" s="1" customFormat="1" ht="16.5" customHeight="1">
      <c r="B236" s="182"/>
      <c r="C236" s="212" t="s">
        <v>510</v>
      </c>
      <c r="D236" s="212" t="s">
        <v>213</v>
      </c>
      <c r="E236" s="213" t="s">
        <v>1694</v>
      </c>
      <c r="F236" s="214" t="s">
        <v>1695</v>
      </c>
      <c r="G236" s="215" t="s">
        <v>250</v>
      </c>
      <c r="H236" s="217">
        <v>2</v>
      </c>
      <c r="I236" s="293"/>
      <c r="J236" s="217">
        <f t="shared" si="30"/>
        <v>0</v>
      </c>
      <c r="K236" s="189"/>
      <c r="L236" s="64"/>
      <c r="M236" s="294" t="s">
        <v>1</v>
      </c>
      <c r="N236" s="295" t="s">
        <v>37</v>
      </c>
      <c r="P236" s="296">
        <f t="shared" si="31"/>
        <v>0</v>
      </c>
      <c r="Q236" s="296">
        <v>6.9720000000000003E-5</v>
      </c>
      <c r="R236" s="296">
        <f t="shared" si="32"/>
        <v>1.3944000000000001E-4</v>
      </c>
      <c r="S236" s="296">
        <v>0</v>
      </c>
      <c r="T236" s="297">
        <f t="shared" si="33"/>
        <v>0</v>
      </c>
      <c r="AR236" s="218" t="s">
        <v>263</v>
      </c>
      <c r="AT236" s="218" t="s">
        <v>213</v>
      </c>
      <c r="AU236" s="218"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263</v>
      </c>
      <c r="BM236" s="218" t="s">
        <v>1696</v>
      </c>
    </row>
    <row r="237" spans="2:65" s="1" customFormat="1" ht="24.2" customHeight="1">
      <c r="B237" s="182"/>
      <c r="C237" s="298" t="s">
        <v>513</v>
      </c>
      <c r="D237" s="298" t="s">
        <v>240</v>
      </c>
      <c r="E237" s="299" t="s">
        <v>1697</v>
      </c>
      <c r="F237" s="300" t="s">
        <v>1698</v>
      </c>
      <c r="G237" s="301" t="s">
        <v>250</v>
      </c>
      <c r="H237" s="302">
        <v>2</v>
      </c>
      <c r="I237" s="303"/>
      <c r="J237" s="302">
        <f t="shared" si="30"/>
        <v>0</v>
      </c>
      <c r="K237" s="304"/>
      <c r="L237" s="305"/>
      <c r="M237" s="306" t="s">
        <v>1</v>
      </c>
      <c r="N237" s="307" t="s">
        <v>37</v>
      </c>
      <c r="P237" s="296">
        <f t="shared" si="31"/>
        <v>0</v>
      </c>
      <c r="Q237" s="296">
        <v>4.0000000000000001E-3</v>
      </c>
      <c r="R237" s="296">
        <f t="shared" si="32"/>
        <v>8.0000000000000002E-3</v>
      </c>
      <c r="S237" s="296">
        <v>0</v>
      </c>
      <c r="T237" s="297">
        <f t="shared" si="33"/>
        <v>0</v>
      </c>
      <c r="AR237" s="218" t="s">
        <v>311</v>
      </c>
      <c r="AT237" s="218" t="s">
        <v>240</v>
      </c>
      <c r="AU237" s="218"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263</v>
      </c>
      <c r="BM237" s="218" t="s">
        <v>1699</v>
      </c>
    </row>
    <row r="238" spans="2:65" s="1" customFormat="1" ht="16.5" customHeight="1">
      <c r="B238" s="182"/>
      <c r="C238" s="212" t="s">
        <v>516</v>
      </c>
      <c r="D238" s="212" t="s">
        <v>213</v>
      </c>
      <c r="E238" s="213" t="s">
        <v>1700</v>
      </c>
      <c r="F238" s="214" t="s">
        <v>1701</v>
      </c>
      <c r="G238" s="215" t="s">
        <v>250</v>
      </c>
      <c r="H238" s="217">
        <v>164</v>
      </c>
      <c r="I238" s="293"/>
      <c r="J238" s="217">
        <f t="shared" si="30"/>
        <v>0</v>
      </c>
      <c r="K238" s="189"/>
      <c r="L238" s="64"/>
      <c r="M238" s="294" t="s">
        <v>1</v>
      </c>
      <c r="N238" s="295" t="s">
        <v>37</v>
      </c>
      <c r="P238" s="296">
        <f t="shared" si="31"/>
        <v>0</v>
      </c>
      <c r="Q238" s="296">
        <v>7.5000000000000002E-6</v>
      </c>
      <c r="R238" s="296">
        <f t="shared" si="32"/>
        <v>1.23E-3</v>
      </c>
      <c r="S238" s="296">
        <v>0</v>
      </c>
      <c r="T238" s="297">
        <f t="shared" si="33"/>
        <v>0</v>
      </c>
      <c r="AR238" s="218" t="s">
        <v>263</v>
      </c>
      <c r="AT238" s="218" t="s">
        <v>213</v>
      </c>
      <c r="AU238" s="218"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263</v>
      </c>
      <c r="BM238" s="218" t="s">
        <v>1702</v>
      </c>
    </row>
    <row r="239" spans="2:65" s="1" customFormat="1" ht="24.2" customHeight="1">
      <c r="B239" s="182"/>
      <c r="C239" s="298" t="s">
        <v>519</v>
      </c>
      <c r="D239" s="298" t="s">
        <v>240</v>
      </c>
      <c r="E239" s="299" t="s">
        <v>1703</v>
      </c>
      <c r="F239" s="300" t="s">
        <v>1704</v>
      </c>
      <c r="G239" s="301" t="s">
        <v>250</v>
      </c>
      <c r="H239" s="302">
        <v>164</v>
      </c>
      <c r="I239" s="303"/>
      <c r="J239" s="302">
        <f t="shared" si="30"/>
        <v>0</v>
      </c>
      <c r="K239" s="304"/>
      <c r="L239" s="305"/>
      <c r="M239" s="306" t="s">
        <v>1</v>
      </c>
      <c r="N239" s="307" t="s">
        <v>37</v>
      </c>
      <c r="P239" s="296">
        <f t="shared" si="31"/>
        <v>0</v>
      </c>
      <c r="Q239" s="296">
        <v>5.2999999999999998E-4</v>
      </c>
      <c r="R239" s="296">
        <f t="shared" si="32"/>
        <v>8.6919999999999997E-2</v>
      </c>
      <c r="S239" s="296">
        <v>0</v>
      </c>
      <c r="T239" s="297">
        <f t="shared" si="33"/>
        <v>0</v>
      </c>
      <c r="AR239" s="218" t="s">
        <v>311</v>
      </c>
      <c r="AT239" s="218" t="s">
        <v>240</v>
      </c>
      <c r="AU239" s="218"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263</v>
      </c>
      <c r="BM239" s="218" t="s">
        <v>1705</v>
      </c>
    </row>
    <row r="240" spans="2:65" s="1" customFormat="1" ht="24.2" customHeight="1">
      <c r="B240" s="182"/>
      <c r="C240" s="212" t="s">
        <v>522</v>
      </c>
      <c r="D240" s="212" t="s">
        <v>213</v>
      </c>
      <c r="E240" s="213" t="s">
        <v>1706</v>
      </c>
      <c r="F240" s="214" t="s">
        <v>1707</v>
      </c>
      <c r="G240" s="215" t="s">
        <v>250</v>
      </c>
      <c r="H240" s="217">
        <v>2</v>
      </c>
      <c r="I240" s="293"/>
      <c r="J240" s="217">
        <f t="shared" si="30"/>
        <v>0</v>
      </c>
      <c r="K240" s="189"/>
      <c r="L240" s="64"/>
      <c r="M240" s="294" t="s">
        <v>1</v>
      </c>
      <c r="N240" s="295" t="s">
        <v>37</v>
      </c>
      <c r="P240" s="296">
        <f t="shared" si="31"/>
        <v>0</v>
      </c>
      <c r="Q240" s="296">
        <v>2.2670000000000001E-5</v>
      </c>
      <c r="R240" s="296">
        <f t="shared" si="32"/>
        <v>4.5340000000000003E-5</v>
      </c>
      <c r="S240" s="296">
        <v>0</v>
      </c>
      <c r="T240" s="297">
        <f t="shared" si="33"/>
        <v>0</v>
      </c>
      <c r="AR240" s="218" t="s">
        <v>263</v>
      </c>
      <c r="AT240" s="218" t="s">
        <v>213</v>
      </c>
      <c r="AU240" s="218"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263</v>
      </c>
      <c r="BM240" s="218" t="s">
        <v>1708</v>
      </c>
    </row>
    <row r="241" spans="2:65" s="1" customFormat="1" ht="16.5" customHeight="1">
      <c r="B241" s="182"/>
      <c r="C241" s="298" t="s">
        <v>525</v>
      </c>
      <c r="D241" s="298" t="s">
        <v>240</v>
      </c>
      <c r="E241" s="299" t="s">
        <v>1709</v>
      </c>
      <c r="F241" s="300" t="s">
        <v>1710</v>
      </c>
      <c r="G241" s="301" t="s">
        <v>250</v>
      </c>
      <c r="H241" s="302">
        <v>2</v>
      </c>
      <c r="I241" s="303"/>
      <c r="J241" s="302">
        <f t="shared" si="30"/>
        <v>0</v>
      </c>
      <c r="K241" s="304"/>
      <c r="L241" s="305"/>
      <c r="M241" s="306" t="s">
        <v>1</v>
      </c>
      <c r="N241" s="307" t="s">
        <v>37</v>
      </c>
      <c r="P241" s="296">
        <f t="shared" si="31"/>
        <v>0</v>
      </c>
      <c r="Q241" s="296">
        <v>8.0000000000000007E-5</v>
      </c>
      <c r="R241" s="296">
        <f t="shared" si="32"/>
        <v>1.6000000000000001E-4</v>
      </c>
      <c r="S241" s="296">
        <v>0</v>
      </c>
      <c r="T241" s="297">
        <f t="shared" si="33"/>
        <v>0</v>
      </c>
      <c r="AR241" s="218" t="s">
        <v>311</v>
      </c>
      <c r="AT241" s="218" t="s">
        <v>240</v>
      </c>
      <c r="AU241" s="218"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263</v>
      </c>
      <c r="BM241" s="218" t="s">
        <v>1711</v>
      </c>
    </row>
    <row r="242" spans="2:65" s="1" customFormat="1" ht="24.2" customHeight="1">
      <c r="B242" s="182"/>
      <c r="C242" s="212" t="s">
        <v>528</v>
      </c>
      <c r="D242" s="212" t="s">
        <v>213</v>
      </c>
      <c r="E242" s="213" t="s">
        <v>1712</v>
      </c>
      <c r="F242" s="214" t="s">
        <v>1713</v>
      </c>
      <c r="G242" s="215" t="s">
        <v>250</v>
      </c>
      <c r="H242" s="217">
        <v>11</v>
      </c>
      <c r="I242" s="293"/>
      <c r="J242" s="217">
        <f t="shared" si="30"/>
        <v>0</v>
      </c>
      <c r="K242" s="189"/>
      <c r="L242" s="64"/>
      <c r="M242" s="294" t="s">
        <v>1</v>
      </c>
      <c r="N242" s="295" t="s">
        <v>37</v>
      </c>
      <c r="P242" s="296">
        <f t="shared" si="31"/>
        <v>0</v>
      </c>
      <c r="Q242" s="296">
        <v>4.5479999999999998E-5</v>
      </c>
      <c r="R242" s="296">
        <f t="shared" si="32"/>
        <v>5.0027999999999997E-4</v>
      </c>
      <c r="S242" s="296">
        <v>0</v>
      </c>
      <c r="T242" s="297">
        <f t="shared" si="33"/>
        <v>0</v>
      </c>
      <c r="AR242" s="218" t="s">
        <v>263</v>
      </c>
      <c r="AT242" s="218" t="s">
        <v>213</v>
      </c>
      <c r="AU242" s="218"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263</v>
      </c>
      <c r="BM242" s="218" t="s">
        <v>1714</v>
      </c>
    </row>
    <row r="243" spans="2:65" s="1" customFormat="1" ht="24.2" customHeight="1">
      <c r="B243" s="182"/>
      <c r="C243" s="298" t="s">
        <v>529</v>
      </c>
      <c r="D243" s="298" t="s">
        <v>240</v>
      </c>
      <c r="E243" s="299" t="s">
        <v>1715</v>
      </c>
      <c r="F243" s="300" t="s">
        <v>1716</v>
      </c>
      <c r="G243" s="301" t="s">
        <v>250</v>
      </c>
      <c r="H243" s="302">
        <v>11</v>
      </c>
      <c r="I243" s="303"/>
      <c r="J243" s="302">
        <f t="shared" si="30"/>
        <v>0</v>
      </c>
      <c r="K243" s="304"/>
      <c r="L243" s="305"/>
      <c r="M243" s="306" t="s">
        <v>1</v>
      </c>
      <c r="N243" s="307" t="s">
        <v>37</v>
      </c>
      <c r="P243" s="296">
        <f t="shared" si="31"/>
        <v>0</v>
      </c>
      <c r="Q243" s="296">
        <v>1E-4</v>
      </c>
      <c r="R243" s="296">
        <f t="shared" si="32"/>
        <v>1.1000000000000001E-3</v>
      </c>
      <c r="S243" s="296">
        <v>0</v>
      </c>
      <c r="T243" s="297">
        <f t="shared" si="33"/>
        <v>0</v>
      </c>
      <c r="AR243" s="218" t="s">
        <v>311</v>
      </c>
      <c r="AT243" s="218" t="s">
        <v>240</v>
      </c>
      <c r="AU243" s="218"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263</v>
      </c>
      <c r="BM243" s="218" t="s">
        <v>1717</v>
      </c>
    </row>
    <row r="244" spans="2:65" s="1" customFormat="1" ht="24.2" customHeight="1">
      <c r="B244" s="182"/>
      <c r="C244" s="212" t="s">
        <v>532</v>
      </c>
      <c r="D244" s="212" t="s">
        <v>213</v>
      </c>
      <c r="E244" s="213" t="s">
        <v>1718</v>
      </c>
      <c r="F244" s="214" t="s">
        <v>1719</v>
      </c>
      <c r="G244" s="215" t="s">
        <v>250</v>
      </c>
      <c r="H244" s="217">
        <v>19</v>
      </c>
      <c r="I244" s="293"/>
      <c r="J244" s="217">
        <f t="shared" si="30"/>
        <v>0</v>
      </c>
      <c r="K244" s="189"/>
      <c r="L244" s="64"/>
      <c r="M244" s="294" t="s">
        <v>1</v>
      </c>
      <c r="N244" s="295" t="s">
        <v>37</v>
      </c>
      <c r="P244" s="296">
        <f t="shared" si="31"/>
        <v>0</v>
      </c>
      <c r="Q244" s="296">
        <v>5.1539999999999998E-5</v>
      </c>
      <c r="R244" s="296">
        <f t="shared" si="32"/>
        <v>9.7926000000000003E-4</v>
      </c>
      <c r="S244" s="296">
        <v>0</v>
      </c>
      <c r="T244" s="297">
        <f t="shared" si="33"/>
        <v>0</v>
      </c>
      <c r="AR244" s="218" t="s">
        <v>263</v>
      </c>
      <c r="AT244" s="218" t="s">
        <v>213</v>
      </c>
      <c r="AU244" s="218"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263</v>
      </c>
      <c r="BM244" s="218" t="s">
        <v>1720</v>
      </c>
    </row>
    <row r="245" spans="2:65" s="1" customFormat="1" ht="16.5" customHeight="1">
      <c r="B245" s="182"/>
      <c r="C245" s="298" t="s">
        <v>535</v>
      </c>
      <c r="D245" s="298" t="s">
        <v>240</v>
      </c>
      <c r="E245" s="299" t="s">
        <v>1721</v>
      </c>
      <c r="F245" s="300" t="s">
        <v>1722</v>
      </c>
      <c r="G245" s="301" t="s">
        <v>250</v>
      </c>
      <c r="H245" s="302">
        <v>19</v>
      </c>
      <c r="I245" s="303"/>
      <c r="J245" s="302">
        <f t="shared" si="30"/>
        <v>0</v>
      </c>
      <c r="K245" s="304"/>
      <c r="L245" s="305"/>
      <c r="M245" s="306" t="s">
        <v>1</v>
      </c>
      <c r="N245" s="307" t="s">
        <v>37</v>
      </c>
      <c r="P245" s="296">
        <f t="shared" si="31"/>
        <v>0</v>
      </c>
      <c r="Q245" s="296">
        <v>5.9000000000000003E-4</v>
      </c>
      <c r="R245" s="296">
        <f t="shared" si="32"/>
        <v>1.1210000000000001E-2</v>
      </c>
      <c r="S245" s="296">
        <v>0</v>
      </c>
      <c r="T245" s="297">
        <f t="shared" si="33"/>
        <v>0</v>
      </c>
      <c r="AR245" s="218" t="s">
        <v>311</v>
      </c>
      <c r="AT245" s="218" t="s">
        <v>240</v>
      </c>
      <c r="AU245" s="218"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263</v>
      </c>
      <c r="BM245" s="218" t="s">
        <v>1723</v>
      </c>
    </row>
    <row r="246" spans="2:65" s="1" customFormat="1" ht="24.2" customHeight="1">
      <c r="B246" s="182"/>
      <c r="C246" s="212" t="s">
        <v>538</v>
      </c>
      <c r="D246" s="212" t="s">
        <v>213</v>
      </c>
      <c r="E246" s="213" t="s">
        <v>1724</v>
      </c>
      <c r="F246" s="214" t="s">
        <v>1725</v>
      </c>
      <c r="G246" s="215" t="s">
        <v>250</v>
      </c>
      <c r="H246" s="217">
        <v>25</v>
      </c>
      <c r="I246" s="293"/>
      <c r="J246" s="217">
        <f t="shared" si="30"/>
        <v>0</v>
      </c>
      <c r="K246" s="189"/>
      <c r="L246" s="64"/>
      <c r="M246" s="294" t="s">
        <v>1</v>
      </c>
      <c r="N246" s="295" t="s">
        <v>37</v>
      </c>
      <c r="P246" s="296">
        <f t="shared" si="31"/>
        <v>0</v>
      </c>
      <c r="Q246" s="296">
        <v>5.7609999999999999E-5</v>
      </c>
      <c r="R246" s="296">
        <f t="shared" si="32"/>
        <v>1.4402499999999999E-3</v>
      </c>
      <c r="S246" s="296">
        <v>0</v>
      </c>
      <c r="T246" s="297">
        <f t="shared" si="33"/>
        <v>0</v>
      </c>
      <c r="AR246" s="218" t="s">
        <v>263</v>
      </c>
      <c r="AT246" s="218" t="s">
        <v>213</v>
      </c>
      <c r="AU246" s="218"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263</v>
      </c>
      <c r="BM246" s="218" t="s">
        <v>1726</v>
      </c>
    </row>
    <row r="247" spans="2:65" s="1" customFormat="1" ht="16.5" customHeight="1">
      <c r="B247" s="182"/>
      <c r="C247" s="298" t="s">
        <v>543</v>
      </c>
      <c r="D247" s="298" t="s">
        <v>240</v>
      </c>
      <c r="E247" s="299" t="s">
        <v>1727</v>
      </c>
      <c r="F247" s="300" t="s">
        <v>1728</v>
      </c>
      <c r="G247" s="301" t="s">
        <v>250</v>
      </c>
      <c r="H247" s="302">
        <v>25</v>
      </c>
      <c r="I247" s="303"/>
      <c r="J247" s="302">
        <f t="shared" si="30"/>
        <v>0</v>
      </c>
      <c r="K247" s="304"/>
      <c r="L247" s="305"/>
      <c r="M247" s="306" t="s">
        <v>1</v>
      </c>
      <c r="N247" s="307" t="s">
        <v>37</v>
      </c>
      <c r="P247" s="296">
        <f t="shared" si="31"/>
        <v>0</v>
      </c>
      <c r="Q247" s="296">
        <v>2.3500000000000001E-3</v>
      </c>
      <c r="R247" s="296">
        <f t="shared" si="32"/>
        <v>5.8750000000000004E-2</v>
      </c>
      <c r="S247" s="296">
        <v>0</v>
      </c>
      <c r="T247" s="297">
        <f t="shared" si="33"/>
        <v>0</v>
      </c>
      <c r="AR247" s="218" t="s">
        <v>311</v>
      </c>
      <c r="AT247" s="218" t="s">
        <v>240</v>
      </c>
      <c r="AU247" s="218"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263</v>
      </c>
      <c r="BM247" s="218" t="s">
        <v>1729</v>
      </c>
    </row>
    <row r="248" spans="2:65" s="1" customFormat="1" ht="24.2" customHeight="1">
      <c r="B248" s="182"/>
      <c r="C248" s="212" t="s">
        <v>546</v>
      </c>
      <c r="D248" s="212" t="s">
        <v>213</v>
      </c>
      <c r="E248" s="213" t="s">
        <v>1730</v>
      </c>
      <c r="F248" s="214" t="s">
        <v>1731</v>
      </c>
      <c r="G248" s="215" t="s">
        <v>250</v>
      </c>
      <c r="H248" s="217">
        <v>9</v>
      </c>
      <c r="I248" s="293"/>
      <c r="J248" s="217">
        <f t="shared" si="30"/>
        <v>0</v>
      </c>
      <c r="K248" s="189"/>
      <c r="L248" s="64"/>
      <c r="M248" s="294" t="s">
        <v>1</v>
      </c>
      <c r="N248" s="295" t="s">
        <v>37</v>
      </c>
      <c r="P248" s="296">
        <f t="shared" si="31"/>
        <v>0</v>
      </c>
      <c r="Q248" s="296">
        <v>6.3670000000000005E-5</v>
      </c>
      <c r="R248" s="296">
        <f t="shared" si="32"/>
        <v>5.7303000000000009E-4</v>
      </c>
      <c r="S248" s="296">
        <v>0</v>
      </c>
      <c r="T248" s="297">
        <f t="shared" si="33"/>
        <v>0</v>
      </c>
      <c r="AR248" s="218" t="s">
        <v>263</v>
      </c>
      <c r="AT248" s="218" t="s">
        <v>213</v>
      </c>
      <c r="AU248" s="218"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263</v>
      </c>
      <c r="BM248" s="218" t="s">
        <v>1732</v>
      </c>
    </row>
    <row r="249" spans="2:65" s="1" customFormat="1" ht="16.5" customHeight="1">
      <c r="B249" s="182"/>
      <c r="C249" s="298" t="s">
        <v>549</v>
      </c>
      <c r="D249" s="298" t="s">
        <v>240</v>
      </c>
      <c r="E249" s="299" t="s">
        <v>1733</v>
      </c>
      <c r="F249" s="300" t="s">
        <v>1734</v>
      </c>
      <c r="G249" s="301" t="s">
        <v>250</v>
      </c>
      <c r="H249" s="302">
        <v>9</v>
      </c>
      <c r="I249" s="303"/>
      <c r="J249" s="302">
        <f t="shared" si="30"/>
        <v>0</v>
      </c>
      <c r="K249" s="304"/>
      <c r="L249" s="305"/>
      <c r="M249" s="306" t="s">
        <v>1</v>
      </c>
      <c r="N249" s="307" t="s">
        <v>37</v>
      </c>
      <c r="P249" s="296">
        <f t="shared" si="31"/>
        <v>0</v>
      </c>
      <c r="Q249" s="296">
        <v>3.5000000000000001E-3</v>
      </c>
      <c r="R249" s="296">
        <f t="shared" si="32"/>
        <v>3.15E-2</v>
      </c>
      <c r="S249" s="296">
        <v>0</v>
      </c>
      <c r="T249" s="297">
        <f t="shared" si="33"/>
        <v>0</v>
      </c>
      <c r="AR249" s="218" t="s">
        <v>311</v>
      </c>
      <c r="AT249" s="218" t="s">
        <v>240</v>
      </c>
      <c r="AU249" s="218"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263</v>
      </c>
      <c r="BM249" s="218" t="s">
        <v>1735</v>
      </c>
    </row>
    <row r="250" spans="2:65" s="1" customFormat="1" ht="24.2" customHeight="1">
      <c r="B250" s="182"/>
      <c r="C250" s="212" t="s">
        <v>552</v>
      </c>
      <c r="D250" s="212" t="s">
        <v>213</v>
      </c>
      <c r="E250" s="213" t="s">
        <v>1736</v>
      </c>
      <c r="F250" s="214" t="s">
        <v>1737</v>
      </c>
      <c r="G250" s="215" t="s">
        <v>250</v>
      </c>
      <c r="H250" s="217">
        <v>13</v>
      </c>
      <c r="I250" s="293"/>
      <c r="J250" s="217">
        <f t="shared" si="30"/>
        <v>0</v>
      </c>
      <c r="K250" s="189"/>
      <c r="L250" s="64"/>
      <c r="M250" s="294" t="s">
        <v>1</v>
      </c>
      <c r="N250" s="295" t="s">
        <v>37</v>
      </c>
      <c r="P250" s="296">
        <f t="shared" si="31"/>
        <v>0</v>
      </c>
      <c r="Q250" s="296">
        <v>6.9720000000000003E-5</v>
      </c>
      <c r="R250" s="296">
        <f t="shared" si="32"/>
        <v>9.0636000000000004E-4</v>
      </c>
      <c r="S250" s="296">
        <v>0</v>
      </c>
      <c r="T250" s="297">
        <f t="shared" si="33"/>
        <v>0</v>
      </c>
      <c r="AR250" s="218" t="s">
        <v>263</v>
      </c>
      <c r="AT250" s="218" t="s">
        <v>213</v>
      </c>
      <c r="AU250" s="218"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263</v>
      </c>
      <c r="BM250" s="218" t="s">
        <v>1738</v>
      </c>
    </row>
    <row r="251" spans="2:65" s="1" customFormat="1" ht="16.5" customHeight="1">
      <c r="B251" s="182"/>
      <c r="C251" s="298" t="s">
        <v>555</v>
      </c>
      <c r="D251" s="298" t="s">
        <v>240</v>
      </c>
      <c r="E251" s="299" t="s">
        <v>1739</v>
      </c>
      <c r="F251" s="300" t="s">
        <v>1740</v>
      </c>
      <c r="G251" s="301" t="s">
        <v>250</v>
      </c>
      <c r="H251" s="302">
        <v>13</v>
      </c>
      <c r="I251" s="303"/>
      <c r="J251" s="302">
        <f t="shared" si="30"/>
        <v>0</v>
      </c>
      <c r="K251" s="304"/>
      <c r="L251" s="305"/>
      <c r="M251" s="306" t="s">
        <v>1</v>
      </c>
      <c r="N251" s="307" t="s">
        <v>37</v>
      </c>
      <c r="P251" s="296">
        <f t="shared" si="31"/>
        <v>0</v>
      </c>
      <c r="Q251" s="296">
        <v>5.1900000000000002E-3</v>
      </c>
      <c r="R251" s="296">
        <f t="shared" si="32"/>
        <v>6.7470000000000002E-2</v>
      </c>
      <c r="S251" s="296">
        <v>0</v>
      </c>
      <c r="T251" s="297">
        <f t="shared" si="33"/>
        <v>0</v>
      </c>
      <c r="AR251" s="218" t="s">
        <v>311</v>
      </c>
      <c r="AT251" s="218" t="s">
        <v>240</v>
      </c>
      <c r="AU251" s="218"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263</v>
      </c>
      <c r="BM251" s="218" t="s">
        <v>1741</v>
      </c>
    </row>
    <row r="252" spans="2:65" s="1" customFormat="1" ht="21.75" customHeight="1">
      <c r="B252" s="182"/>
      <c r="C252" s="212" t="s">
        <v>558</v>
      </c>
      <c r="D252" s="212" t="s">
        <v>213</v>
      </c>
      <c r="E252" s="213" t="s">
        <v>1742</v>
      </c>
      <c r="F252" s="214" t="s">
        <v>1743</v>
      </c>
      <c r="G252" s="215" t="s">
        <v>250</v>
      </c>
      <c r="H252" s="217">
        <v>36</v>
      </c>
      <c r="I252" s="293"/>
      <c r="J252" s="217">
        <f t="shared" si="30"/>
        <v>0</v>
      </c>
      <c r="K252" s="189"/>
      <c r="L252" s="64"/>
      <c r="M252" s="294" t="s">
        <v>1</v>
      </c>
      <c r="N252" s="295" t="s">
        <v>37</v>
      </c>
      <c r="P252" s="296">
        <f t="shared" si="31"/>
        <v>0</v>
      </c>
      <c r="Q252" s="296">
        <v>2.2670000000000001E-5</v>
      </c>
      <c r="R252" s="296">
        <f t="shared" si="32"/>
        <v>8.1612000000000004E-4</v>
      </c>
      <c r="S252" s="296">
        <v>0</v>
      </c>
      <c r="T252" s="297">
        <f t="shared" si="33"/>
        <v>0</v>
      </c>
      <c r="AR252" s="218" t="s">
        <v>263</v>
      </c>
      <c r="AT252" s="218" t="s">
        <v>213</v>
      </c>
      <c r="AU252" s="218"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263</v>
      </c>
      <c r="BM252" s="218" t="s">
        <v>1744</v>
      </c>
    </row>
    <row r="253" spans="2:65" s="1" customFormat="1" ht="21.75" customHeight="1">
      <c r="B253" s="182"/>
      <c r="C253" s="298" t="s">
        <v>561</v>
      </c>
      <c r="D253" s="298" t="s">
        <v>240</v>
      </c>
      <c r="E253" s="299" t="s">
        <v>1745</v>
      </c>
      <c r="F253" s="300" t="s">
        <v>1746</v>
      </c>
      <c r="G253" s="301" t="s">
        <v>250</v>
      </c>
      <c r="H253" s="302">
        <v>36</v>
      </c>
      <c r="I253" s="303"/>
      <c r="J253" s="302">
        <f t="shared" si="30"/>
        <v>0</v>
      </c>
      <c r="K253" s="304"/>
      <c r="L253" s="305"/>
      <c r="M253" s="306" t="s">
        <v>1</v>
      </c>
      <c r="N253" s="307" t="s">
        <v>37</v>
      </c>
      <c r="P253" s="296">
        <f t="shared" si="31"/>
        <v>0</v>
      </c>
      <c r="Q253" s="296">
        <v>6.9999999999999994E-5</v>
      </c>
      <c r="R253" s="296">
        <f t="shared" si="32"/>
        <v>2.5199999999999997E-3</v>
      </c>
      <c r="S253" s="296">
        <v>0</v>
      </c>
      <c r="T253" s="297">
        <f t="shared" si="33"/>
        <v>0</v>
      </c>
      <c r="AR253" s="218" t="s">
        <v>311</v>
      </c>
      <c r="AT253" s="218" t="s">
        <v>240</v>
      </c>
      <c r="AU253" s="218"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263</v>
      </c>
      <c r="BM253" s="218" t="s">
        <v>1747</v>
      </c>
    </row>
    <row r="254" spans="2:65" s="1" customFormat="1" ht="24.2" customHeight="1">
      <c r="B254" s="182"/>
      <c r="C254" s="212" t="s">
        <v>564</v>
      </c>
      <c r="D254" s="212" t="s">
        <v>213</v>
      </c>
      <c r="E254" s="213" t="s">
        <v>1748</v>
      </c>
      <c r="F254" s="214" t="s">
        <v>1749</v>
      </c>
      <c r="G254" s="215" t="s">
        <v>250</v>
      </c>
      <c r="H254" s="217">
        <v>22</v>
      </c>
      <c r="I254" s="293"/>
      <c r="J254" s="217">
        <f t="shared" si="30"/>
        <v>0</v>
      </c>
      <c r="K254" s="189"/>
      <c r="L254" s="64"/>
      <c r="M254" s="294" t="s">
        <v>1</v>
      </c>
      <c r="N254" s="295" t="s">
        <v>37</v>
      </c>
      <c r="P254" s="296">
        <f t="shared" si="31"/>
        <v>0</v>
      </c>
      <c r="Q254" s="296">
        <v>5.4E-6</v>
      </c>
      <c r="R254" s="296">
        <f t="shared" si="32"/>
        <v>1.188E-4</v>
      </c>
      <c r="S254" s="296">
        <v>0</v>
      </c>
      <c r="T254" s="297">
        <f t="shared" si="33"/>
        <v>0</v>
      </c>
      <c r="AR254" s="218" t="s">
        <v>263</v>
      </c>
      <c r="AT254" s="218" t="s">
        <v>213</v>
      </c>
      <c r="AU254" s="218"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263</v>
      </c>
      <c r="BM254" s="218" t="s">
        <v>1750</v>
      </c>
    </row>
    <row r="255" spans="2:65" s="1" customFormat="1" ht="37.9" customHeight="1">
      <c r="B255" s="182"/>
      <c r="C255" s="298" t="s">
        <v>567</v>
      </c>
      <c r="D255" s="298" t="s">
        <v>240</v>
      </c>
      <c r="E255" s="299" t="s">
        <v>1751</v>
      </c>
      <c r="F255" s="300" t="s">
        <v>1752</v>
      </c>
      <c r="G255" s="301" t="s">
        <v>250</v>
      </c>
      <c r="H255" s="302">
        <v>22</v>
      </c>
      <c r="I255" s="303"/>
      <c r="J255" s="302">
        <f t="shared" si="30"/>
        <v>0</v>
      </c>
      <c r="K255" s="304"/>
      <c r="L255" s="305"/>
      <c r="M255" s="306" t="s">
        <v>1</v>
      </c>
      <c r="N255" s="307" t="s">
        <v>37</v>
      </c>
      <c r="P255" s="296">
        <f t="shared" si="31"/>
        <v>0</v>
      </c>
      <c r="Q255" s="296">
        <v>6.3000000000000003E-4</v>
      </c>
      <c r="R255" s="296">
        <f t="shared" si="32"/>
        <v>1.3860000000000001E-2</v>
      </c>
      <c r="S255" s="296">
        <v>0</v>
      </c>
      <c r="T255" s="297">
        <f t="shared" si="33"/>
        <v>0</v>
      </c>
      <c r="AR255" s="218" t="s">
        <v>311</v>
      </c>
      <c r="AT255" s="218" t="s">
        <v>240</v>
      </c>
      <c r="AU255" s="218"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263</v>
      </c>
      <c r="BM255" s="218" t="s">
        <v>1753</v>
      </c>
    </row>
    <row r="256" spans="2:65" s="1" customFormat="1" ht="49.15" customHeight="1">
      <c r="B256" s="182"/>
      <c r="C256" s="298" t="s">
        <v>572</v>
      </c>
      <c r="D256" s="298" t="s">
        <v>240</v>
      </c>
      <c r="E256" s="299" t="s">
        <v>649</v>
      </c>
      <c r="F256" s="300" t="s">
        <v>650</v>
      </c>
      <c r="G256" s="301" t="s">
        <v>250</v>
      </c>
      <c r="H256" s="302">
        <v>16</v>
      </c>
      <c r="I256" s="303"/>
      <c r="J256" s="302">
        <f t="shared" si="30"/>
        <v>0</v>
      </c>
      <c r="K256" s="304"/>
      <c r="L256" s="305"/>
      <c r="M256" s="306" t="s">
        <v>1</v>
      </c>
      <c r="N256" s="307" t="s">
        <v>37</v>
      </c>
      <c r="P256" s="296">
        <f t="shared" si="31"/>
        <v>0</v>
      </c>
      <c r="Q256" s="296">
        <v>2.5500000000000002E-3</v>
      </c>
      <c r="R256" s="296">
        <f t="shared" si="32"/>
        <v>4.0800000000000003E-2</v>
      </c>
      <c r="S256" s="296">
        <v>0</v>
      </c>
      <c r="T256" s="297">
        <f t="shared" si="33"/>
        <v>0</v>
      </c>
      <c r="AR256" s="218" t="s">
        <v>311</v>
      </c>
      <c r="AT256" s="218" t="s">
        <v>240</v>
      </c>
      <c r="AU256" s="218"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263</v>
      </c>
      <c r="BM256" s="218" t="s">
        <v>1754</v>
      </c>
    </row>
    <row r="257" spans="2:65" s="1" customFormat="1" ht="49.15" customHeight="1">
      <c r="B257" s="182"/>
      <c r="C257" s="298" t="s">
        <v>575</v>
      </c>
      <c r="D257" s="298" t="s">
        <v>240</v>
      </c>
      <c r="E257" s="299" t="s">
        <v>651</v>
      </c>
      <c r="F257" s="300" t="s">
        <v>652</v>
      </c>
      <c r="G257" s="301" t="s">
        <v>250</v>
      </c>
      <c r="H257" s="302">
        <v>16</v>
      </c>
      <c r="I257" s="303"/>
      <c r="J257" s="302">
        <f t="shared" si="30"/>
        <v>0</v>
      </c>
      <c r="K257" s="304"/>
      <c r="L257" s="305"/>
      <c r="M257" s="306" t="s">
        <v>1</v>
      </c>
      <c r="N257" s="307" t="s">
        <v>37</v>
      </c>
      <c r="P257" s="296">
        <f t="shared" si="31"/>
        <v>0</v>
      </c>
      <c r="Q257" s="296">
        <v>1.56E-3</v>
      </c>
      <c r="R257" s="296">
        <f t="shared" si="32"/>
        <v>2.496E-2</v>
      </c>
      <c r="S257" s="296">
        <v>0</v>
      </c>
      <c r="T257" s="297">
        <f t="shared" si="33"/>
        <v>0</v>
      </c>
      <c r="AR257" s="218" t="s">
        <v>588</v>
      </c>
      <c r="AT257" s="218" t="s">
        <v>240</v>
      </c>
      <c r="AU257" s="218"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588</v>
      </c>
      <c r="BM257" s="218" t="s">
        <v>1755</v>
      </c>
    </row>
    <row r="258" spans="2:65" s="1" customFormat="1" ht="16.5" customHeight="1">
      <c r="B258" s="182"/>
      <c r="C258" s="212" t="s">
        <v>578</v>
      </c>
      <c r="D258" s="212" t="s">
        <v>213</v>
      </c>
      <c r="E258" s="213" t="s">
        <v>1756</v>
      </c>
      <c r="F258" s="214" t="s">
        <v>1757</v>
      </c>
      <c r="G258" s="215" t="s">
        <v>250</v>
      </c>
      <c r="H258" s="217">
        <v>1</v>
      </c>
      <c r="I258" s="293"/>
      <c r="J258" s="217">
        <f t="shared" si="30"/>
        <v>0</v>
      </c>
      <c r="K258" s="189"/>
      <c r="L258" s="64"/>
      <c r="M258" s="294" t="s">
        <v>1</v>
      </c>
      <c r="N258" s="295" t="s">
        <v>37</v>
      </c>
      <c r="P258" s="296">
        <f t="shared" si="31"/>
        <v>0</v>
      </c>
      <c r="Q258" s="296">
        <v>6.9720000000000003E-5</v>
      </c>
      <c r="R258" s="296">
        <f t="shared" si="32"/>
        <v>6.9720000000000003E-5</v>
      </c>
      <c r="S258" s="296">
        <v>0</v>
      </c>
      <c r="T258" s="297">
        <f t="shared" si="33"/>
        <v>0</v>
      </c>
      <c r="AR258" s="218" t="s">
        <v>263</v>
      </c>
      <c r="AT258" s="218" t="s">
        <v>213</v>
      </c>
      <c r="AU258" s="218"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263</v>
      </c>
      <c r="BM258" s="218" t="s">
        <v>1758</v>
      </c>
    </row>
    <row r="259" spans="2:65" s="1" customFormat="1" ht="55.5" customHeight="1">
      <c r="B259" s="182"/>
      <c r="C259" s="298" t="s">
        <v>581</v>
      </c>
      <c r="D259" s="298" t="s">
        <v>240</v>
      </c>
      <c r="E259" s="299" t="s">
        <v>1759</v>
      </c>
      <c r="F259" s="300" t="s">
        <v>1760</v>
      </c>
      <c r="G259" s="301" t="s">
        <v>250</v>
      </c>
      <c r="H259" s="302">
        <v>1</v>
      </c>
      <c r="I259" s="303"/>
      <c r="J259" s="302">
        <f t="shared" si="30"/>
        <v>0</v>
      </c>
      <c r="K259" s="304"/>
      <c r="L259" s="305"/>
      <c r="M259" s="306" t="s">
        <v>1</v>
      </c>
      <c r="N259" s="307" t="s">
        <v>37</v>
      </c>
      <c r="P259" s="296">
        <f t="shared" si="31"/>
        <v>0</v>
      </c>
      <c r="Q259" s="296">
        <v>3.6099999999999999E-3</v>
      </c>
      <c r="R259" s="296">
        <f t="shared" si="32"/>
        <v>3.6099999999999999E-3</v>
      </c>
      <c r="S259" s="296">
        <v>0</v>
      </c>
      <c r="T259" s="297">
        <f t="shared" si="33"/>
        <v>0</v>
      </c>
      <c r="AR259" s="218" t="s">
        <v>311</v>
      </c>
      <c r="AT259" s="218" t="s">
        <v>240</v>
      </c>
      <c r="AU259" s="218" t="s">
        <v>83</v>
      </c>
      <c r="AY259" s="51" t="s">
        <v>211</v>
      </c>
      <c r="BE259" s="195">
        <f t="shared" si="34"/>
        <v>0</v>
      </c>
      <c r="BF259" s="195">
        <f t="shared" si="35"/>
        <v>0</v>
      </c>
      <c r="BG259" s="195">
        <f t="shared" si="36"/>
        <v>0</v>
      </c>
      <c r="BH259" s="195">
        <f t="shared" si="37"/>
        <v>0</v>
      </c>
      <c r="BI259" s="195">
        <f t="shared" si="38"/>
        <v>0</v>
      </c>
      <c r="BJ259" s="51" t="s">
        <v>83</v>
      </c>
      <c r="BK259" s="195">
        <f t="shared" si="39"/>
        <v>0</v>
      </c>
      <c r="BL259" s="51" t="s">
        <v>263</v>
      </c>
      <c r="BM259" s="218" t="s">
        <v>1761</v>
      </c>
    </row>
    <row r="260" spans="2:65" s="1" customFormat="1" ht="16.5" customHeight="1">
      <c r="B260" s="182"/>
      <c r="C260" s="212" t="s">
        <v>584</v>
      </c>
      <c r="D260" s="212" t="s">
        <v>213</v>
      </c>
      <c r="E260" s="213" t="s">
        <v>1762</v>
      </c>
      <c r="F260" s="214" t="s">
        <v>1763</v>
      </c>
      <c r="G260" s="215" t="s">
        <v>250</v>
      </c>
      <c r="H260" s="217">
        <v>2</v>
      </c>
      <c r="I260" s="293"/>
      <c r="J260" s="217">
        <f t="shared" si="30"/>
        <v>0</v>
      </c>
      <c r="K260" s="189"/>
      <c r="L260" s="64"/>
      <c r="M260" s="294" t="s">
        <v>1</v>
      </c>
      <c r="N260" s="295" t="s">
        <v>37</v>
      </c>
      <c r="P260" s="296">
        <f t="shared" si="31"/>
        <v>0</v>
      </c>
      <c r="Q260" s="296">
        <v>6.9720000000000003E-5</v>
      </c>
      <c r="R260" s="296">
        <f t="shared" si="32"/>
        <v>1.3944000000000001E-4</v>
      </c>
      <c r="S260" s="296">
        <v>0</v>
      </c>
      <c r="T260" s="297">
        <f t="shared" si="33"/>
        <v>0</v>
      </c>
      <c r="AR260" s="218" t="s">
        <v>263</v>
      </c>
      <c r="AT260" s="218" t="s">
        <v>213</v>
      </c>
      <c r="AU260" s="218" t="s">
        <v>83</v>
      </c>
      <c r="AY260" s="51" t="s">
        <v>211</v>
      </c>
      <c r="BE260" s="195">
        <f t="shared" si="34"/>
        <v>0</v>
      </c>
      <c r="BF260" s="195">
        <f t="shared" si="35"/>
        <v>0</v>
      </c>
      <c r="BG260" s="195">
        <f t="shared" si="36"/>
        <v>0</v>
      </c>
      <c r="BH260" s="195">
        <f t="shared" si="37"/>
        <v>0</v>
      </c>
      <c r="BI260" s="195">
        <f t="shared" si="38"/>
        <v>0</v>
      </c>
      <c r="BJ260" s="51" t="s">
        <v>83</v>
      </c>
      <c r="BK260" s="195">
        <f t="shared" si="39"/>
        <v>0</v>
      </c>
      <c r="BL260" s="51" t="s">
        <v>263</v>
      </c>
      <c r="BM260" s="218" t="s">
        <v>1764</v>
      </c>
    </row>
    <row r="261" spans="2:65" s="1" customFormat="1" ht="49.15" customHeight="1">
      <c r="B261" s="182"/>
      <c r="C261" s="298" t="s">
        <v>585</v>
      </c>
      <c r="D261" s="298" t="s">
        <v>240</v>
      </c>
      <c r="E261" s="299" t="s">
        <v>1765</v>
      </c>
      <c r="F261" s="300" t="s">
        <v>1766</v>
      </c>
      <c r="G261" s="301" t="s">
        <v>250</v>
      </c>
      <c r="H261" s="302">
        <v>2</v>
      </c>
      <c r="I261" s="303"/>
      <c r="J261" s="302">
        <f t="shared" si="30"/>
        <v>0</v>
      </c>
      <c r="K261" s="304"/>
      <c r="L261" s="305"/>
      <c r="M261" s="306" t="s">
        <v>1</v>
      </c>
      <c r="N261" s="307" t="s">
        <v>37</v>
      </c>
      <c r="P261" s="296">
        <f t="shared" si="31"/>
        <v>0</v>
      </c>
      <c r="Q261" s="296">
        <v>5.5999999999999995E-4</v>
      </c>
      <c r="R261" s="296">
        <f t="shared" si="32"/>
        <v>1.1199999999999999E-3</v>
      </c>
      <c r="S261" s="296">
        <v>0</v>
      </c>
      <c r="T261" s="297">
        <f t="shared" si="33"/>
        <v>0</v>
      </c>
      <c r="AR261" s="218" t="s">
        <v>311</v>
      </c>
      <c r="AT261" s="218" t="s">
        <v>240</v>
      </c>
      <c r="AU261" s="218" t="s">
        <v>83</v>
      </c>
      <c r="AY261" s="51" t="s">
        <v>211</v>
      </c>
      <c r="BE261" s="195">
        <f t="shared" si="34"/>
        <v>0</v>
      </c>
      <c r="BF261" s="195">
        <f t="shared" si="35"/>
        <v>0</v>
      </c>
      <c r="BG261" s="195">
        <f t="shared" si="36"/>
        <v>0</v>
      </c>
      <c r="BH261" s="195">
        <f t="shared" si="37"/>
        <v>0</v>
      </c>
      <c r="BI261" s="195">
        <f t="shared" si="38"/>
        <v>0</v>
      </c>
      <c r="BJ261" s="51" t="s">
        <v>83</v>
      </c>
      <c r="BK261" s="195">
        <f t="shared" si="39"/>
        <v>0</v>
      </c>
      <c r="BL261" s="51" t="s">
        <v>263</v>
      </c>
      <c r="BM261" s="218" t="s">
        <v>1767</v>
      </c>
    </row>
    <row r="262" spans="2:65" s="1" customFormat="1" ht="24.2" customHeight="1">
      <c r="B262" s="182"/>
      <c r="C262" s="212" t="s">
        <v>588</v>
      </c>
      <c r="D262" s="212" t="s">
        <v>213</v>
      </c>
      <c r="E262" s="213" t="s">
        <v>1768</v>
      </c>
      <c r="F262" s="214" t="s">
        <v>1769</v>
      </c>
      <c r="G262" s="215" t="s">
        <v>250</v>
      </c>
      <c r="H262" s="217">
        <v>1</v>
      </c>
      <c r="I262" s="293"/>
      <c r="J262" s="217">
        <f t="shared" si="30"/>
        <v>0</v>
      </c>
      <c r="K262" s="189"/>
      <c r="L262" s="64"/>
      <c r="M262" s="294" t="s">
        <v>1</v>
      </c>
      <c r="N262" s="295" t="s">
        <v>37</v>
      </c>
      <c r="P262" s="296">
        <f t="shared" si="31"/>
        <v>0</v>
      </c>
      <c r="Q262" s="296">
        <v>0</v>
      </c>
      <c r="R262" s="296">
        <f t="shared" si="32"/>
        <v>0</v>
      </c>
      <c r="S262" s="296">
        <v>0</v>
      </c>
      <c r="T262" s="297">
        <f t="shared" si="33"/>
        <v>0</v>
      </c>
      <c r="AR262" s="218" t="s">
        <v>415</v>
      </c>
      <c r="AT262" s="218" t="s">
        <v>213</v>
      </c>
      <c r="AU262" s="218" t="s">
        <v>83</v>
      </c>
      <c r="AY262" s="51" t="s">
        <v>211</v>
      </c>
      <c r="BE262" s="195">
        <f t="shared" si="34"/>
        <v>0</v>
      </c>
      <c r="BF262" s="195">
        <f t="shared" si="35"/>
        <v>0</v>
      </c>
      <c r="BG262" s="195">
        <f t="shared" si="36"/>
        <v>0</v>
      </c>
      <c r="BH262" s="195">
        <f t="shared" si="37"/>
        <v>0</v>
      </c>
      <c r="BI262" s="195">
        <f t="shared" si="38"/>
        <v>0</v>
      </c>
      <c r="BJ262" s="51" t="s">
        <v>83</v>
      </c>
      <c r="BK262" s="195">
        <f t="shared" si="39"/>
        <v>0</v>
      </c>
      <c r="BL262" s="51" t="s">
        <v>415</v>
      </c>
      <c r="BM262" s="218" t="s">
        <v>1770</v>
      </c>
    </row>
    <row r="263" spans="2:65" s="1" customFormat="1" ht="24.2" customHeight="1">
      <c r="B263" s="182"/>
      <c r="C263" s="298" t="s">
        <v>591</v>
      </c>
      <c r="D263" s="298" t="s">
        <v>240</v>
      </c>
      <c r="E263" s="299" t="s">
        <v>1771</v>
      </c>
      <c r="F263" s="300" t="s">
        <v>1772</v>
      </c>
      <c r="G263" s="301" t="s">
        <v>250</v>
      </c>
      <c r="H263" s="302">
        <v>1</v>
      </c>
      <c r="I263" s="303"/>
      <c r="J263" s="302">
        <f t="shared" si="30"/>
        <v>0</v>
      </c>
      <c r="K263" s="304"/>
      <c r="L263" s="305"/>
      <c r="M263" s="306" t="s">
        <v>1</v>
      </c>
      <c r="N263" s="307" t="s">
        <v>37</v>
      </c>
      <c r="P263" s="296">
        <f t="shared" si="31"/>
        <v>0</v>
      </c>
      <c r="Q263" s="296">
        <v>1.49E-3</v>
      </c>
      <c r="R263" s="296">
        <f t="shared" si="32"/>
        <v>1.49E-3</v>
      </c>
      <c r="S263" s="296">
        <v>0</v>
      </c>
      <c r="T263" s="297">
        <f t="shared" si="33"/>
        <v>0</v>
      </c>
      <c r="AR263" s="218" t="s">
        <v>588</v>
      </c>
      <c r="AT263" s="218" t="s">
        <v>240</v>
      </c>
      <c r="AU263" s="218" t="s">
        <v>83</v>
      </c>
      <c r="AY263" s="51" t="s">
        <v>211</v>
      </c>
      <c r="BE263" s="195">
        <f t="shared" si="34"/>
        <v>0</v>
      </c>
      <c r="BF263" s="195">
        <f t="shared" si="35"/>
        <v>0</v>
      </c>
      <c r="BG263" s="195">
        <f t="shared" si="36"/>
        <v>0</v>
      </c>
      <c r="BH263" s="195">
        <f t="shared" si="37"/>
        <v>0</v>
      </c>
      <c r="BI263" s="195">
        <f t="shared" si="38"/>
        <v>0</v>
      </c>
      <c r="BJ263" s="51" t="s">
        <v>83</v>
      </c>
      <c r="BK263" s="195">
        <f t="shared" si="39"/>
        <v>0</v>
      </c>
      <c r="BL263" s="51" t="s">
        <v>588</v>
      </c>
      <c r="BM263" s="218" t="s">
        <v>1773</v>
      </c>
    </row>
    <row r="264" spans="2:65" s="1" customFormat="1" ht="21.75" customHeight="1">
      <c r="B264" s="182"/>
      <c r="C264" s="212" t="s">
        <v>594</v>
      </c>
      <c r="D264" s="212" t="s">
        <v>213</v>
      </c>
      <c r="E264" s="213" t="s">
        <v>1774</v>
      </c>
      <c r="F264" s="214" t="s">
        <v>1775</v>
      </c>
      <c r="G264" s="215" t="s">
        <v>250</v>
      </c>
      <c r="H264" s="217">
        <v>3</v>
      </c>
      <c r="I264" s="293"/>
      <c r="J264" s="217">
        <f t="shared" si="30"/>
        <v>0</v>
      </c>
      <c r="K264" s="189"/>
      <c r="L264" s="64"/>
      <c r="M264" s="294" t="s">
        <v>1</v>
      </c>
      <c r="N264" s="295" t="s">
        <v>37</v>
      </c>
      <c r="P264" s="296">
        <f t="shared" si="31"/>
        <v>0</v>
      </c>
      <c r="Q264" s="296">
        <v>4.5479999999999998E-5</v>
      </c>
      <c r="R264" s="296">
        <f t="shared" si="32"/>
        <v>1.3643999999999999E-4</v>
      </c>
      <c r="S264" s="296">
        <v>0</v>
      </c>
      <c r="T264" s="297">
        <f t="shared" si="33"/>
        <v>0</v>
      </c>
      <c r="AR264" s="218" t="s">
        <v>263</v>
      </c>
      <c r="AT264" s="218" t="s">
        <v>213</v>
      </c>
      <c r="AU264" s="218" t="s">
        <v>83</v>
      </c>
      <c r="AY264" s="51" t="s">
        <v>211</v>
      </c>
      <c r="BE264" s="195">
        <f t="shared" si="34"/>
        <v>0</v>
      </c>
      <c r="BF264" s="195">
        <f t="shared" si="35"/>
        <v>0</v>
      </c>
      <c r="BG264" s="195">
        <f t="shared" si="36"/>
        <v>0</v>
      </c>
      <c r="BH264" s="195">
        <f t="shared" si="37"/>
        <v>0</v>
      </c>
      <c r="BI264" s="195">
        <f t="shared" si="38"/>
        <v>0</v>
      </c>
      <c r="BJ264" s="51" t="s">
        <v>83</v>
      </c>
      <c r="BK264" s="195">
        <f t="shared" si="39"/>
        <v>0</v>
      </c>
      <c r="BL264" s="51" t="s">
        <v>263</v>
      </c>
      <c r="BM264" s="218" t="s">
        <v>1776</v>
      </c>
    </row>
    <row r="265" spans="2:65" s="1" customFormat="1" ht="21.75" customHeight="1">
      <c r="B265" s="182"/>
      <c r="C265" s="298" t="s">
        <v>597</v>
      </c>
      <c r="D265" s="298" t="s">
        <v>240</v>
      </c>
      <c r="E265" s="299" t="s">
        <v>1777</v>
      </c>
      <c r="F265" s="300" t="s">
        <v>1778</v>
      </c>
      <c r="G265" s="301" t="s">
        <v>250</v>
      </c>
      <c r="H265" s="302">
        <v>3</v>
      </c>
      <c r="I265" s="303"/>
      <c r="J265" s="302">
        <f t="shared" si="30"/>
        <v>0</v>
      </c>
      <c r="K265" s="304"/>
      <c r="L265" s="305"/>
      <c r="M265" s="306" t="s">
        <v>1</v>
      </c>
      <c r="N265" s="307" t="s">
        <v>37</v>
      </c>
      <c r="P265" s="296">
        <f t="shared" si="31"/>
        <v>0</v>
      </c>
      <c r="Q265" s="296">
        <v>1.2999999999999999E-4</v>
      </c>
      <c r="R265" s="296">
        <f t="shared" si="32"/>
        <v>3.8999999999999994E-4</v>
      </c>
      <c r="S265" s="296">
        <v>0</v>
      </c>
      <c r="T265" s="297">
        <f t="shared" si="33"/>
        <v>0</v>
      </c>
      <c r="AR265" s="218" t="s">
        <v>311</v>
      </c>
      <c r="AT265" s="218" t="s">
        <v>240</v>
      </c>
      <c r="AU265" s="218" t="s">
        <v>83</v>
      </c>
      <c r="AY265" s="51" t="s">
        <v>211</v>
      </c>
      <c r="BE265" s="195">
        <f t="shared" si="34"/>
        <v>0</v>
      </c>
      <c r="BF265" s="195">
        <f t="shared" si="35"/>
        <v>0</v>
      </c>
      <c r="BG265" s="195">
        <f t="shared" si="36"/>
        <v>0</v>
      </c>
      <c r="BH265" s="195">
        <f t="shared" si="37"/>
        <v>0</v>
      </c>
      <c r="BI265" s="195">
        <f t="shared" si="38"/>
        <v>0</v>
      </c>
      <c r="BJ265" s="51" t="s">
        <v>83</v>
      </c>
      <c r="BK265" s="195">
        <f t="shared" si="39"/>
        <v>0</v>
      </c>
      <c r="BL265" s="51" t="s">
        <v>263</v>
      </c>
      <c r="BM265" s="218" t="s">
        <v>1779</v>
      </c>
    </row>
    <row r="266" spans="2:65" s="1" customFormat="1" ht="24.2" customHeight="1">
      <c r="B266" s="182"/>
      <c r="C266" s="212" t="s">
        <v>600</v>
      </c>
      <c r="D266" s="212" t="s">
        <v>213</v>
      </c>
      <c r="E266" s="213" t="s">
        <v>1780</v>
      </c>
      <c r="F266" s="214" t="s">
        <v>1781</v>
      </c>
      <c r="G266" s="215" t="s">
        <v>250</v>
      </c>
      <c r="H266" s="217">
        <v>5</v>
      </c>
      <c r="I266" s="293"/>
      <c r="J266" s="217">
        <f t="shared" si="30"/>
        <v>0</v>
      </c>
      <c r="K266" s="189"/>
      <c r="L266" s="64"/>
      <c r="M266" s="294" t="s">
        <v>1</v>
      </c>
      <c r="N266" s="295" t="s">
        <v>37</v>
      </c>
      <c r="P266" s="296">
        <f t="shared" si="31"/>
        <v>0</v>
      </c>
      <c r="Q266" s="296">
        <v>7.6500000000000003E-5</v>
      </c>
      <c r="R266" s="296">
        <f t="shared" si="32"/>
        <v>3.8250000000000003E-4</v>
      </c>
      <c r="S266" s="296">
        <v>0</v>
      </c>
      <c r="T266" s="297">
        <f t="shared" si="33"/>
        <v>0</v>
      </c>
      <c r="AR266" s="218" t="s">
        <v>263</v>
      </c>
      <c r="AT266" s="218" t="s">
        <v>213</v>
      </c>
      <c r="AU266" s="218" t="s">
        <v>83</v>
      </c>
      <c r="AY266" s="51" t="s">
        <v>211</v>
      </c>
      <c r="BE266" s="195">
        <f t="shared" si="34"/>
        <v>0</v>
      </c>
      <c r="BF266" s="195">
        <f t="shared" si="35"/>
        <v>0</v>
      </c>
      <c r="BG266" s="195">
        <f t="shared" si="36"/>
        <v>0</v>
      </c>
      <c r="BH266" s="195">
        <f t="shared" si="37"/>
        <v>0</v>
      </c>
      <c r="BI266" s="195">
        <f t="shared" si="38"/>
        <v>0</v>
      </c>
      <c r="BJ266" s="51" t="s">
        <v>83</v>
      </c>
      <c r="BK266" s="195">
        <f t="shared" si="39"/>
        <v>0</v>
      </c>
      <c r="BL266" s="51" t="s">
        <v>263</v>
      </c>
      <c r="BM266" s="218" t="s">
        <v>1782</v>
      </c>
    </row>
    <row r="267" spans="2:65" s="1" customFormat="1" ht="21.75" customHeight="1">
      <c r="B267" s="182"/>
      <c r="C267" s="298" t="s">
        <v>603</v>
      </c>
      <c r="D267" s="298" t="s">
        <v>240</v>
      </c>
      <c r="E267" s="299" t="s">
        <v>1783</v>
      </c>
      <c r="F267" s="300" t="s">
        <v>1784</v>
      </c>
      <c r="G267" s="301" t="s">
        <v>250</v>
      </c>
      <c r="H267" s="302">
        <v>5</v>
      </c>
      <c r="I267" s="303"/>
      <c r="J267" s="302">
        <f t="shared" si="30"/>
        <v>0</v>
      </c>
      <c r="K267" s="304"/>
      <c r="L267" s="305"/>
      <c r="M267" s="306" t="s">
        <v>1</v>
      </c>
      <c r="N267" s="307" t="s">
        <v>37</v>
      </c>
      <c r="P267" s="296">
        <f t="shared" si="31"/>
        <v>0</v>
      </c>
      <c r="Q267" s="296">
        <v>2.3500000000000001E-3</v>
      </c>
      <c r="R267" s="296">
        <f t="shared" si="32"/>
        <v>1.175E-2</v>
      </c>
      <c r="S267" s="296">
        <v>0</v>
      </c>
      <c r="T267" s="297">
        <f t="shared" si="33"/>
        <v>0</v>
      </c>
      <c r="AR267" s="218" t="s">
        <v>311</v>
      </c>
      <c r="AT267" s="218" t="s">
        <v>240</v>
      </c>
      <c r="AU267" s="218" t="s">
        <v>83</v>
      </c>
      <c r="AY267" s="51" t="s">
        <v>211</v>
      </c>
      <c r="BE267" s="195">
        <f t="shared" si="34"/>
        <v>0</v>
      </c>
      <c r="BF267" s="195">
        <f t="shared" si="35"/>
        <v>0</v>
      </c>
      <c r="BG267" s="195">
        <f t="shared" si="36"/>
        <v>0</v>
      </c>
      <c r="BH267" s="195">
        <f t="shared" si="37"/>
        <v>0</v>
      </c>
      <c r="BI267" s="195">
        <f t="shared" si="38"/>
        <v>0</v>
      </c>
      <c r="BJ267" s="51" t="s">
        <v>83</v>
      </c>
      <c r="BK267" s="195">
        <f t="shared" si="39"/>
        <v>0</v>
      </c>
      <c r="BL267" s="51" t="s">
        <v>263</v>
      </c>
      <c r="BM267" s="218" t="s">
        <v>1785</v>
      </c>
    </row>
    <row r="268" spans="2:65" s="1" customFormat="1" ht="24.2" customHeight="1">
      <c r="B268" s="182"/>
      <c r="C268" s="212" t="s">
        <v>606</v>
      </c>
      <c r="D268" s="212" t="s">
        <v>213</v>
      </c>
      <c r="E268" s="213" t="s">
        <v>1786</v>
      </c>
      <c r="F268" s="214" t="s">
        <v>1787</v>
      </c>
      <c r="G268" s="215" t="s">
        <v>389</v>
      </c>
      <c r="H268" s="217">
        <v>2028</v>
      </c>
      <c r="I268" s="293"/>
      <c r="J268" s="217">
        <f t="shared" si="30"/>
        <v>0</v>
      </c>
      <c r="K268" s="189"/>
      <c r="L268" s="64"/>
      <c r="M268" s="294" t="s">
        <v>1</v>
      </c>
      <c r="N268" s="295" t="s">
        <v>37</v>
      </c>
      <c r="P268" s="296">
        <f t="shared" si="31"/>
        <v>0</v>
      </c>
      <c r="Q268" s="296">
        <v>1.8652E-4</v>
      </c>
      <c r="R268" s="296">
        <f t="shared" si="32"/>
        <v>0.37826255999999997</v>
      </c>
      <c r="S268" s="296">
        <v>0</v>
      </c>
      <c r="T268" s="297">
        <f t="shared" si="33"/>
        <v>0</v>
      </c>
      <c r="AR268" s="218" t="s">
        <v>263</v>
      </c>
      <c r="AT268" s="218" t="s">
        <v>213</v>
      </c>
      <c r="AU268" s="218" t="s">
        <v>83</v>
      </c>
      <c r="AY268" s="51" t="s">
        <v>211</v>
      </c>
      <c r="BE268" s="195">
        <f t="shared" si="34"/>
        <v>0</v>
      </c>
      <c r="BF268" s="195">
        <f t="shared" si="35"/>
        <v>0</v>
      </c>
      <c r="BG268" s="195">
        <f t="shared" si="36"/>
        <v>0</v>
      </c>
      <c r="BH268" s="195">
        <f t="shared" si="37"/>
        <v>0</v>
      </c>
      <c r="BI268" s="195">
        <f t="shared" si="38"/>
        <v>0</v>
      </c>
      <c r="BJ268" s="51" t="s">
        <v>83</v>
      </c>
      <c r="BK268" s="195">
        <f t="shared" si="39"/>
        <v>0</v>
      </c>
      <c r="BL268" s="51" t="s">
        <v>263</v>
      </c>
      <c r="BM268" s="218" t="s">
        <v>1788</v>
      </c>
    </row>
    <row r="269" spans="2:65" s="1" customFormat="1" ht="24.2" customHeight="1">
      <c r="B269" s="182"/>
      <c r="C269" s="212" t="s">
        <v>609</v>
      </c>
      <c r="D269" s="212" t="s">
        <v>213</v>
      </c>
      <c r="E269" s="213" t="s">
        <v>1789</v>
      </c>
      <c r="F269" s="214" t="s">
        <v>1790</v>
      </c>
      <c r="G269" s="215" t="s">
        <v>389</v>
      </c>
      <c r="H269" s="217">
        <v>135</v>
      </c>
      <c r="I269" s="293"/>
      <c r="J269" s="217">
        <f t="shared" si="30"/>
        <v>0</v>
      </c>
      <c r="K269" s="189"/>
      <c r="L269" s="64"/>
      <c r="M269" s="294" t="s">
        <v>1</v>
      </c>
      <c r="N269" s="295" t="s">
        <v>37</v>
      </c>
      <c r="P269" s="296">
        <f t="shared" si="31"/>
        <v>0</v>
      </c>
      <c r="Q269" s="296">
        <v>3.5146999999999999E-4</v>
      </c>
      <c r="R269" s="296">
        <f t="shared" si="32"/>
        <v>4.7448449999999996E-2</v>
      </c>
      <c r="S269" s="296">
        <v>0</v>
      </c>
      <c r="T269" s="297">
        <f t="shared" si="33"/>
        <v>0</v>
      </c>
      <c r="AR269" s="218" t="s">
        <v>263</v>
      </c>
      <c r="AT269" s="218" t="s">
        <v>213</v>
      </c>
      <c r="AU269" s="218" t="s">
        <v>83</v>
      </c>
      <c r="AY269" s="51" t="s">
        <v>211</v>
      </c>
      <c r="BE269" s="195">
        <f t="shared" si="34"/>
        <v>0</v>
      </c>
      <c r="BF269" s="195">
        <f t="shared" si="35"/>
        <v>0</v>
      </c>
      <c r="BG269" s="195">
        <f t="shared" si="36"/>
        <v>0</v>
      </c>
      <c r="BH269" s="195">
        <f t="shared" si="37"/>
        <v>0</v>
      </c>
      <c r="BI269" s="195">
        <f t="shared" si="38"/>
        <v>0</v>
      </c>
      <c r="BJ269" s="51" t="s">
        <v>83</v>
      </c>
      <c r="BK269" s="195">
        <f t="shared" si="39"/>
        <v>0</v>
      </c>
      <c r="BL269" s="51" t="s">
        <v>263</v>
      </c>
      <c r="BM269" s="218" t="s">
        <v>1791</v>
      </c>
    </row>
    <row r="270" spans="2:65" s="1" customFormat="1" ht="24.2" customHeight="1">
      <c r="B270" s="182"/>
      <c r="C270" s="212" t="s">
        <v>612</v>
      </c>
      <c r="D270" s="212" t="s">
        <v>213</v>
      </c>
      <c r="E270" s="213" t="s">
        <v>1792</v>
      </c>
      <c r="F270" s="214" t="s">
        <v>1793</v>
      </c>
      <c r="G270" s="215" t="s">
        <v>389</v>
      </c>
      <c r="H270" s="217">
        <v>2163</v>
      </c>
      <c r="I270" s="293"/>
      <c r="J270" s="217">
        <f t="shared" si="30"/>
        <v>0</v>
      </c>
      <c r="K270" s="189"/>
      <c r="L270" s="64"/>
      <c r="M270" s="294" t="s">
        <v>1</v>
      </c>
      <c r="N270" s="295" t="s">
        <v>37</v>
      </c>
      <c r="P270" s="296">
        <f t="shared" si="31"/>
        <v>0</v>
      </c>
      <c r="Q270" s="296">
        <v>1.0000000000000001E-5</v>
      </c>
      <c r="R270" s="296">
        <f t="shared" si="32"/>
        <v>2.1630000000000003E-2</v>
      </c>
      <c r="S270" s="296">
        <v>0</v>
      </c>
      <c r="T270" s="297">
        <f t="shared" si="33"/>
        <v>0</v>
      </c>
      <c r="AR270" s="218" t="s">
        <v>263</v>
      </c>
      <c r="AT270" s="218" t="s">
        <v>213</v>
      </c>
      <c r="AU270" s="218" t="s">
        <v>83</v>
      </c>
      <c r="AY270" s="51" t="s">
        <v>211</v>
      </c>
      <c r="BE270" s="195">
        <f t="shared" si="34"/>
        <v>0</v>
      </c>
      <c r="BF270" s="195">
        <f t="shared" si="35"/>
        <v>0</v>
      </c>
      <c r="BG270" s="195">
        <f t="shared" si="36"/>
        <v>0</v>
      </c>
      <c r="BH270" s="195">
        <f t="shared" si="37"/>
        <v>0</v>
      </c>
      <c r="BI270" s="195">
        <f t="shared" si="38"/>
        <v>0</v>
      </c>
      <c r="BJ270" s="51" t="s">
        <v>83</v>
      </c>
      <c r="BK270" s="195">
        <f t="shared" si="39"/>
        <v>0</v>
      </c>
      <c r="BL270" s="51" t="s">
        <v>263</v>
      </c>
      <c r="BM270" s="218" t="s">
        <v>1794</v>
      </c>
    </row>
    <row r="271" spans="2:65" s="1" customFormat="1" ht="24.2" customHeight="1">
      <c r="B271" s="182"/>
      <c r="C271" s="212" t="s">
        <v>615</v>
      </c>
      <c r="D271" s="212" t="s">
        <v>213</v>
      </c>
      <c r="E271" s="213" t="s">
        <v>1795</v>
      </c>
      <c r="F271" s="214" t="s">
        <v>1796</v>
      </c>
      <c r="G271" s="215" t="s">
        <v>1489</v>
      </c>
      <c r="H271" s="293"/>
      <c r="I271" s="293"/>
      <c r="J271" s="217">
        <f t="shared" si="30"/>
        <v>0</v>
      </c>
      <c r="K271" s="189"/>
      <c r="L271" s="64"/>
      <c r="M271" s="294" t="s">
        <v>1</v>
      </c>
      <c r="N271" s="295" t="s">
        <v>37</v>
      </c>
      <c r="P271" s="296">
        <f t="shared" si="31"/>
        <v>0</v>
      </c>
      <c r="Q271" s="296">
        <v>0</v>
      </c>
      <c r="R271" s="296">
        <f t="shared" si="32"/>
        <v>0</v>
      </c>
      <c r="S271" s="296">
        <v>0</v>
      </c>
      <c r="T271" s="297">
        <f t="shared" si="33"/>
        <v>0</v>
      </c>
      <c r="AR271" s="218" t="s">
        <v>263</v>
      </c>
      <c r="AT271" s="218" t="s">
        <v>213</v>
      </c>
      <c r="AU271" s="218" t="s">
        <v>83</v>
      </c>
      <c r="AY271" s="51" t="s">
        <v>211</v>
      </c>
      <c r="BE271" s="195">
        <f t="shared" si="34"/>
        <v>0</v>
      </c>
      <c r="BF271" s="195">
        <f t="shared" si="35"/>
        <v>0</v>
      </c>
      <c r="BG271" s="195">
        <f t="shared" si="36"/>
        <v>0</v>
      </c>
      <c r="BH271" s="195">
        <f t="shared" si="37"/>
        <v>0</v>
      </c>
      <c r="BI271" s="195">
        <f t="shared" si="38"/>
        <v>0</v>
      </c>
      <c r="BJ271" s="51" t="s">
        <v>83</v>
      </c>
      <c r="BK271" s="195">
        <f t="shared" si="39"/>
        <v>0</v>
      </c>
      <c r="BL271" s="51" t="s">
        <v>263</v>
      </c>
      <c r="BM271" s="218" t="s">
        <v>1797</v>
      </c>
    </row>
    <row r="272" spans="2:65" s="1" customFormat="1" ht="24.2" customHeight="1">
      <c r="B272" s="182"/>
      <c r="C272" s="212" t="s">
        <v>618</v>
      </c>
      <c r="D272" s="212" t="s">
        <v>213</v>
      </c>
      <c r="E272" s="213" t="s">
        <v>1798</v>
      </c>
      <c r="F272" s="214" t="s">
        <v>1799</v>
      </c>
      <c r="G272" s="215" t="s">
        <v>1489</v>
      </c>
      <c r="H272" s="293"/>
      <c r="I272" s="293"/>
      <c r="J272" s="217">
        <f t="shared" si="30"/>
        <v>0</v>
      </c>
      <c r="K272" s="189"/>
      <c r="L272" s="64"/>
      <c r="M272" s="294" t="s">
        <v>1</v>
      </c>
      <c r="N272" s="295" t="s">
        <v>37</v>
      </c>
      <c r="P272" s="296">
        <f t="shared" si="31"/>
        <v>0</v>
      </c>
      <c r="Q272" s="296">
        <v>0</v>
      </c>
      <c r="R272" s="296">
        <f t="shared" si="32"/>
        <v>0</v>
      </c>
      <c r="S272" s="296">
        <v>0</v>
      </c>
      <c r="T272" s="297">
        <f t="shared" si="33"/>
        <v>0</v>
      </c>
      <c r="AR272" s="218" t="s">
        <v>263</v>
      </c>
      <c r="AT272" s="218" t="s">
        <v>213</v>
      </c>
      <c r="AU272" s="218" t="s">
        <v>83</v>
      </c>
      <c r="AY272" s="51" t="s">
        <v>211</v>
      </c>
      <c r="BE272" s="195">
        <f t="shared" si="34"/>
        <v>0</v>
      </c>
      <c r="BF272" s="195">
        <f t="shared" si="35"/>
        <v>0</v>
      </c>
      <c r="BG272" s="195">
        <f t="shared" si="36"/>
        <v>0</v>
      </c>
      <c r="BH272" s="195">
        <f t="shared" si="37"/>
        <v>0</v>
      </c>
      <c r="BI272" s="195">
        <f t="shared" si="38"/>
        <v>0</v>
      </c>
      <c r="BJ272" s="51" t="s">
        <v>83</v>
      </c>
      <c r="BK272" s="195">
        <f t="shared" si="39"/>
        <v>0</v>
      </c>
      <c r="BL272" s="51" t="s">
        <v>263</v>
      </c>
      <c r="BM272" s="218" t="s">
        <v>1800</v>
      </c>
    </row>
    <row r="273" spans="2:65" s="15" customFormat="1" ht="22.9" customHeight="1">
      <c r="B273" s="281"/>
      <c r="D273" s="282" t="s">
        <v>69</v>
      </c>
      <c r="E273" s="291" t="s">
        <v>1801</v>
      </c>
      <c r="F273" s="291" t="s">
        <v>1802</v>
      </c>
      <c r="I273" s="284"/>
      <c r="J273" s="292">
        <f>BK273</f>
        <v>0</v>
      </c>
      <c r="L273" s="281"/>
      <c r="M273" s="286"/>
      <c r="P273" s="287">
        <f>SUM(P274:P282)</f>
        <v>0</v>
      </c>
      <c r="R273" s="287">
        <f>SUM(R274:R282)</f>
        <v>4.5760000000000002E-2</v>
      </c>
      <c r="T273" s="288">
        <f>SUM(T274:T282)</f>
        <v>0</v>
      </c>
      <c r="AR273" s="282" t="s">
        <v>83</v>
      </c>
      <c r="AT273" s="289" t="s">
        <v>69</v>
      </c>
      <c r="AU273" s="289" t="s">
        <v>77</v>
      </c>
      <c r="AY273" s="282" t="s">
        <v>211</v>
      </c>
      <c r="BK273" s="290">
        <f>SUM(BK274:BK282)</f>
        <v>0</v>
      </c>
    </row>
    <row r="274" spans="2:65" s="1" customFormat="1" ht="21.75" customHeight="1">
      <c r="B274" s="182"/>
      <c r="C274" s="212" t="s">
        <v>621</v>
      </c>
      <c r="D274" s="212" t="s">
        <v>213</v>
      </c>
      <c r="E274" s="213" t="s">
        <v>1803</v>
      </c>
      <c r="F274" s="214" t="s">
        <v>1804</v>
      </c>
      <c r="G274" s="215" t="s">
        <v>250</v>
      </c>
      <c r="H274" s="217">
        <v>2</v>
      </c>
      <c r="I274" s="293"/>
      <c r="J274" s="217">
        <f t="shared" ref="J274:J282" si="40">ROUND(I274*H274,2)</f>
        <v>0</v>
      </c>
      <c r="K274" s="189"/>
      <c r="L274" s="64"/>
      <c r="M274" s="294" t="s">
        <v>1</v>
      </c>
      <c r="N274" s="295" t="s">
        <v>37</v>
      </c>
      <c r="P274" s="296">
        <f t="shared" ref="P274:P282" si="41">O274*H274</f>
        <v>0</v>
      </c>
      <c r="Q274" s="296">
        <v>0</v>
      </c>
      <c r="R274" s="296">
        <f t="shared" ref="R274:R282" si="42">Q274*H274</f>
        <v>0</v>
      </c>
      <c r="S274" s="296">
        <v>0</v>
      </c>
      <c r="T274" s="297">
        <f t="shared" ref="T274:T282" si="43">S274*H274</f>
        <v>0</v>
      </c>
      <c r="AR274" s="218" t="s">
        <v>263</v>
      </c>
      <c r="AT274" s="218" t="s">
        <v>213</v>
      </c>
      <c r="AU274" s="218" t="s">
        <v>83</v>
      </c>
      <c r="AY274" s="51" t="s">
        <v>211</v>
      </c>
      <c r="BE274" s="195">
        <f t="shared" ref="BE274:BE282" si="44">IF(N274="základná",J274,0)</f>
        <v>0</v>
      </c>
      <c r="BF274" s="195">
        <f t="shared" ref="BF274:BF282" si="45">IF(N274="znížená",J274,0)</f>
        <v>0</v>
      </c>
      <c r="BG274" s="195">
        <f t="shared" ref="BG274:BG282" si="46">IF(N274="zákl. prenesená",J274,0)</f>
        <v>0</v>
      </c>
      <c r="BH274" s="195">
        <f t="shared" ref="BH274:BH282" si="47">IF(N274="zníž. prenesená",J274,0)</f>
        <v>0</v>
      </c>
      <c r="BI274" s="195">
        <f t="shared" ref="BI274:BI282" si="48">IF(N274="nulová",J274,0)</f>
        <v>0</v>
      </c>
      <c r="BJ274" s="51" t="s">
        <v>83</v>
      </c>
      <c r="BK274" s="195">
        <f t="shared" ref="BK274:BK282" si="49">ROUND(I274*H274,2)</f>
        <v>0</v>
      </c>
      <c r="BL274" s="51" t="s">
        <v>263</v>
      </c>
      <c r="BM274" s="218" t="s">
        <v>1805</v>
      </c>
    </row>
    <row r="275" spans="2:65" s="1" customFormat="1" ht="24.2" customHeight="1">
      <c r="B275" s="182"/>
      <c r="C275" s="298" t="s">
        <v>624</v>
      </c>
      <c r="D275" s="298" t="s">
        <v>240</v>
      </c>
      <c r="E275" s="299" t="s">
        <v>1806</v>
      </c>
      <c r="F275" s="300" t="s">
        <v>1807</v>
      </c>
      <c r="G275" s="301" t="s">
        <v>250</v>
      </c>
      <c r="H275" s="302">
        <v>2</v>
      </c>
      <c r="I275" s="303"/>
      <c r="J275" s="302">
        <f t="shared" si="40"/>
        <v>0</v>
      </c>
      <c r="K275" s="304"/>
      <c r="L275" s="305"/>
      <c r="M275" s="306" t="s">
        <v>1</v>
      </c>
      <c r="N275" s="307" t="s">
        <v>37</v>
      </c>
      <c r="P275" s="296">
        <f t="shared" si="41"/>
        <v>0</v>
      </c>
      <c r="Q275" s="296">
        <v>5.7999999999999996E-3</v>
      </c>
      <c r="R275" s="296">
        <f t="shared" si="42"/>
        <v>1.1599999999999999E-2</v>
      </c>
      <c r="S275" s="296">
        <v>0</v>
      </c>
      <c r="T275" s="297">
        <f t="shared" si="43"/>
        <v>0</v>
      </c>
      <c r="AR275" s="218" t="s">
        <v>311</v>
      </c>
      <c r="AT275" s="218" t="s">
        <v>240</v>
      </c>
      <c r="AU275" s="218" t="s">
        <v>83</v>
      </c>
      <c r="AY275" s="51" t="s">
        <v>211</v>
      </c>
      <c r="BE275" s="195">
        <f t="shared" si="44"/>
        <v>0</v>
      </c>
      <c r="BF275" s="195">
        <f t="shared" si="45"/>
        <v>0</v>
      </c>
      <c r="BG275" s="195">
        <f t="shared" si="46"/>
        <v>0</v>
      </c>
      <c r="BH275" s="195">
        <f t="shared" si="47"/>
        <v>0</v>
      </c>
      <c r="BI275" s="195">
        <f t="shared" si="48"/>
        <v>0</v>
      </c>
      <c r="BJ275" s="51" t="s">
        <v>83</v>
      </c>
      <c r="BK275" s="195">
        <f t="shared" si="49"/>
        <v>0</v>
      </c>
      <c r="BL275" s="51" t="s">
        <v>263</v>
      </c>
      <c r="BM275" s="218" t="s">
        <v>1808</v>
      </c>
    </row>
    <row r="276" spans="2:65" s="1" customFormat="1" ht="24.2" customHeight="1">
      <c r="B276" s="182"/>
      <c r="C276" s="298" t="s">
        <v>627</v>
      </c>
      <c r="D276" s="298" t="s">
        <v>240</v>
      </c>
      <c r="E276" s="299" t="s">
        <v>1809</v>
      </c>
      <c r="F276" s="300" t="s">
        <v>1810</v>
      </c>
      <c r="G276" s="301" t="s">
        <v>250</v>
      </c>
      <c r="H276" s="302">
        <v>2</v>
      </c>
      <c r="I276" s="303"/>
      <c r="J276" s="302">
        <f t="shared" si="40"/>
        <v>0</v>
      </c>
      <c r="K276" s="304"/>
      <c r="L276" s="305"/>
      <c r="M276" s="306" t="s">
        <v>1</v>
      </c>
      <c r="N276" s="307" t="s">
        <v>37</v>
      </c>
      <c r="P276" s="296">
        <f t="shared" si="41"/>
        <v>0</v>
      </c>
      <c r="Q276" s="296">
        <v>1.25E-3</v>
      </c>
      <c r="R276" s="296">
        <f t="shared" si="42"/>
        <v>2.5000000000000001E-3</v>
      </c>
      <c r="S276" s="296">
        <v>0</v>
      </c>
      <c r="T276" s="297">
        <f t="shared" si="43"/>
        <v>0</v>
      </c>
      <c r="AR276" s="218" t="s">
        <v>311</v>
      </c>
      <c r="AT276" s="218" t="s">
        <v>240</v>
      </c>
      <c r="AU276" s="218" t="s">
        <v>83</v>
      </c>
      <c r="AY276" s="51" t="s">
        <v>211</v>
      </c>
      <c r="BE276" s="195">
        <f t="shared" si="44"/>
        <v>0</v>
      </c>
      <c r="BF276" s="195">
        <f t="shared" si="45"/>
        <v>0</v>
      </c>
      <c r="BG276" s="195">
        <f t="shared" si="46"/>
        <v>0</v>
      </c>
      <c r="BH276" s="195">
        <f t="shared" si="47"/>
        <v>0</v>
      </c>
      <c r="BI276" s="195">
        <f t="shared" si="48"/>
        <v>0</v>
      </c>
      <c r="BJ276" s="51" t="s">
        <v>83</v>
      </c>
      <c r="BK276" s="195">
        <f t="shared" si="49"/>
        <v>0</v>
      </c>
      <c r="BL276" s="51" t="s">
        <v>263</v>
      </c>
      <c r="BM276" s="218" t="s">
        <v>1811</v>
      </c>
    </row>
    <row r="277" spans="2:65" s="1" customFormat="1" ht="16.5" customHeight="1">
      <c r="B277" s="182"/>
      <c r="C277" s="212" t="s">
        <v>630</v>
      </c>
      <c r="D277" s="212" t="s">
        <v>213</v>
      </c>
      <c r="E277" s="213" t="s">
        <v>1812</v>
      </c>
      <c r="F277" s="214" t="s">
        <v>1813</v>
      </c>
      <c r="G277" s="215" t="s">
        <v>250</v>
      </c>
      <c r="H277" s="217">
        <v>2</v>
      </c>
      <c r="I277" s="293"/>
      <c r="J277" s="217">
        <f t="shared" si="40"/>
        <v>0</v>
      </c>
      <c r="K277" s="189"/>
      <c r="L277" s="64"/>
      <c r="M277" s="294" t="s">
        <v>1</v>
      </c>
      <c r="N277" s="295" t="s">
        <v>37</v>
      </c>
      <c r="P277" s="296">
        <f t="shared" si="41"/>
        <v>0</v>
      </c>
      <c r="Q277" s="296">
        <v>0</v>
      </c>
      <c r="R277" s="296">
        <f t="shared" si="42"/>
        <v>0</v>
      </c>
      <c r="S277" s="296">
        <v>0</v>
      </c>
      <c r="T277" s="297">
        <f t="shared" si="43"/>
        <v>0</v>
      </c>
      <c r="AR277" s="218" t="s">
        <v>263</v>
      </c>
      <c r="AT277" s="218" t="s">
        <v>213</v>
      </c>
      <c r="AU277" s="218" t="s">
        <v>83</v>
      </c>
      <c r="AY277" s="51" t="s">
        <v>211</v>
      </c>
      <c r="BE277" s="195">
        <f t="shared" si="44"/>
        <v>0</v>
      </c>
      <c r="BF277" s="195">
        <f t="shared" si="45"/>
        <v>0</v>
      </c>
      <c r="BG277" s="195">
        <f t="shared" si="46"/>
        <v>0</v>
      </c>
      <c r="BH277" s="195">
        <f t="shared" si="47"/>
        <v>0</v>
      </c>
      <c r="BI277" s="195">
        <f t="shared" si="48"/>
        <v>0</v>
      </c>
      <c r="BJ277" s="51" t="s">
        <v>83</v>
      </c>
      <c r="BK277" s="195">
        <f t="shared" si="49"/>
        <v>0</v>
      </c>
      <c r="BL277" s="51" t="s">
        <v>263</v>
      </c>
      <c r="BM277" s="218" t="s">
        <v>1814</v>
      </c>
    </row>
    <row r="278" spans="2:65" s="1" customFormat="1" ht="16.5" customHeight="1">
      <c r="B278" s="182"/>
      <c r="C278" s="298" t="s">
        <v>633</v>
      </c>
      <c r="D278" s="298" t="s">
        <v>240</v>
      </c>
      <c r="E278" s="299" t="s">
        <v>1815</v>
      </c>
      <c r="F278" s="300" t="s">
        <v>1816</v>
      </c>
      <c r="G278" s="301" t="s">
        <v>250</v>
      </c>
      <c r="H278" s="302">
        <v>2</v>
      </c>
      <c r="I278" s="303"/>
      <c r="J278" s="302">
        <f t="shared" si="40"/>
        <v>0</v>
      </c>
      <c r="K278" s="304"/>
      <c r="L278" s="305"/>
      <c r="M278" s="306" t="s">
        <v>1</v>
      </c>
      <c r="N278" s="307" t="s">
        <v>37</v>
      </c>
      <c r="P278" s="296">
        <f t="shared" si="41"/>
        <v>0</v>
      </c>
      <c r="Q278" s="296">
        <v>6.1399999999999996E-3</v>
      </c>
      <c r="R278" s="296">
        <f t="shared" si="42"/>
        <v>1.2279999999999999E-2</v>
      </c>
      <c r="S278" s="296">
        <v>0</v>
      </c>
      <c r="T278" s="297">
        <f t="shared" si="43"/>
        <v>0</v>
      </c>
      <c r="AR278" s="218" t="s">
        <v>311</v>
      </c>
      <c r="AT278" s="218" t="s">
        <v>240</v>
      </c>
      <c r="AU278" s="218" t="s">
        <v>83</v>
      </c>
      <c r="AY278" s="51" t="s">
        <v>211</v>
      </c>
      <c r="BE278" s="195">
        <f t="shared" si="44"/>
        <v>0</v>
      </c>
      <c r="BF278" s="195">
        <f t="shared" si="45"/>
        <v>0</v>
      </c>
      <c r="BG278" s="195">
        <f t="shared" si="46"/>
        <v>0</v>
      </c>
      <c r="BH278" s="195">
        <f t="shared" si="47"/>
        <v>0</v>
      </c>
      <c r="BI278" s="195">
        <f t="shared" si="48"/>
        <v>0</v>
      </c>
      <c r="BJ278" s="51" t="s">
        <v>83</v>
      </c>
      <c r="BK278" s="195">
        <f t="shared" si="49"/>
        <v>0</v>
      </c>
      <c r="BL278" s="51" t="s">
        <v>263</v>
      </c>
      <c r="BM278" s="218" t="s">
        <v>1817</v>
      </c>
    </row>
    <row r="279" spans="2:65" s="1" customFormat="1" ht="24.2" customHeight="1">
      <c r="B279" s="182"/>
      <c r="C279" s="212" t="s">
        <v>636</v>
      </c>
      <c r="D279" s="212" t="s">
        <v>213</v>
      </c>
      <c r="E279" s="213" t="s">
        <v>1818</v>
      </c>
      <c r="F279" s="214" t="s">
        <v>1819</v>
      </c>
      <c r="G279" s="215" t="s">
        <v>250</v>
      </c>
      <c r="H279" s="217">
        <v>2</v>
      </c>
      <c r="I279" s="293"/>
      <c r="J279" s="217">
        <f t="shared" si="40"/>
        <v>0</v>
      </c>
      <c r="K279" s="189"/>
      <c r="L279" s="64"/>
      <c r="M279" s="294" t="s">
        <v>1</v>
      </c>
      <c r="N279" s="295" t="s">
        <v>37</v>
      </c>
      <c r="P279" s="296">
        <f t="shared" si="41"/>
        <v>0</v>
      </c>
      <c r="Q279" s="296">
        <v>0</v>
      </c>
      <c r="R279" s="296">
        <f t="shared" si="42"/>
        <v>0</v>
      </c>
      <c r="S279" s="296">
        <v>0</v>
      </c>
      <c r="T279" s="297">
        <f t="shared" si="43"/>
        <v>0</v>
      </c>
      <c r="AR279" s="218" t="s">
        <v>263</v>
      </c>
      <c r="AT279" s="218" t="s">
        <v>213</v>
      </c>
      <c r="AU279" s="218" t="s">
        <v>83</v>
      </c>
      <c r="AY279" s="51" t="s">
        <v>211</v>
      </c>
      <c r="BE279" s="195">
        <f t="shared" si="44"/>
        <v>0</v>
      </c>
      <c r="BF279" s="195">
        <f t="shared" si="45"/>
        <v>0</v>
      </c>
      <c r="BG279" s="195">
        <f t="shared" si="46"/>
        <v>0</v>
      </c>
      <c r="BH279" s="195">
        <f t="shared" si="47"/>
        <v>0</v>
      </c>
      <c r="BI279" s="195">
        <f t="shared" si="48"/>
        <v>0</v>
      </c>
      <c r="BJ279" s="51" t="s">
        <v>83</v>
      </c>
      <c r="BK279" s="195">
        <f t="shared" si="49"/>
        <v>0</v>
      </c>
      <c r="BL279" s="51" t="s">
        <v>263</v>
      </c>
      <c r="BM279" s="218" t="s">
        <v>1820</v>
      </c>
    </row>
    <row r="280" spans="2:65" s="1" customFormat="1" ht="76.349999999999994" customHeight="1">
      <c r="B280" s="182"/>
      <c r="C280" s="298" t="s">
        <v>639</v>
      </c>
      <c r="D280" s="298" t="s">
        <v>240</v>
      </c>
      <c r="E280" s="299" t="s">
        <v>1821</v>
      </c>
      <c r="F280" s="300" t="s">
        <v>1822</v>
      </c>
      <c r="G280" s="301" t="s">
        <v>250</v>
      </c>
      <c r="H280" s="302">
        <v>2</v>
      </c>
      <c r="I280" s="303"/>
      <c r="J280" s="302">
        <f t="shared" si="40"/>
        <v>0</v>
      </c>
      <c r="K280" s="304"/>
      <c r="L280" s="305"/>
      <c r="M280" s="306" t="s">
        <v>1</v>
      </c>
      <c r="N280" s="307" t="s">
        <v>37</v>
      </c>
      <c r="P280" s="296">
        <f t="shared" si="41"/>
        <v>0</v>
      </c>
      <c r="Q280" s="296">
        <v>9.6900000000000007E-3</v>
      </c>
      <c r="R280" s="296">
        <f t="shared" si="42"/>
        <v>1.9380000000000001E-2</v>
      </c>
      <c r="S280" s="296">
        <v>0</v>
      </c>
      <c r="T280" s="297">
        <f t="shared" si="43"/>
        <v>0</v>
      </c>
      <c r="AR280" s="218" t="s">
        <v>311</v>
      </c>
      <c r="AT280" s="218" t="s">
        <v>240</v>
      </c>
      <c r="AU280" s="218" t="s">
        <v>83</v>
      </c>
      <c r="AY280" s="51" t="s">
        <v>211</v>
      </c>
      <c r="BE280" s="195">
        <f t="shared" si="44"/>
        <v>0</v>
      </c>
      <c r="BF280" s="195">
        <f t="shared" si="45"/>
        <v>0</v>
      </c>
      <c r="BG280" s="195">
        <f t="shared" si="46"/>
        <v>0</v>
      </c>
      <c r="BH280" s="195">
        <f t="shared" si="47"/>
        <v>0</v>
      </c>
      <c r="BI280" s="195">
        <f t="shared" si="48"/>
        <v>0</v>
      </c>
      <c r="BJ280" s="51" t="s">
        <v>83</v>
      </c>
      <c r="BK280" s="195">
        <f t="shared" si="49"/>
        <v>0</v>
      </c>
      <c r="BL280" s="51" t="s">
        <v>263</v>
      </c>
      <c r="BM280" s="218" t="s">
        <v>1823</v>
      </c>
    </row>
    <row r="281" spans="2:65" s="1" customFormat="1" ht="24.2" customHeight="1">
      <c r="B281" s="182"/>
      <c r="C281" s="212" t="s">
        <v>642</v>
      </c>
      <c r="D281" s="212" t="s">
        <v>213</v>
      </c>
      <c r="E281" s="213" t="s">
        <v>1824</v>
      </c>
      <c r="F281" s="214" t="s">
        <v>1825</v>
      </c>
      <c r="G281" s="215" t="s">
        <v>1489</v>
      </c>
      <c r="H281" s="293"/>
      <c r="I281" s="293"/>
      <c r="J281" s="217">
        <f t="shared" si="40"/>
        <v>0</v>
      </c>
      <c r="K281" s="189"/>
      <c r="L281" s="64"/>
      <c r="M281" s="294" t="s">
        <v>1</v>
      </c>
      <c r="N281" s="295" t="s">
        <v>37</v>
      </c>
      <c r="P281" s="296">
        <f t="shared" si="41"/>
        <v>0</v>
      </c>
      <c r="Q281" s="296">
        <v>0</v>
      </c>
      <c r="R281" s="296">
        <f t="shared" si="42"/>
        <v>0</v>
      </c>
      <c r="S281" s="296">
        <v>0</v>
      </c>
      <c r="T281" s="297">
        <f t="shared" si="43"/>
        <v>0</v>
      </c>
      <c r="AR281" s="218" t="s">
        <v>263</v>
      </c>
      <c r="AT281" s="218" t="s">
        <v>213</v>
      </c>
      <c r="AU281" s="218" t="s">
        <v>83</v>
      </c>
      <c r="AY281" s="51" t="s">
        <v>211</v>
      </c>
      <c r="BE281" s="195">
        <f t="shared" si="44"/>
        <v>0</v>
      </c>
      <c r="BF281" s="195">
        <f t="shared" si="45"/>
        <v>0</v>
      </c>
      <c r="BG281" s="195">
        <f t="shared" si="46"/>
        <v>0</v>
      </c>
      <c r="BH281" s="195">
        <f t="shared" si="47"/>
        <v>0</v>
      </c>
      <c r="BI281" s="195">
        <f t="shared" si="48"/>
        <v>0</v>
      </c>
      <c r="BJ281" s="51" t="s">
        <v>83</v>
      </c>
      <c r="BK281" s="195">
        <f t="shared" si="49"/>
        <v>0</v>
      </c>
      <c r="BL281" s="51" t="s">
        <v>263</v>
      </c>
      <c r="BM281" s="218" t="s">
        <v>1826</v>
      </c>
    </row>
    <row r="282" spans="2:65" s="1" customFormat="1" ht="24.2" customHeight="1">
      <c r="B282" s="182"/>
      <c r="C282" s="212" t="s">
        <v>646</v>
      </c>
      <c r="D282" s="212" t="s">
        <v>213</v>
      </c>
      <c r="E282" s="213" t="s">
        <v>1827</v>
      </c>
      <c r="F282" s="214" t="s">
        <v>1828</v>
      </c>
      <c r="G282" s="215" t="s">
        <v>1489</v>
      </c>
      <c r="H282" s="293"/>
      <c r="I282" s="293"/>
      <c r="J282" s="217">
        <f t="shared" si="40"/>
        <v>0</v>
      </c>
      <c r="K282" s="189"/>
      <c r="L282" s="64"/>
      <c r="M282" s="294" t="s">
        <v>1</v>
      </c>
      <c r="N282" s="295" t="s">
        <v>37</v>
      </c>
      <c r="P282" s="296">
        <f t="shared" si="41"/>
        <v>0</v>
      </c>
      <c r="Q282" s="296">
        <v>0</v>
      </c>
      <c r="R282" s="296">
        <f t="shared" si="42"/>
        <v>0</v>
      </c>
      <c r="S282" s="296">
        <v>0</v>
      </c>
      <c r="T282" s="297">
        <f t="shared" si="43"/>
        <v>0</v>
      </c>
      <c r="AR282" s="218" t="s">
        <v>263</v>
      </c>
      <c r="AT282" s="218" t="s">
        <v>213</v>
      </c>
      <c r="AU282" s="218" t="s">
        <v>83</v>
      </c>
      <c r="AY282" s="51" t="s">
        <v>211</v>
      </c>
      <c r="BE282" s="195">
        <f t="shared" si="44"/>
        <v>0</v>
      </c>
      <c r="BF282" s="195">
        <f t="shared" si="45"/>
        <v>0</v>
      </c>
      <c r="BG282" s="195">
        <f t="shared" si="46"/>
        <v>0</v>
      </c>
      <c r="BH282" s="195">
        <f t="shared" si="47"/>
        <v>0</v>
      </c>
      <c r="BI282" s="195">
        <f t="shared" si="48"/>
        <v>0</v>
      </c>
      <c r="BJ282" s="51" t="s">
        <v>83</v>
      </c>
      <c r="BK282" s="195">
        <f t="shared" si="49"/>
        <v>0</v>
      </c>
      <c r="BL282" s="51" t="s">
        <v>263</v>
      </c>
      <c r="BM282" s="218" t="s">
        <v>1829</v>
      </c>
    </row>
    <row r="283" spans="2:65" s="15" customFormat="1" ht="22.9" customHeight="1">
      <c r="B283" s="281"/>
      <c r="D283" s="282" t="s">
        <v>69</v>
      </c>
      <c r="E283" s="291" t="s">
        <v>659</v>
      </c>
      <c r="F283" s="291" t="s">
        <v>660</v>
      </c>
      <c r="I283" s="284"/>
      <c r="J283" s="292">
        <f>BK283</f>
        <v>0</v>
      </c>
      <c r="L283" s="281"/>
      <c r="M283" s="286"/>
      <c r="P283" s="287">
        <f>SUM(P284:P349)</f>
        <v>0</v>
      </c>
      <c r="R283" s="287">
        <f>SUM(R284:R349)</f>
        <v>6.6479436500000002</v>
      </c>
      <c r="T283" s="288">
        <f>SUM(T284:T349)</f>
        <v>0</v>
      </c>
      <c r="AR283" s="282" t="s">
        <v>83</v>
      </c>
      <c r="AT283" s="289" t="s">
        <v>69</v>
      </c>
      <c r="AU283" s="289" t="s">
        <v>77</v>
      </c>
      <c r="AY283" s="282" t="s">
        <v>211</v>
      </c>
      <c r="BK283" s="290">
        <f>SUM(BK284:BK349)</f>
        <v>0</v>
      </c>
    </row>
    <row r="284" spans="2:65" s="1297" customFormat="1" ht="24.2" customHeight="1">
      <c r="B284" s="1291"/>
      <c r="C284" s="227" t="s">
        <v>653</v>
      </c>
      <c r="D284" s="227" t="s">
        <v>213</v>
      </c>
      <c r="E284" s="228" t="s">
        <v>1830</v>
      </c>
      <c r="F284" s="226" t="s">
        <v>1831</v>
      </c>
      <c r="G284" s="229" t="s">
        <v>250</v>
      </c>
      <c r="H284" s="230">
        <v>63</v>
      </c>
      <c r="I284" s="1292"/>
      <c r="J284" s="230">
        <f t="shared" ref="J284:J340" si="50">ROUND(I284*H284,2)</f>
        <v>0</v>
      </c>
      <c r="K284" s="1293"/>
      <c r="L284" s="1294"/>
      <c r="M284" s="1295" t="s">
        <v>1</v>
      </c>
      <c r="N284" s="1296" t="s">
        <v>37</v>
      </c>
      <c r="P284" s="1298">
        <f t="shared" ref="P284:P340" si="51">O284*H284</f>
        <v>0</v>
      </c>
      <c r="Q284" s="1298">
        <v>0</v>
      </c>
      <c r="R284" s="1298">
        <f t="shared" ref="R284:R340" si="52">Q284*H284</f>
        <v>0</v>
      </c>
      <c r="S284" s="1298">
        <v>0</v>
      </c>
      <c r="T284" s="1299">
        <f t="shared" ref="T284:T340" si="53">S284*H284</f>
        <v>0</v>
      </c>
      <c r="AR284" s="1300" t="s">
        <v>263</v>
      </c>
      <c r="AT284" s="1300" t="s">
        <v>213</v>
      </c>
      <c r="AU284" s="1300" t="s">
        <v>83</v>
      </c>
      <c r="AY284" s="1301" t="s">
        <v>211</v>
      </c>
      <c r="BE284" s="1302">
        <f t="shared" ref="BE284:BE340" si="54">IF(N284="základná",J284,0)</f>
        <v>0</v>
      </c>
      <c r="BF284" s="1302">
        <f t="shared" ref="BF284:BF340" si="55">IF(N284="znížená",J284,0)</f>
        <v>0</v>
      </c>
      <c r="BG284" s="1302">
        <f t="shared" ref="BG284:BG340" si="56">IF(N284="zákl. prenesená",J284,0)</f>
        <v>0</v>
      </c>
      <c r="BH284" s="1302">
        <f t="shared" ref="BH284:BH340" si="57">IF(N284="zníž. prenesená",J284,0)</f>
        <v>0</v>
      </c>
      <c r="BI284" s="1302">
        <f t="shared" ref="BI284:BI340" si="58">IF(N284="nulová",J284,0)</f>
        <v>0</v>
      </c>
      <c r="BJ284" s="1301" t="s">
        <v>83</v>
      </c>
      <c r="BK284" s="1302">
        <f t="shared" ref="BK284:BK340" si="59">ROUND(I284*H284,2)</f>
        <v>0</v>
      </c>
      <c r="BL284" s="1301" t="s">
        <v>263</v>
      </c>
      <c r="BM284" s="1300" t="s">
        <v>1832</v>
      </c>
    </row>
    <row r="285" spans="2:65" s="1297" customFormat="1" ht="37.9" customHeight="1">
      <c r="B285" s="1291"/>
      <c r="C285" s="1125" t="s">
        <v>656</v>
      </c>
      <c r="D285" s="1125" t="s">
        <v>240</v>
      </c>
      <c r="E285" s="1126" t="s">
        <v>1833</v>
      </c>
      <c r="F285" s="1127" t="s">
        <v>1834</v>
      </c>
      <c r="G285" s="1128" t="s">
        <v>250</v>
      </c>
      <c r="H285" s="1130">
        <v>60</v>
      </c>
      <c r="I285" s="1303"/>
      <c r="J285" s="1130">
        <f t="shared" si="50"/>
        <v>0</v>
      </c>
      <c r="K285" s="1304"/>
      <c r="L285" s="1305"/>
      <c r="M285" s="1306" t="s">
        <v>1</v>
      </c>
      <c r="N285" s="1307" t="s">
        <v>37</v>
      </c>
      <c r="P285" s="1298">
        <f t="shared" si="51"/>
        <v>0</v>
      </c>
      <c r="Q285" s="1298">
        <v>1.6049999999999998E-2</v>
      </c>
      <c r="R285" s="1298">
        <f t="shared" si="52"/>
        <v>0.96299999999999986</v>
      </c>
      <c r="S285" s="1298">
        <v>0</v>
      </c>
      <c r="T285" s="1299">
        <f t="shared" si="53"/>
        <v>0</v>
      </c>
      <c r="AR285" s="1300" t="s">
        <v>311</v>
      </c>
      <c r="AT285" s="1300" t="s">
        <v>240</v>
      </c>
      <c r="AU285" s="1300" t="s">
        <v>83</v>
      </c>
      <c r="AY285" s="1301" t="s">
        <v>211</v>
      </c>
      <c r="BE285" s="1302">
        <f t="shared" si="54"/>
        <v>0</v>
      </c>
      <c r="BF285" s="1302">
        <f t="shared" si="55"/>
        <v>0</v>
      </c>
      <c r="BG285" s="1302">
        <f t="shared" si="56"/>
        <v>0</v>
      </c>
      <c r="BH285" s="1302">
        <f t="shared" si="57"/>
        <v>0</v>
      </c>
      <c r="BI285" s="1302">
        <f t="shared" si="58"/>
        <v>0</v>
      </c>
      <c r="BJ285" s="1301" t="s">
        <v>83</v>
      </c>
      <c r="BK285" s="1302">
        <f t="shared" si="59"/>
        <v>0</v>
      </c>
      <c r="BL285" s="1301" t="s">
        <v>263</v>
      </c>
      <c r="BM285" s="1300" t="s">
        <v>1835</v>
      </c>
    </row>
    <row r="286" spans="2:65" s="1297" customFormat="1" ht="44.25" customHeight="1">
      <c r="B286" s="1291"/>
      <c r="C286" s="1125" t="s">
        <v>661</v>
      </c>
      <c r="D286" s="1125" t="s">
        <v>240</v>
      </c>
      <c r="E286" s="1126" t="s">
        <v>1836</v>
      </c>
      <c r="F286" s="1127" t="s">
        <v>1837</v>
      </c>
      <c r="G286" s="1128" t="s">
        <v>250</v>
      </c>
      <c r="H286" s="1130">
        <v>3</v>
      </c>
      <c r="I286" s="1303"/>
      <c r="J286" s="1130">
        <f t="shared" si="50"/>
        <v>0</v>
      </c>
      <c r="K286" s="1304"/>
      <c r="L286" s="1305"/>
      <c r="M286" s="1306" t="s">
        <v>1</v>
      </c>
      <c r="N286" s="1307" t="s">
        <v>37</v>
      </c>
      <c r="P286" s="1298">
        <f t="shared" si="51"/>
        <v>0</v>
      </c>
      <c r="Q286" s="1298">
        <v>2.92E-2</v>
      </c>
      <c r="R286" s="1298">
        <f t="shared" si="52"/>
        <v>8.7599999999999997E-2</v>
      </c>
      <c r="S286" s="1298">
        <v>0</v>
      </c>
      <c r="T286" s="1299">
        <f t="shared" si="53"/>
        <v>0</v>
      </c>
      <c r="AR286" s="1300" t="s">
        <v>311</v>
      </c>
      <c r="AT286" s="1300" t="s">
        <v>240</v>
      </c>
      <c r="AU286" s="1300" t="s">
        <v>83</v>
      </c>
      <c r="AY286" s="1301" t="s">
        <v>211</v>
      </c>
      <c r="BE286" s="1302">
        <f t="shared" si="54"/>
        <v>0</v>
      </c>
      <c r="BF286" s="1302">
        <f t="shared" si="55"/>
        <v>0</v>
      </c>
      <c r="BG286" s="1302">
        <f t="shared" si="56"/>
        <v>0</v>
      </c>
      <c r="BH286" s="1302">
        <f t="shared" si="57"/>
        <v>0</v>
      </c>
      <c r="BI286" s="1302">
        <f t="shared" si="58"/>
        <v>0</v>
      </c>
      <c r="BJ286" s="1301" t="s">
        <v>83</v>
      </c>
      <c r="BK286" s="1302">
        <f t="shared" si="59"/>
        <v>0</v>
      </c>
      <c r="BL286" s="1301" t="s">
        <v>263</v>
      </c>
      <c r="BM286" s="1300" t="s">
        <v>1838</v>
      </c>
    </row>
    <row r="287" spans="2:65" s="1297" customFormat="1" ht="16.5" customHeight="1">
      <c r="B287" s="1291"/>
      <c r="C287" s="1125" t="s">
        <v>664</v>
      </c>
      <c r="D287" s="1125" t="s">
        <v>240</v>
      </c>
      <c r="E287" s="1126" t="s">
        <v>1839</v>
      </c>
      <c r="F287" s="1127" t="s">
        <v>1840</v>
      </c>
      <c r="G287" s="1128" t="s">
        <v>250</v>
      </c>
      <c r="H287" s="1130">
        <v>63</v>
      </c>
      <c r="I287" s="1303"/>
      <c r="J287" s="1130">
        <f t="shared" si="50"/>
        <v>0</v>
      </c>
      <c r="K287" s="1304"/>
      <c r="L287" s="1305"/>
      <c r="M287" s="1306" t="s">
        <v>1</v>
      </c>
      <c r="N287" s="1307" t="s">
        <v>37</v>
      </c>
      <c r="P287" s="1298">
        <f t="shared" si="51"/>
        <v>0</v>
      </c>
      <c r="Q287" s="1298">
        <v>0</v>
      </c>
      <c r="R287" s="1298">
        <f t="shared" si="52"/>
        <v>0</v>
      </c>
      <c r="S287" s="1298">
        <v>0</v>
      </c>
      <c r="T287" s="1299">
        <f t="shared" si="53"/>
        <v>0</v>
      </c>
      <c r="AR287" s="1300" t="s">
        <v>311</v>
      </c>
      <c r="AT287" s="1300" t="s">
        <v>240</v>
      </c>
      <c r="AU287" s="1300" t="s">
        <v>83</v>
      </c>
      <c r="AY287" s="1301" t="s">
        <v>211</v>
      </c>
      <c r="BE287" s="1302">
        <f t="shared" si="54"/>
        <v>0</v>
      </c>
      <c r="BF287" s="1302">
        <f t="shared" si="55"/>
        <v>0</v>
      </c>
      <c r="BG287" s="1302">
        <f t="shared" si="56"/>
        <v>0</v>
      </c>
      <c r="BH287" s="1302">
        <f t="shared" si="57"/>
        <v>0</v>
      </c>
      <c r="BI287" s="1302">
        <f t="shared" si="58"/>
        <v>0</v>
      </c>
      <c r="BJ287" s="1301" t="s">
        <v>83</v>
      </c>
      <c r="BK287" s="1302">
        <f t="shared" si="59"/>
        <v>0</v>
      </c>
      <c r="BL287" s="1301" t="s">
        <v>263</v>
      </c>
      <c r="BM287" s="1300" t="s">
        <v>1841</v>
      </c>
    </row>
    <row r="288" spans="2:65" s="1297" customFormat="1" ht="16.5" customHeight="1">
      <c r="B288" s="1291"/>
      <c r="C288" s="227" t="s">
        <v>667</v>
      </c>
      <c r="D288" s="227" t="s">
        <v>213</v>
      </c>
      <c r="E288" s="228" t="s">
        <v>1842</v>
      </c>
      <c r="F288" s="226" t="s">
        <v>1843</v>
      </c>
      <c r="G288" s="229" t="s">
        <v>250</v>
      </c>
      <c r="H288" s="230">
        <v>63</v>
      </c>
      <c r="I288" s="1292"/>
      <c r="J288" s="230">
        <f t="shared" si="50"/>
        <v>0</v>
      </c>
      <c r="K288" s="1293"/>
      <c r="L288" s="1294"/>
      <c r="M288" s="1295" t="s">
        <v>1</v>
      </c>
      <c r="N288" s="1296" t="s">
        <v>37</v>
      </c>
      <c r="P288" s="1298">
        <f t="shared" si="51"/>
        <v>0</v>
      </c>
      <c r="Q288" s="1298">
        <v>0</v>
      </c>
      <c r="R288" s="1298">
        <f t="shared" si="52"/>
        <v>0</v>
      </c>
      <c r="S288" s="1298">
        <v>0</v>
      </c>
      <c r="T288" s="1299">
        <f t="shared" si="53"/>
        <v>0</v>
      </c>
      <c r="AR288" s="1300" t="s">
        <v>263</v>
      </c>
      <c r="AT288" s="1300" t="s">
        <v>213</v>
      </c>
      <c r="AU288" s="1300" t="s">
        <v>83</v>
      </c>
      <c r="AY288" s="1301" t="s">
        <v>211</v>
      </c>
      <c r="BE288" s="1302">
        <f t="shared" si="54"/>
        <v>0</v>
      </c>
      <c r="BF288" s="1302">
        <f t="shared" si="55"/>
        <v>0</v>
      </c>
      <c r="BG288" s="1302">
        <f t="shared" si="56"/>
        <v>0</v>
      </c>
      <c r="BH288" s="1302">
        <f t="shared" si="57"/>
        <v>0</v>
      </c>
      <c r="BI288" s="1302">
        <f t="shared" si="58"/>
        <v>0</v>
      </c>
      <c r="BJ288" s="1301" t="s">
        <v>83</v>
      </c>
      <c r="BK288" s="1302">
        <f t="shared" si="59"/>
        <v>0</v>
      </c>
      <c r="BL288" s="1301" t="s">
        <v>263</v>
      </c>
      <c r="BM288" s="1300" t="s">
        <v>1844</v>
      </c>
    </row>
    <row r="289" spans="2:65" s="1297" customFormat="1" ht="24.2" customHeight="1">
      <c r="B289" s="1291"/>
      <c r="C289" s="1125" t="s">
        <v>670</v>
      </c>
      <c r="D289" s="1125" t="s">
        <v>240</v>
      </c>
      <c r="E289" s="1126" t="s">
        <v>1845</v>
      </c>
      <c r="F289" s="1127" t="s">
        <v>1846</v>
      </c>
      <c r="G289" s="1128" t="s">
        <v>250</v>
      </c>
      <c r="H289" s="1130">
        <v>60</v>
      </c>
      <c r="I289" s="1303"/>
      <c r="J289" s="1130">
        <f t="shared" si="50"/>
        <v>0</v>
      </c>
      <c r="K289" s="1304"/>
      <c r="L289" s="1305"/>
      <c r="M289" s="1306" t="s">
        <v>1</v>
      </c>
      <c r="N289" s="1307" t="s">
        <v>37</v>
      </c>
      <c r="P289" s="1298">
        <f t="shared" si="51"/>
        <v>0</v>
      </c>
      <c r="Q289" s="1298">
        <v>1.35E-2</v>
      </c>
      <c r="R289" s="1298">
        <f t="shared" si="52"/>
        <v>0.80999999999999994</v>
      </c>
      <c r="S289" s="1298">
        <v>0</v>
      </c>
      <c r="T289" s="1299">
        <f t="shared" si="53"/>
        <v>0</v>
      </c>
      <c r="AR289" s="1300" t="s">
        <v>311</v>
      </c>
      <c r="AT289" s="1300" t="s">
        <v>240</v>
      </c>
      <c r="AU289" s="1300" t="s">
        <v>83</v>
      </c>
      <c r="AY289" s="1301" t="s">
        <v>211</v>
      </c>
      <c r="BE289" s="1302">
        <f t="shared" si="54"/>
        <v>0</v>
      </c>
      <c r="BF289" s="1302">
        <f t="shared" si="55"/>
        <v>0</v>
      </c>
      <c r="BG289" s="1302">
        <f t="shared" si="56"/>
        <v>0</v>
      </c>
      <c r="BH289" s="1302">
        <f t="shared" si="57"/>
        <v>0</v>
      </c>
      <c r="BI289" s="1302">
        <f t="shared" si="58"/>
        <v>0</v>
      </c>
      <c r="BJ289" s="1301" t="s">
        <v>83</v>
      </c>
      <c r="BK289" s="1302">
        <f t="shared" si="59"/>
        <v>0</v>
      </c>
      <c r="BL289" s="1301" t="s">
        <v>263</v>
      </c>
      <c r="BM289" s="1300" t="s">
        <v>1847</v>
      </c>
    </row>
    <row r="290" spans="2:65" s="1297" customFormat="1" ht="24.2" customHeight="1">
      <c r="B290" s="1291"/>
      <c r="C290" s="1125" t="s">
        <v>673</v>
      </c>
      <c r="D290" s="1125" t="s">
        <v>240</v>
      </c>
      <c r="E290" s="1126" t="s">
        <v>1848</v>
      </c>
      <c r="F290" s="1127" t="s">
        <v>1849</v>
      </c>
      <c r="G290" s="1128" t="s">
        <v>250</v>
      </c>
      <c r="H290" s="1130">
        <v>3</v>
      </c>
      <c r="I290" s="1303"/>
      <c r="J290" s="1130">
        <f t="shared" si="50"/>
        <v>0</v>
      </c>
      <c r="K290" s="1304"/>
      <c r="L290" s="1305"/>
      <c r="M290" s="1306" t="s">
        <v>1</v>
      </c>
      <c r="N290" s="1307" t="s">
        <v>37</v>
      </c>
      <c r="P290" s="1298">
        <f t="shared" si="51"/>
        <v>0</v>
      </c>
      <c r="Q290" s="1298">
        <v>2.3E-2</v>
      </c>
      <c r="R290" s="1298">
        <f t="shared" si="52"/>
        <v>6.9000000000000006E-2</v>
      </c>
      <c r="S290" s="1298">
        <v>0</v>
      </c>
      <c r="T290" s="1299">
        <f t="shared" si="53"/>
        <v>0</v>
      </c>
      <c r="AR290" s="1300" t="s">
        <v>311</v>
      </c>
      <c r="AT290" s="1300" t="s">
        <v>240</v>
      </c>
      <c r="AU290" s="1300" t="s">
        <v>83</v>
      </c>
      <c r="AY290" s="1301" t="s">
        <v>211</v>
      </c>
      <c r="BE290" s="1302">
        <f t="shared" si="54"/>
        <v>0</v>
      </c>
      <c r="BF290" s="1302">
        <f t="shared" si="55"/>
        <v>0</v>
      </c>
      <c r="BG290" s="1302">
        <f t="shared" si="56"/>
        <v>0</v>
      </c>
      <c r="BH290" s="1302">
        <f t="shared" si="57"/>
        <v>0</v>
      </c>
      <c r="BI290" s="1302">
        <f t="shared" si="58"/>
        <v>0</v>
      </c>
      <c r="BJ290" s="1301" t="s">
        <v>83</v>
      </c>
      <c r="BK290" s="1302">
        <f t="shared" si="59"/>
        <v>0</v>
      </c>
      <c r="BL290" s="1301" t="s">
        <v>263</v>
      </c>
      <c r="BM290" s="1300" t="s">
        <v>1850</v>
      </c>
    </row>
    <row r="291" spans="2:65" s="1297" customFormat="1" ht="16.5" customHeight="1">
      <c r="B291" s="1291"/>
      <c r="C291" s="227" t="s">
        <v>676</v>
      </c>
      <c r="D291" s="227" t="s">
        <v>213</v>
      </c>
      <c r="E291" s="228" t="s">
        <v>1851</v>
      </c>
      <c r="F291" s="226" t="s">
        <v>1852</v>
      </c>
      <c r="G291" s="229" t="s">
        <v>250</v>
      </c>
      <c r="H291" s="230">
        <v>63</v>
      </c>
      <c r="I291" s="1292"/>
      <c r="J291" s="230">
        <f t="shared" si="50"/>
        <v>0</v>
      </c>
      <c r="K291" s="1293"/>
      <c r="L291" s="1294"/>
      <c r="M291" s="1295" t="s">
        <v>1</v>
      </c>
      <c r="N291" s="1296" t="s">
        <v>37</v>
      </c>
      <c r="P291" s="1298">
        <f t="shared" si="51"/>
        <v>0</v>
      </c>
      <c r="Q291" s="1298">
        <v>0</v>
      </c>
      <c r="R291" s="1298">
        <f t="shared" si="52"/>
        <v>0</v>
      </c>
      <c r="S291" s="1298">
        <v>0</v>
      </c>
      <c r="T291" s="1299">
        <f t="shared" si="53"/>
        <v>0</v>
      </c>
      <c r="AR291" s="1300" t="s">
        <v>263</v>
      </c>
      <c r="AT291" s="1300" t="s">
        <v>213</v>
      </c>
      <c r="AU291" s="1300" t="s">
        <v>83</v>
      </c>
      <c r="AY291" s="1301" t="s">
        <v>211</v>
      </c>
      <c r="BE291" s="1302">
        <f t="shared" si="54"/>
        <v>0</v>
      </c>
      <c r="BF291" s="1302">
        <f t="shared" si="55"/>
        <v>0</v>
      </c>
      <c r="BG291" s="1302">
        <f t="shared" si="56"/>
        <v>0</v>
      </c>
      <c r="BH291" s="1302">
        <f t="shared" si="57"/>
        <v>0</v>
      </c>
      <c r="BI291" s="1302">
        <f t="shared" si="58"/>
        <v>0</v>
      </c>
      <c r="BJ291" s="1301" t="s">
        <v>83</v>
      </c>
      <c r="BK291" s="1302">
        <f t="shared" si="59"/>
        <v>0</v>
      </c>
      <c r="BL291" s="1301" t="s">
        <v>263</v>
      </c>
      <c r="BM291" s="1300" t="s">
        <v>1853</v>
      </c>
    </row>
    <row r="292" spans="2:65" s="1297" customFormat="1" ht="16.5" customHeight="1">
      <c r="B292" s="1291"/>
      <c r="C292" s="1125" t="s">
        <v>679</v>
      </c>
      <c r="D292" s="1125" t="s">
        <v>240</v>
      </c>
      <c r="E292" s="1126" t="s">
        <v>1854</v>
      </c>
      <c r="F292" s="1127" t="s">
        <v>1855</v>
      </c>
      <c r="G292" s="1128" t="s">
        <v>250</v>
      </c>
      <c r="H292" s="1130">
        <v>60</v>
      </c>
      <c r="I292" s="1303"/>
      <c r="J292" s="1130">
        <f t="shared" si="50"/>
        <v>0</v>
      </c>
      <c r="K292" s="1304"/>
      <c r="L292" s="1305"/>
      <c r="M292" s="1306" t="s">
        <v>1</v>
      </c>
      <c r="N292" s="1307" t="s">
        <v>37</v>
      </c>
      <c r="P292" s="1298">
        <f t="shared" si="51"/>
        <v>0</v>
      </c>
      <c r="Q292" s="1298">
        <v>2E-3</v>
      </c>
      <c r="R292" s="1298">
        <f t="shared" si="52"/>
        <v>0.12</v>
      </c>
      <c r="S292" s="1298">
        <v>0</v>
      </c>
      <c r="T292" s="1299">
        <f t="shared" si="53"/>
        <v>0</v>
      </c>
      <c r="AR292" s="1300" t="s">
        <v>311</v>
      </c>
      <c r="AT292" s="1300" t="s">
        <v>240</v>
      </c>
      <c r="AU292" s="1300" t="s">
        <v>83</v>
      </c>
      <c r="AY292" s="1301" t="s">
        <v>211</v>
      </c>
      <c r="BE292" s="1302">
        <f t="shared" si="54"/>
        <v>0</v>
      </c>
      <c r="BF292" s="1302">
        <f t="shared" si="55"/>
        <v>0</v>
      </c>
      <c r="BG292" s="1302">
        <f t="shared" si="56"/>
        <v>0</v>
      </c>
      <c r="BH292" s="1302">
        <f t="shared" si="57"/>
        <v>0</v>
      </c>
      <c r="BI292" s="1302">
        <f t="shared" si="58"/>
        <v>0</v>
      </c>
      <c r="BJ292" s="1301" t="s">
        <v>83</v>
      </c>
      <c r="BK292" s="1302">
        <f t="shared" si="59"/>
        <v>0</v>
      </c>
      <c r="BL292" s="1301" t="s">
        <v>263</v>
      </c>
      <c r="BM292" s="1300" t="s">
        <v>1856</v>
      </c>
    </row>
    <row r="293" spans="2:65" s="1297" customFormat="1" ht="21.75" customHeight="1">
      <c r="B293" s="1291"/>
      <c r="C293" s="1125" t="s">
        <v>682</v>
      </c>
      <c r="D293" s="1125" t="s">
        <v>240</v>
      </c>
      <c r="E293" s="1126" t="s">
        <v>1857</v>
      </c>
      <c r="F293" s="1127" t="s">
        <v>1858</v>
      </c>
      <c r="G293" s="1128" t="s">
        <v>250</v>
      </c>
      <c r="H293" s="1130">
        <v>3</v>
      </c>
      <c r="I293" s="1303"/>
      <c r="J293" s="1130">
        <f t="shared" si="50"/>
        <v>0</v>
      </c>
      <c r="K293" s="1304"/>
      <c r="L293" s="1305"/>
      <c r="M293" s="1306" t="s">
        <v>1</v>
      </c>
      <c r="N293" s="1307" t="s">
        <v>37</v>
      </c>
      <c r="P293" s="1298">
        <f t="shared" si="51"/>
        <v>0</v>
      </c>
      <c r="Q293" s="1298">
        <v>1.6999999999999999E-3</v>
      </c>
      <c r="R293" s="1298">
        <f t="shared" si="52"/>
        <v>5.0999999999999995E-3</v>
      </c>
      <c r="S293" s="1298">
        <v>0</v>
      </c>
      <c r="T293" s="1299">
        <f t="shared" si="53"/>
        <v>0</v>
      </c>
      <c r="AR293" s="1300" t="s">
        <v>311</v>
      </c>
      <c r="AT293" s="1300" t="s">
        <v>240</v>
      </c>
      <c r="AU293" s="1300" t="s">
        <v>83</v>
      </c>
      <c r="AY293" s="1301" t="s">
        <v>211</v>
      </c>
      <c r="BE293" s="1302">
        <f t="shared" si="54"/>
        <v>0</v>
      </c>
      <c r="BF293" s="1302">
        <f t="shared" si="55"/>
        <v>0</v>
      </c>
      <c r="BG293" s="1302">
        <f t="shared" si="56"/>
        <v>0</v>
      </c>
      <c r="BH293" s="1302">
        <f t="shared" si="57"/>
        <v>0</v>
      </c>
      <c r="BI293" s="1302">
        <f t="shared" si="58"/>
        <v>0</v>
      </c>
      <c r="BJ293" s="1301" t="s">
        <v>83</v>
      </c>
      <c r="BK293" s="1302">
        <f t="shared" si="59"/>
        <v>0</v>
      </c>
      <c r="BL293" s="1301" t="s">
        <v>263</v>
      </c>
      <c r="BM293" s="1300" t="s">
        <v>1859</v>
      </c>
    </row>
    <row r="294" spans="2:65" s="1297" customFormat="1" ht="24.2" customHeight="1">
      <c r="B294" s="1291"/>
      <c r="C294" s="227" t="s">
        <v>687</v>
      </c>
      <c r="D294" s="227" t="s">
        <v>213</v>
      </c>
      <c r="E294" s="228" t="s">
        <v>1860</v>
      </c>
      <c r="F294" s="226" t="s">
        <v>1861</v>
      </c>
      <c r="G294" s="229" t="s">
        <v>250</v>
      </c>
      <c r="H294" s="230">
        <v>63</v>
      </c>
      <c r="I294" s="1292"/>
      <c r="J294" s="230">
        <f t="shared" si="50"/>
        <v>0</v>
      </c>
      <c r="K294" s="1293"/>
      <c r="L294" s="1294"/>
      <c r="M294" s="1295" t="s">
        <v>1</v>
      </c>
      <c r="N294" s="1296" t="s">
        <v>37</v>
      </c>
      <c r="P294" s="1298">
        <f t="shared" si="51"/>
        <v>0</v>
      </c>
      <c r="Q294" s="1298">
        <v>0</v>
      </c>
      <c r="R294" s="1298">
        <f t="shared" si="52"/>
        <v>0</v>
      </c>
      <c r="S294" s="1298">
        <v>0</v>
      </c>
      <c r="T294" s="1299">
        <f t="shared" si="53"/>
        <v>0</v>
      </c>
      <c r="AR294" s="1300" t="s">
        <v>263</v>
      </c>
      <c r="AT294" s="1300" t="s">
        <v>213</v>
      </c>
      <c r="AU294" s="1300" t="s">
        <v>83</v>
      </c>
      <c r="AY294" s="1301" t="s">
        <v>211</v>
      </c>
      <c r="BE294" s="1302">
        <f t="shared" si="54"/>
        <v>0</v>
      </c>
      <c r="BF294" s="1302">
        <f t="shared" si="55"/>
        <v>0</v>
      </c>
      <c r="BG294" s="1302">
        <f t="shared" si="56"/>
        <v>0</v>
      </c>
      <c r="BH294" s="1302">
        <f t="shared" si="57"/>
        <v>0</v>
      </c>
      <c r="BI294" s="1302">
        <f t="shared" si="58"/>
        <v>0</v>
      </c>
      <c r="BJ294" s="1301" t="s">
        <v>83</v>
      </c>
      <c r="BK294" s="1302">
        <f t="shared" si="59"/>
        <v>0</v>
      </c>
      <c r="BL294" s="1301" t="s">
        <v>263</v>
      </c>
      <c r="BM294" s="1300" t="s">
        <v>1862</v>
      </c>
    </row>
    <row r="295" spans="2:65" s="1297" customFormat="1" ht="24.2" customHeight="1">
      <c r="B295" s="1291"/>
      <c r="C295" s="1125" t="s">
        <v>690</v>
      </c>
      <c r="D295" s="1125" t="s">
        <v>240</v>
      </c>
      <c r="E295" s="1126" t="s">
        <v>1863</v>
      </c>
      <c r="F295" s="1127" t="s">
        <v>1864</v>
      </c>
      <c r="G295" s="1128" t="s">
        <v>250</v>
      </c>
      <c r="H295" s="1130">
        <v>63</v>
      </c>
      <c r="I295" s="1303"/>
      <c r="J295" s="1130">
        <f t="shared" si="50"/>
        <v>0</v>
      </c>
      <c r="K295" s="1304"/>
      <c r="L295" s="1305"/>
      <c r="M295" s="1306" t="s">
        <v>1</v>
      </c>
      <c r="N295" s="1307" t="s">
        <v>37</v>
      </c>
      <c r="P295" s="1298">
        <f t="shared" si="51"/>
        <v>0</v>
      </c>
      <c r="Q295" s="1298">
        <v>3.3E-4</v>
      </c>
      <c r="R295" s="1298">
        <f t="shared" si="52"/>
        <v>2.0789999999999999E-2</v>
      </c>
      <c r="S295" s="1298">
        <v>0</v>
      </c>
      <c r="T295" s="1299">
        <f t="shared" si="53"/>
        <v>0</v>
      </c>
      <c r="AR295" s="1300" t="s">
        <v>311</v>
      </c>
      <c r="AT295" s="1300" t="s">
        <v>240</v>
      </c>
      <c r="AU295" s="1300" t="s">
        <v>83</v>
      </c>
      <c r="AY295" s="1301" t="s">
        <v>211</v>
      </c>
      <c r="BE295" s="1302">
        <f t="shared" si="54"/>
        <v>0</v>
      </c>
      <c r="BF295" s="1302">
        <f t="shared" si="55"/>
        <v>0</v>
      </c>
      <c r="BG295" s="1302">
        <f t="shared" si="56"/>
        <v>0</v>
      </c>
      <c r="BH295" s="1302">
        <f t="shared" si="57"/>
        <v>0</v>
      </c>
      <c r="BI295" s="1302">
        <f t="shared" si="58"/>
        <v>0</v>
      </c>
      <c r="BJ295" s="1301" t="s">
        <v>83</v>
      </c>
      <c r="BK295" s="1302">
        <f t="shared" si="59"/>
        <v>0</v>
      </c>
      <c r="BL295" s="1301" t="s">
        <v>263</v>
      </c>
      <c r="BM295" s="1300" t="s">
        <v>1865</v>
      </c>
    </row>
    <row r="296" spans="2:65" s="1297" customFormat="1" ht="24.2" customHeight="1">
      <c r="B296" s="1291"/>
      <c r="C296" s="227" t="s">
        <v>693</v>
      </c>
      <c r="D296" s="227" t="s">
        <v>213</v>
      </c>
      <c r="E296" s="228" t="s">
        <v>1866</v>
      </c>
      <c r="F296" s="226" t="s">
        <v>1867</v>
      </c>
      <c r="G296" s="229" t="s">
        <v>250</v>
      </c>
      <c r="H296" s="230">
        <v>6</v>
      </c>
      <c r="I296" s="1292"/>
      <c r="J296" s="230">
        <f t="shared" si="50"/>
        <v>0</v>
      </c>
      <c r="K296" s="1293"/>
      <c r="L296" s="1294"/>
      <c r="M296" s="1295" t="s">
        <v>1</v>
      </c>
      <c r="N296" s="1296" t="s">
        <v>37</v>
      </c>
      <c r="P296" s="1298">
        <f t="shared" si="51"/>
        <v>0</v>
      </c>
      <c r="Q296" s="1298">
        <v>0</v>
      </c>
      <c r="R296" s="1298">
        <f t="shared" si="52"/>
        <v>0</v>
      </c>
      <c r="S296" s="1298">
        <v>0</v>
      </c>
      <c r="T296" s="1299">
        <f t="shared" si="53"/>
        <v>0</v>
      </c>
      <c r="AR296" s="1300" t="s">
        <v>263</v>
      </c>
      <c r="AT296" s="1300" t="s">
        <v>213</v>
      </c>
      <c r="AU296" s="1300" t="s">
        <v>83</v>
      </c>
      <c r="AY296" s="1301" t="s">
        <v>211</v>
      </c>
      <c r="BE296" s="1302">
        <f t="shared" si="54"/>
        <v>0</v>
      </c>
      <c r="BF296" s="1302">
        <f t="shared" si="55"/>
        <v>0</v>
      </c>
      <c r="BG296" s="1302">
        <f t="shared" si="56"/>
        <v>0</v>
      </c>
      <c r="BH296" s="1302">
        <f t="shared" si="57"/>
        <v>0</v>
      </c>
      <c r="BI296" s="1302">
        <f t="shared" si="58"/>
        <v>0</v>
      </c>
      <c r="BJ296" s="1301" t="s">
        <v>83</v>
      </c>
      <c r="BK296" s="1302">
        <f t="shared" si="59"/>
        <v>0</v>
      </c>
      <c r="BL296" s="1301" t="s">
        <v>263</v>
      </c>
      <c r="BM296" s="1300" t="s">
        <v>1868</v>
      </c>
    </row>
    <row r="297" spans="2:65" s="1297" customFormat="1" ht="24.2" customHeight="1">
      <c r="B297" s="1291"/>
      <c r="C297" s="1125" t="s">
        <v>696</v>
      </c>
      <c r="D297" s="1125" t="s">
        <v>240</v>
      </c>
      <c r="E297" s="1126" t="s">
        <v>1869</v>
      </c>
      <c r="F297" s="1127" t="s">
        <v>1870</v>
      </c>
      <c r="G297" s="1128" t="s">
        <v>250</v>
      </c>
      <c r="H297" s="1130">
        <v>6</v>
      </c>
      <c r="I297" s="1303"/>
      <c r="J297" s="1130">
        <f t="shared" si="50"/>
        <v>0</v>
      </c>
      <c r="K297" s="1304"/>
      <c r="L297" s="1305"/>
      <c r="M297" s="1306" t="s">
        <v>1</v>
      </c>
      <c r="N297" s="1307" t="s">
        <v>37</v>
      </c>
      <c r="P297" s="1298">
        <f t="shared" si="51"/>
        <v>0</v>
      </c>
      <c r="Q297" s="1298">
        <v>1.3100000000000001E-2</v>
      </c>
      <c r="R297" s="1298">
        <f t="shared" si="52"/>
        <v>7.8600000000000003E-2</v>
      </c>
      <c r="S297" s="1298">
        <v>0</v>
      </c>
      <c r="T297" s="1299">
        <f t="shared" si="53"/>
        <v>0</v>
      </c>
      <c r="AR297" s="1300" t="s">
        <v>311</v>
      </c>
      <c r="AT297" s="1300" t="s">
        <v>240</v>
      </c>
      <c r="AU297" s="1300" t="s">
        <v>83</v>
      </c>
      <c r="AY297" s="1301" t="s">
        <v>211</v>
      </c>
      <c r="BE297" s="1302">
        <f t="shared" si="54"/>
        <v>0</v>
      </c>
      <c r="BF297" s="1302">
        <f t="shared" si="55"/>
        <v>0</v>
      </c>
      <c r="BG297" s="1302">
        <f t="shared" si="56"/>
        <v>0</v>
      </c>
      <c r="BH297" s="1302">
        <f t="shared" si="57"/>
        <v>0</v>
      </c>
      <c r="BI297" s="1302">
        <f t="shared" si="58"/>
        <v>0</v>
      </c>
      <c r="BJ297" s="1301" t="s">
        <v>83</v>
      </c>
      <c r="BK297" s="1302">
        <f t="shared" si="59"/>
        <v>0</v>
      </c>
      <c r="BL297" s="1301" t="s">
        <v>263</v>
      </c>
      <c r="BM297" s="1300" t="s">
        <v>1871</v>
      </c>
    </row>
    <row r="298" spans="2:65" s="1297" customFormat="1" ht="24.2" customHeight="1">
      <c r="B298" s="1291"/>
      <c r="C298" s="227" t="s">
        <v>699</v>
      </c>
      <c r="D298" s="227" t="s">
        <v>213</v>
      </c>
      <c r="E298" s="228" t="s">
        <v>1872</v>
      </c>
      <c r="F298" s="226" t="s">
        <v>1873</v>
      </c>
      <c r="G298" s="229" t="s">
        <v>250</v>
      </c>
      <c r="H298" s="230">
        <v>6</v>
      </c>
      <c r="I298" s="1292"/>
      <c r="J298" s="230">
        <f t="shared" si="50"/>
        <v>0</v>
      </c>
      <c r="K298" s="1293"/>
      <c r="L298" s="1294"/>
      <c r="M298" s="1295" t="s">
        <v>1</v>
      </c>
      <c r="N298" s="1296" t="s">
        <v>37</v>
      </c>
      <c r="P298" s="1298">
        <f t="shared" si="51"/>
        <v>0</v>
      </c>
      <c r="Q298" s="1298">
        <v>0</v>
      </c>
      <c r="R298" s="1298">
        <f t="shared" si="52"/>
        <v>0</v>
      </c>
      <c r="S298" s="1298">
        <v>0</v>
      </c>
      <c r="T298" s="1299">
        <f t="shared" si="53"/>
        <v>0</v>
      </c>
      <c r="AR298" s="1300" t="s">
        <v>263</v>
      </c>
      <c r="AT298" s="1300" t="s">
        <v>213</v>
      </c>
      <c r="AU298" s="1300" t="s">
        <v>83</v>
      </c>
      <c r="AY298" s="1301" t="s">
        <v>211</v>
      </c>
      <c r="BE298" s="1302">
        <f t="shared" si="54"/>
        <v>0</v>
      </c>
      <c r="BF298" s="1302">
        <f t="shared" si="55"/>
        <v>0</v>
      </c>
      <c r="BG298" s="1302">
        <f t="shared" si="56"/>
        <v>0</v>
      </c>
      <c r="BH298" s="1302">
        <f t="shared" si="57"/>
        <v>0</v>
      </c>
      <c r="BI298" s="1302">
        <f t="shared" si="58"/>
        <v>0</v>
      </c>
      <c r="BJ298" s="1301" t="s">
        <v>83</v>
      </c>
      <c r="BK298" s="1302">
        <f t="shared" si="59"/>
        <v>0</v>
      </c>
      <c r="BL298" s="1301" t="s">
        <v>263</v>
      </c>
      <c r="BM298" s="1300" t="s">
        <v>1874</v>
      </c>
    </row>
    <row r="299" spans="2:65" s="1297" customFormat="1" ht="16.5" customHeight="1">
      <c r="B299" s="1291"/>
      <c r="C299" s="1125" t="s">
        <v>702</v>
      </c>
      <c r="D299" s="1125" t="s">
        <v>240</v>
      </c>
      <c r="E299" s="1126" t="s">
        <v>1875</v>
      </c>
      <c r="F299" s="1127" t="s">
        <v>1876</v>
      </c>
      <c r="G299" s="1128" t="s">
        <v>250</v>
      </c>
      <c r="H299" s="1130">
        <v>6</v>
      </c>
      <c r="I299" s="1303"/>
      <c r="J299" s="1130">
        <f t="shared" si="50"/>
        <v>0</v>
      </c>
      <c r="K299" s="1304"/>
      <c r="L299" s="1305"/>
      <c r="M299" s="1306" t="s">
        <v>1</v>
      </c>
      <c r="N299" s="1307" t="s">
        <v>37</v>
      </c>
      <c r="P299" s="1298">
        <f t="shared" si="51"/>
        <v>0</v>
      </c>
      <c r="Q299" s="1298">
        <v>0.02</v>
      </c>
      <c r="R299" s="1298">
        <f t="shared" si="52"/>
        <v>0.12</v>
      </c>
      <c r="S299" s="1298">
        <v>0</v>
      </c>
      <c r="T299" s="1299">
        <f t="shared" si="53"/>
        <v>0</v>
      </c>
      <c r="AR299" s="1300" t="s">
        <v>311</v>
      </c>
      <c r="AT299" s="1300" t="s">
        <v>240</v>
      </c>
      <c r="AU299" s="1300" t="s">
        <v>83</v>
      </c>
      <c r="AY299" s="1301" t="s">
        <v>211</v>
      </c>
      <c r="BE299" s="1302">
        <f t="shared" si="54"/>
        <v>0</v>
      </c>
      <c r="BF299" s="1302">
        <f t="shared" si="55"/>
        <v>0</v>
      </c>
      <c r="BG299" s="1302">
        <f t="shared" si="56"/>
        <v>0</v>
      </c>
      <c r="BH299" s="1302">
        <f t="shared" si="57"/>
        <v>0</v>
      </c>
      <c r="BI299" s="1302">
        <f t="shared" si="58"/>
        <v>0</v>
      </c>
      <c r="BJ299" s="1301" t="s">
        <v>83</v>
      </c>
      <c r="BK299" s="1302">
        <f t="shared" si="59"/>
        <v>0</v>
      </c>
      <c r="BL299" s="1301" t="s">
        <v>263</v>
      </c>
      <c r="BM299" s="1300" t="s">
        <v>1877</v>
      </c>
    </row>
    <row r="300" spans="2:65" s="1297" customFormat="1" ht="21.75" customHeight="1">
      <c r="B300" s="1291"/>
      <c r="C300" s="1125" t="s">
        <v>705</v>
      </c>
      <c r="D300" s="1125" t="s">
        <v>240</v>
      </c>
      <c r="E300" s="1126" t="s">
        <v>1878</v>
      </c>
      <c r="F300" s="1127" t="s">
        <v>1879</v>
      </c>
      <c r="G300" s="1128" t="s">
        <v>250</v>
      </c>
      <c r="H300" s="1130">
        <v>6</v>
      </c>
      <c r="I300" s="1303"/>
      <c r="J300" s="1130">
        <f t="shared" si="50"/>
        <v>0</v>
      </c>
      <c r="K300" s="1304"/>
      <c r="L300" s="1305"/>
      <c r="M300" s="1306" t="s">
        <v>1</v>
      </c>
      <c r="N300" s="1307" t="s">
        <v>37</v>
      </c>
      <c r="P300" s="1298">
        <f t="shared" si="51"/>
        <v>0</v>
      </c>
      <c r="Q300" s="1298">
        <v>8.0000000000000004E-4</v>
      </c>
      <c r="R300" s="1298">
        <f t="shared" si="52"/>
        <v>4.8000000000000004E-3</v>
      </c>
      <c r="S300" s="1298">
        <v>0</v>
      </c>
      <c r="T300" s="1299">
        <f t="shared" si="53"/>
        <v>0</v>
      </c>
      <c r="AR300" s="1300" t="s">
        <v>311</v>
      </c>
      <c r="AT300" s="1300" t="s">
        <v>240</v>
      </c>
      <c r="AU300" s="1300" t="s">
        <v>83</v>
      </c>
      <c r="AY300" s="1301" t="s">
        <v>211</v>
      </c>
      <c r="BE300" s="1302">
        <f t="shared" si="54"/>
        <v>0</v>
      </c>
      <c r="BF300" s="1302">
        <f t="shared" si="55"/>
        <v>0</v>
      </c>
      <c r="BG300" s="1302">
        <f t="shared" si="56"/>
        <v>0</v>
      </c>
      <c r="BH300" s="1302">
        <f t="shared" si="57"/>
        <v>0</v>
      </c>
      <c r="BI300" s="1302">
        <f t="shared" si="58"/>
        <v>0</v>
      </c>
      <c r="BJ300" s="1301" t="s">
        <v>83</v>
      </c>
      <c r="BK300" s="1302">
        <f t="shared" si="59"/>
        <v>0</v>
      </c>
      <c r="BL300" s="1301" t="s">
        <v>263</v>
      </c>
      <c r="BM300" s="1300" t="s">
        <v>1880</v>
      </c>
    </row>
    <row r="301" spans="2:65" s="1297" customFormat="1" ht="16.5" customHeight="1">
      <c r="B301" s="1291"/>
      <c r="C301" s="227" t="s">
        <v>708</v>
      </c>
      <c r="D301" s="227" t="s">
        <v>213</v>
      </c>
      <c r="E301" s="228" t="s">
        <v>1881</v>
      </c>
      <c r="F301" s="226" t="s">
        <v>1882</v>
      </c>
      <c r="G301" s="229" t="s">
        <v>250</v>
      </c>
      <c r="H301" s="230">
        <v>4</v>
      </c>
      <c r="I301" s="1292"/>
      <c r="J301" s="230">
        <f t="shared" si="50"/>
        <v>0</v>
      </c>
      <c r="K301" s="1293"/>
      <c r="L301" s="1294"/>
      <c r="M301" s="1295" t="s">
        <v>1</v>
      </c>
      <c r="N301" s="1296" t="s">
        <v>37</v>
      </c>
      <c r="P301" s="1298">
        <f t="shared" si="51"/>
        <v>0</v>
      </c>
      <c r="Q301" s="1298">
        <v>0</v>
      </c>
      <c r="R301" s="1298">
        <f t="shared" si="52"/>
        <v>0</v>
      </c>
      <c r="S301" s="1298">
        <v>0</v>
      </c>
      <c r="T301" s="1299">
        <f t="shared" si="53"/>
        <v>0</v>
      </c>
      <c r="AR301" s="1300" t="s">
        <v>263</v>
      </c>
      <c r="AT301" s="1300" t="s">
        <v>213</v>
      </c>
      <c r="AU301" s="1300" t="s">
        <v>83</v>
      </c>
      <c r="AY301" s="1301" t="s">
        <v>211</v>
      </c>
      <c r="BE301" s="1302">
        <f t="shared" si="54"/>
        <v>0</v>
      </c>
      <c r="BF301" s="1302">
        <f t="shared" si="55"/>
        <v>0</v>
      </c>
      <c r="BG301" s="1302">
        <f t="shared" si="56"/>
        <v>0</v>
      </c>
      <c r="BH301" s="1302">
        <f t="shared" si="57"/>
        <v>0</v>
      </c>
      <c r="BI301" s="1302">
        <f t="shared" si="58"/>
        <v>0</v>
      </c>
      <c r="BJ301" s="1301" t="s">
        <v>83</v>
      </c>
      <c r="BK301" s="1302">
        <f t="shared" si="59"/>
        <v>0</v>
      </c>
      <c r="BL301" s="1301" t="s">
        <v>263</v>
      </c>
      <c r="BM301" s="1300" t="s">
        <v>1883</v>
      </c>
    </row>
    <row r="302" spans="2:65" s="1297" customFormat="1" ht="16.5" customHeight="1">
      <c r="B302" s="1291"/>
      <c r="C302" s="1125" t="s">
        <v>711</v>
      </c>
      <c r="D302" s="1125" t="s">
        <v>240</v>
      </c>
      <c r="E302" s="1126" t="s">
        <v>1884</v>
      </c>
      <c r="F302" s="1127" t="s">
        <v>1885</v>
      </c>
      <c r="G302" s="1128" t="s">
        <v>250</v>
      </c>
      <c r="H302" s="1130">
        <v>4</v>
      </c>
      <c r="I302" s="1303"/>
      <c r="J302" s="1130">
        <f t="shared" si="50"/>
        <v>0</v>
      </c>
      <c r="K302" s="1304"/>
      <c r="L302" s="1305"/>
      <c r="M302" s="1306" t="s">
        <v>1</v>
      </c>
      <c r="N302" s="1307" t="s">
        <v>37</v>
      </c>
      <c r="P302" s="1298">
        <f t="shared" si="51"/>
        <v>0</v>
      </c>
      <c r="Q302" s="1298">
        <v>1.47E-2</v>
      </c>
      <c r="R302" s="1298">
        <f t="shared" si="52"/>
        <v>5.8799999999999998E-2</v>
      </c>
      <c r="S302" s="1298">
        <v>0</v>
      </c>
      <c r="T302" s="1299">
        <f t="shared" si="53"/>
        <v>0</v>
      </c>
      <c r="AR302" s="1300" t="s">
        <v>311</v>
      </c>
      <c r="AT302" s="1300" t="s">
        <v>240</v>
      </c>
      <c r="AU302" s="1300" t="s">
        <v>83</v>
      </c>
      <c r="AY302" s="1301" t="s">
        <v>211</v>
      </c>
      <c r="BE302" s="1302">
        <f t="shared" si="54"/>
        <v>0</v>
      </c>
      <c r="BF302" s="1302">
        <f t="shared" si="55"/>
        <v>0</v>
      </c>
      <c r="BG302" s="1302">
        <f t="shared" si="56"/>
        <v>0</v>
      </c>
      <c r="BH302" s="1302">
        <f t="shared" si="57"/>
        <v>0</v>
      </c>
      <c r="BI302" s="1302">
        <f t="shared" si="58"/>
        <v>0</v>
      </c>
      <c r="BJ302" s="1301" t="s">
        <v>83</v>
      </c>
      <c r="BK302" s="1302">
        <f t="shared" si="59"/>
        <v>0</v>
      </c>
      <c r="BL302" s="1301" t="s">
        <v>263</v>
      </c>
      <c r="BM302" s="1300" t="s">
        <v>1886</v>
      </c>
    </row>
    <row r="303" spans="2:65" s="1297" customFormat="1" ht="24.2" customHeight="1">
      <c r="B303" s="1291"/>
      <c r="C303" s="227" t="s">
        <v>714</v>
      </c>
      <c r="D303" s="227" t="s">
        <v>213</v>
      </c>
      <c r="E303" s="228" t="s">
        <v>1887</v>
      </c>
      <c r="F303" s="226" t="s">
        <v>1888</v>
      </c>
      <c r="G303" s="229" t="s">
        <v>250</v>
      </c>
      <c r="H303" s="230">
        <v>26</v>
      </c>
      <c r="I303" s="1292"/>
      <c r="J303" s="230">
        <f t="shared" si="50"/>
        <v>0</v>
      </c>
      <c r="K303" s="1293"/>
      <c r="L303" s="1294"/>
      <c r="M303" s="1295" t="s">
        <v>1</v>
      </c>
      <c r="N303" s="1296" t="s">
        <v>37</v>
      </c>
      <c r="P303" s="1298">
        <f t="shared" si="51"/>
        <v>0</v>
      </c>
      <c r="Q303" s="1298">
        <v>2.7999999999999998E-4</v>
      </c>
      <c r="R303" s="1298">
        <f t="shared" si="52"/>
        <v>7.2799999999999991E-3</v>
      </c>
      <c r="S303" s="1298">
        <v>0</v>
      </c>
      <c r="T303" s="1299">
        <f t="shared" si="53"/>
        <v>0</v>
      </c>
      <c r="AR303" s="1300" t="s">
        <v>263</v>
      </c>
      <c r="AT303" s="1300" t="s">
        <v>213</v>
      </c>
      <c r="AU303" s="1300" t="s">
        <v>83</v>
      </c>
      <c r="AY303" s="1301" t="s">
        <v>211</v>
      </c>
      <c r="BE303" s="1302">
        <f t="shared" si="54"/>
        <v>0</v>
      </c>
      <c r="BF303" s="1302">
        <f t="shared" si="55"/>
        <v>0</v>
      </c>
      <c r="BG303" s="1302">
        <f t="shared" si="56"/>
        <v>0</v>
      </c>
      <c r="BH303" s="1302">
        <f t="shared" si="57"/>
        <v>0</v>
      </c>
      <c r="BI303" s="1302">
        <f t="shared" si="58"/>
        <v>0</v>
      </c>
      <c r="BJ303" s="1301" t="s">
        <v>83</v>
      </c>
      <c r="BK303" s="1302">
        <f t="shared" si="59"/>
        <v>0</v>
      </c>
      <c r="BL303" s="1301" t="s">
        <v>263</v>
      </c>
      <c r="BM303" s="1300" t="s">
        <v>1889</v>
      </c>
    </row>
    <row r="304" spans="2:65" s="1297" customFormat="1" ht="24.2" customHeight="1">
      <c r="B304" s="1291"/>
      <c r="C304" s="1125" t="s">
        <v>717</v>
      </c>
      <c r="D304" s="1125" t="s">
        <v>240</v>
      </c>
      <c r="E304" s="1126" t="s">
        <v>1890</v>
      </c>
      <c r="F304" s="1127" t="s">
        <v>1891</v>
      </c>
      <c r="G304" s="1128" t="s">
        <v>250</v>
      </c>
      <c r="H304" s="1130">
        <v>26</v>
      </c>
      <c r="I304" s="1303"/>
      <c r="J304" s="1130">
        <f t="shared" si="50"/>
        <v>0</v>
      </c>
      <c r="K304" s="1304"/>
      <c r="L304" s="1305"/>
      <c r="M304" s="1306" t="s">
        <v>1</v>
      </c>
      <c r="N304" s="1307" t="s">
        <v>37</v>
      </c>
      <c r="P304" s="1298">
        <f t="shared" si="51"/>
        <v>0</v>
      </c>
      <c r="Q304" s="1298">
        <v>4.9000000000000002E-2</v>
      </c>
      <c r="R304" s="1298">
        <f t="shared" si="52"/>
        <v>1.274</v>
      </c>
      <c r="S304" s="1298">
        <v>0</v>
      </c>
      <c r="T304" s="1299">
        <f t="shared" si="53"/>
        <v>0</v>
      </c>
      <c r="AR304" s="1300" t="s">
        <v>311</v>
      </c>
      <c r="AT304" s="1300" t="s">
        <v>240</v>
      </c>
      <c r="AU304" s="1300" t="s">
        <v>83</v>
      </c>
      <c r="AY304" s="1301" t="s">
        <v>211</v>
      </c>
      <c r="BE304" s="1302">
        <f t="shared" si="54"/>
        <v>0</v>
      </c>
      <c r="BF304" s="1302">
        <f t="shared" si="55"/>
        <v>0</v>
      </c>
      <c r="BG304" s="1302">
        <f t="shared" si="56"/>
        <v>0</v>
      </c>
      <c r="BH304" s="1302">
        <f t="shared" si="57"/>
        <v>0</v>
      </c>
      <c r="BI304" s="1302">
        <f t="shared" si="58"/>
        <v>0</v>
      </c>
      <c r="BJ304" s="1301" t="s">
        <v>83</v>
      </c>
      <c r="BK304" s="1302">
        <f t="shared" si="59"/>
        <v>0</v>
      </c>
      <c r="BL304" s="1301" t="s">
        <v>263</v>
      </c>
      <c r="BM304" s="1300" t="s">
        <v>1892</v>
      </c>
    </row>
    <row r="305" spans="2:65" s="1297" customFormat="1" ht="24.2" customHeight="1">
      <c r="B305" s="1291"/>
      <c r="C305" s="227" t="s">
        <v>720</v>
      </c>
      <c r="D305" s="227" t="s">
        <v>213</v>
      </c>
      <c r="E305" s="228" t="s">
        <v>1893</v>
      </c>
      <c r="F305" s="226" t="s">
        <v>1894</v>
      </c>
      <c r="G305" s="229" t="s">
        <v>250</v>
      </c>
      <c r="H305" s="230">
        <v>12</v>
      </c>
      <c r="I305" s="1292"/>
      <c r="J305" s="230">
        <f t="shared" si="50"/>
        <v>0</v>
      </c>
      <c r="K305" s="1293"/>
      <c r="L305" s="1294"/>
      <c r="M305" s="1295" t="s">
        <v>1</v>
      </c>
      <c r="N305" s="1296" t="s">
        <v>37</v>
      </c>
      <c r="P305" s="1298">
        <f t="shared" si="51"/>
        <v>0</v>
      </c>
      <c r="Q305" s="1298">
        <v>2.7999999999999998E-4</v>
      </c>
      <c r="R305" s="1298">
        <f t="shared" si="52"/>
        <v>3.3599999999999997E-3</v>
      </c>
      <c r="S305" s="1298">
        <v>0</v>
      </c>
      <c r="T305" s="1299">
        <f t="shared" si="53"/>
        <v>0</v>
      </c>
      <c r="AR305" s="1300" t="s">
        <v>263</v>
      </c>
      <c r="AT305" s="1300" t="s">
        <v>213</v>
      </c>
      <c r="AU305" s="1300" t="s">
        <v>83</v>
      </c>
      <c r="AY305" s="1301" t="s">
        <v>211</v>
      </c>
      <c r="BE305" s="1302">
        <f t="shared" si="54"/>
        <v>0</v>
      </c>
      <c r="BF305" s="1302">
        <f t="shared" si="55"/>
        <v>0</v>
      </c>
      <c r="BG305" s="1302">
        <f t="shared" si="56"/>
        <v>0</v>
      </c>
      <c r="BH305" s="1302">
        <f t="shared" si="57"/>
        <v>0</v>
      </c>
      <c r="BI305" s="1302">
        <f t="shared" si="58"/>
        <v>0</v>
      </c>
      <c r="BJ305" s="1301" t="s">
        <v>83</v>
      </c>
      <c r="BK305" s="1302">
        <f t="shared" si="59"/>
        <v>0</v>
      </c>
      <c r="BL305" s="1301" t="s">
        <v>263</v>
      </c>
      <c r="BM305" s="1300" t="s">
        <v>1895</v>
      </c>
    </row>
    <row r="306" spans="2:65" s="1297" customFormat="1" ht="24">
      <c r="B306" s="1291"/>
      <c r="C306" s="1125" t="s">
        <v>723</v>
      </c>
      <c r="D306" s="1125" t="s">
        <v>240</v>
      </c>
      <c r="E306" s="1126" t="s">
        <v>1896</v>
      </c>
      <c r="F306" s="1127" t="s">
        <v>1897</v>
      </c>
      <c r="G306" s="1128" t="s">
        <v>250</v>
      </c>
      <c r="H306" s="1130">
        <v>12</v>
      </c>
      <c r="I306" s="1303"/>
      <c r="J306" s="1130">
        <f t="shared" si="50"/>
        <v>0</v>
      </c>
      <c r="K306" s="1304"/>
      <c r="L306" s="1305"/>
      <c r="M306" s="1306" t="s">
        <v>1</v>
      </c>
      <c r="N306" s="1307" t="s">
        <v>37</v>
      </c>
      <c r="P306" s="1298">
        <f t="shared" si="51"/>
        <v>0</v>
      </c>
      <c r="Q306" s="1298">
        <v>0</v>
      </c>
      <c r="R306" s="1298">
        <f t="shared" si="52"/>
        <v>0</v>
      </c>
      <c r="S306" s="1298">
        <v>0</v>
      </c>
      <c r="T306" s="1299">
        <f t="shared" si="53"/>
        <v>0</v>
      </c>
      <c r="AR306" s="1300" t="s">
        <v>311</v>
      </c>
      <c r="AT306" s="1300" t="s">
        <v>240</v>
      </c>
      <c r="AU306" s="1300" t="s">
        <v>83</v>
      </c>
      <c r="AY306" s="1301" t="s">
        <v>211</v>
      </c>
      <c r="BE306" s="1302">
        <f t="shared" si="54"/>
        <v>0</v>
      </c>
      <c r="BF306" s="1302">
        <f t="shared" si="55"/>
        <v>0</v>
      </c>
      <c r="BG306" s="1302">
        <f t="shared" si="56"/>
        <v>0</v>
      </c>
      <c r="BH306" s="1302">
        <f t="shared" si="57"/>
        <v>0</v>
      </c>
      <c r="BI306" s="1302">
        <f t="shared" si="58"/>
        <v>0</v>
      </c>
      <c r="BJ306" s="1301" t="s">
        <v>83</v>
      </c>
      <c r="BK306" s="1302">
        <f t="shared" si="59"/>
        <v>0</v>
      </c>
      <c r="BL306" s="1301" t="s">
        <v>263</v>
      </c>
      <c r="BM306" s="1300" t="s">
        <v>1898</v>
      </c>
    </row>
    <row r="307" spans="2:65" s="1297" customFormat="1" ht="24">
      <c r="B307" s="1291"/>
      <c r="C307" s="227" t="s">
        <v>1899</v>
      </c>
      <c r="D307" s="227" t="s">
        <v>213</v>
      </c>
      <c r="E307" s="228" t="s">
        <v>1900</v>
      </c>
      <c r="F307" s="226" t="s">
        <v>1894</v>
      </c>
      <c r="G307" s="229" t="s">
        <v>250</v>
      </c>
      <c r="H307" s="230">
        <v>1</v>
      </c>
      <c r="I307" s="1292"/>
      <c r="J307" s="230">
        <f t="shared" si="50"/>
        <v>0</v>
      </c>
      <c r="K307" s="1293"/>
      <c r="L307" s="1294"/>
      <c r="M307" s="1295" t="s">
        <v>1</v>
      </c>
      <c r="N307" s="1296" t="s">
        <v>37</v>
      </c>
      <c r="P307" s="1298">
        <f t="shared" si="51"/>
        <v>0</v>
      </c>
      <c r="Q307" s="1298">
        <v>2.7999999999999998E-4</v>
      </c>
      <c r="R307" s="1298">
        <f t="shared" si="52"/>
        <v>2.7999999999999998E-4</v>
      </c>
      <c r="S307" s="1298">
        <v>0</v>
      </c>
      <c r="T307" s="1299">
        <f t="shared" si="53"/>
        <v>0</v>
      </c>
      <c r="AR307" s="1300" t="s">
        <v>263</v>
      </c>
      <c r="AT307" s="1300" t="s">
        <v>213</v>
      </c>
      <c r="AU307" s="1300" t="s">
        <v>83</v>
      </c>
      <c r="AY307" s="1301" t="s">
        <v>211</v>
      </c>
      <c r="BE307" s="1302">
        <f t="shared" si="54"/>
        <v>0</v>
      </c>
      <c r="BF307" s="1302">
        <f t="shared" si="55"/>
        <v>0</v>
      </c>
      <c r="BG307" s="1302">
        <f t="shared" si="56"/>
        <v>0</v>
      </c>
      <c r="BH307" s="1302">
        <f t="shared" si="57"/>
        <v>0</v>
      </c>
      <c r="BI307" s="1302">
        <f t="shared" si="58"/>
        <v>0</v>
      </c>
      <c r="BJ307" s="1301" t="s">
        <v>83</v>
      </c>
      <c r="BK307" s="1302">
        <f t="shared" si="59"/>
        <v>0</v>
      </c>
      <c r="BL307" s="1301" t="s">
        <v>263</v>
      </c>
      <c r="BM307" s="1300" t="s">
        <v>1901</v>
      </c>
    </row>
    <row r="308" spans="2:65" s="1297" customFormat="1" ht="24">
      <c r="B308" s="1291"/>
      <c r="C308" s="1125" t="s">
        <v>1902</v>
      </c>
      <c r="D308" s="1125" t="s">
        <v>240</v>
      </c>
      <c r="E308" s="1126" t="s">
        <v>1903</v>
      </c>
      <c r="F308" s="1127" t="s">
        <v>1904</v>
      </c>
      <c r="G308" s="1128" t="s">
        <v>250</v>
      </c>
      <c r="H308" s="1130">
        <v>1</v>
      </c>
      <c r="I308" s="1303"/>
      <c r="J308" s="1130">
        <f t="shared" si="50"/>
        <v>0</v>
      </c>
      <c r="K308" s="1304"/>
      <c r="L308" s="1305"/>
      <c r="M308" s="1306" t="s">
        <v>1</v>
      </c>
      <c r="N308" s="1307" t="s">
        <v>37</v>
      </c>
      <c r="P308" s="1298">
        <f t="shared" si="51"/>
        <v>0</v>
      </c>
      <c r="Q308" s="1298">
        <v>1.35E-2</v>
      </c>
      <c r="R308" s="1298">
        <f t="shared" si="52"/>
        <v>1.35E-2</v>
      </c>
      <c r="S308" s="1298">
        <v>0</v>
      </c>
      <c r="T308" s="1299">
        <f t="shared" si="53"/>
        <v>0</v>
      </c>
      <c r="AR308" s="1300" t="s">
        <v>311</v>
      </c>
      <c r="AT308" s="1300" t="s">
        <v>240</v>
      </c>
      <c r="AU308" s="1300" t="s">
        <v>83</v>
      </c>
      <c r="AY308" s="1301" t="s">
        <v>211</v>
      </c>
      <c r="BE308" s="1302">
        <f t="shared" si="54"/>
        <v>0</v>
      </c>
      <c r="BF308" s="1302">
        <f t="shared" si="55"/>
        <v>0</v>
      </c>
      <c r="BG308" s="1302">
        <f t="shared" si="56"/>
        <v>0</v>
      </c>
      <c r="BH308" s="1302">
        <f t="shared" si="57"/>
        <v>0</v>
      </c>
      <c r="BI308" s="1302">
        <f t="shared" si="58"/>
        <v>0</v>
      </c>
      <c r="BJ308" s="1301" t="s">
        <v>83</v>
      </c>
      <c r="BK308" s="1302">
        <f t="shared" si="59"/>
        <v>0</v>
      </c>
      <c r="BL308" s="1301" t="s">
        <v>263</v>
      </c>
      <c r="BM308" s="1300" t="s">
        <v>1905</v>
      </c>
    </row>
    <row r="309" spans="2:65" s="1297" customFormat="1" ht="24">
      <c r="B309" s="1291"/>
      <c r="C309" s="227" t="s">
        <v>726</v>
      </c>
      <c r="D309" s="227" t="s">
        <v>213</v>
      </c>
      <c r="E309" s="228" t="s">
        <v>1906</v>
      </c>
      <c r="F309" s="226" t="s">
        <v>1907</v>
      </c>
      <c r="G309" s="229" t="s">
        <v>250</v>
      </c>
      <c r="H309" s="230">
        <v>56</v>
      </c>
      <c r="I309" s="1292"/>
      <c r="J309" s="230">
        <f t="shared" si="50"/>
        <v>0</v>
      </c>
      <c r="K309" s="1293"/>
      <c r="L309" s="1294"/>
      <c r="M309" s="1295" t="s">
        <v>1</v>
      </c>
      <c r="N309" s="1296" t="s">
        <v>37</v>
      </c>
      <c r="P309" s="1298">
        <f t="shared" si="51"/>
        <v>0</v>
      </c>
      <c r="Q309" s="1298">
        <v>2.7999999999999998E-4</v>
      </c>
      <c r="R309" s="1298">
        <f t="shared" si="52"/>
        <v>1.5679999999999999E-2</v>
      </c>
      <c r="S309" s="1298">
        <v>0</v>
      </c>
      <c r="T309" s="1299">
        <f t="shared" si="53"/>
        <v>0</v>
      </c>
      <c r="AR309" s="1300" t="s">
        <v>263</v>
      </c>
      <c r="AT309" s="1300" t="s">
        <v>213</v>
      </c>
      <c r="AU309" s="1300" t="s">
        <v>83</v>
      </c>
      <c r="AY309" s="1301" t="s">
        <v>211</v>
      </c>
      <c r="BE309" s="1302">
        <f t="shared" si="54"/>
        <v>0</v>
      </c>
      <c r="BF309" s="1302">
        <f t="shared" si="55"/>
        <v>0</v>
      </c>
      <c r="BG309" s="1302">
        <f t="shared" si="56"/>
        <v>0</v>
      </c>
      <c r="BH309" s="1302">
        <f t="shared" si="57"/>
        <v>0</v>
      </c>
      <c r="BI309" s="1302">
        <f t="shared" si="58"/>
        <v>0</v>
      </c>
      <c r="BJ309" s="1301" t="s">
        <v>83</v>
      </c>
      <c r="BK309" s="1302">
        <f t="shared" si="59"/>
        <v>0</v>
      </c>
      <c r="BL309" s="1301" t="s">
        <v>263</v>
      </c>
      <c r="BM309" s="1300" t="s">
        <v>1908</v>
      </c>
    </row>
    <row r="310" spans="2:65" s="1297" customFormat="1" ht="24">
      <c r="B310" s="1291"/>
      <c r="C310" s="1125" t="s">
        <v>729</v>
      </c>
      <c r="D310" s="1125" t="s">
        <v>240</v>
      </c>
      <c r="E310" s="1126" t="s">
        <v>1909</v>
      </c>
      <c r="F310" s="1127" t="s">
        <v>1910</v>
      </c>
      <c r="G310" s="1128" t="s">
        <v>250</v>
      </c>
      <c r="H310" s="1130">
        <v>26</v>
      </c>
      <c r="I310" s="1303"/>
      <c r="J310" s="1130">
        <f t="shared" si="50"/>
        <v>0</v>
      </c>
      <c r="K310" s="1304"/>
      <c r="L310" s="1305"/>
      <c r="M310" s="1306" t="s">
        <v>1</v>
      </c>
      <c r="N310" s="1307" t="s">
        <v>37</v>
      </c>
      <c r="P310" s="1298">
        <f t="shared" si="51"/>
        <v>0</v>
      </c>
      <c r="Q310" s="1298">
        <v>3.5999999999999997E-2</v>
      </c>
      <c r="R310" s="1298">
        <f t="shared" si="52"/>
        <v>0.93599999999999994</v>
      </c>
      <c r="S310" s="1298">
        <v>0</v>
      </c>
      <c r="T310" s="1299">
        <f t="shared" si="53"/>
        <v>0</v>
      </c>
      <c r="AR310" s="1300" t="s">
        <v>311</v>
      </c>
      <c r="AT310" s="1300" t="s">
        <v>240</v>
      </c>
      <c r="AU310" s="1300" t="s">
        <v>83</v>
      </c>
      <c r="AY310" s="1301" t="s">
        <v>211</v>
      </c>
      <c r="BE310" s="1302">
        <f t="shared" si="54"/>
        <v>0</v>
      </c>
      <c r="BF310" s="1302">
        <f t="shared" si="55"/>
        <v>0</v>
      </c>
      <c r="BG310" s="1302">
        <f t="shared" si="56"/>
        <v>0</v>
      </c>
      <c r="BH310" s="1302">
        <f t="shared" si="57"/>
        <v>0</v>
      </c>
      <c r="BI310" s="1302">
        <f t="shared" si="58"/>
        <v>0</v>
      </c>
      <c r="BJ310" s="1301" t="s">
        <v>83</v>
      </c>
      <c r="BK310" s="1302">
        <f t="shared" si="59"/>
        <v>0</v>
      </c>
      <c r="BL310" s="1301" t="s">
        <v>263</v>
      </c>
      <c r="BM310" s="1300" t="s">
        <v>1911</v>
      </c>
    </row>
    <row r="311" spans="2:65" s="1297" customFormat="1">
      <c r="B311" s="1291"/>
      <c r="C311" s="1125" t="s">
        <v>732</v>
      </c>
      <c r="D311" s="1125" t="s">
        <v>240</v>
      </c>
      <c r="E311" s="1126" t="s">
        <v>1912</v>
      </c>
      <c r="F311" s="1127" t="s">
        <v>1913</v>
      </c>
      <c r="G311" s="1128" t="s">
        <v>250</v>
      </c>
      <c r="H311" s="1130">
        <v>1</v>
      </c>
      <c r="I311" s="1303"/>
      <c r="J311" s="1130">
        <f t="shared" si="50"/>
        <v>0</v>
      </c>
      <c r="K311" s="1304"/>
      <c r="L311" s="1305"/>
      <c r="M311" s="1306" t="s">
        <v>1</v>
      </c>
      <c r="N311" s="1307" t="s">
        <v>37</v>
      </c>
      <c r="P311" s="1298">
        <f t="shared" si="51"/>
        <v>0</v>
      </c>
      <c r="Q311" s="1298">
        <v>1.41E-2</v>
      </c>
      <c r="R311" s="1298">
        <f t="shared" si="52"/>
        <v>1.41E-2</v>
      </c>
      <c r="S311" s="1298">
        <v>0</v>
      </c>
      <c r="T311" s="1299">
        <f t="shared" si="53"/>
        <v>0</v>
      </c>
      <c r="AR311" s="1300" t="s">
        <v>311</v>
      </c>
      <c r="AT311" s="1300" t="s">
        <v>240</v>
      </c>
      <c r="AU311" s="1300" t="s">
        <v>83</v>
      </c>
      <c r="AY311" s="1301" t="s">
        <v>211</v>
      </c>
      <c r="BE311" s="1302">
        <f t="shared" si="54"/>
        <v>0</v>
      </c>
      <c r="BF311" s="1302">
        <f t="shared" si="55"/>
        <v>0</v>
      </c>
      <c r="BG311" s="1302">
        <f t="shared" si="56"/>
        <v>0</v>
      </c>
      <c r="BH311" s="1302">
        <f t="shared" si="57"/>
        <v>0</v>
      </c>
      <c r="BI311" s="1302">
        <f t="shared" si="58"/>
        <v>0</v>
      </c>
      <c r="BJ311" s="1301" t="s">
        <v>83</v>
      </c>
      <c r="BK311" s="1302">
        <f t="shared" si="59"/>
        <v>0</v>
      </c>
      <c r="BL311" s="1301" t="s">
        <v>263</v>
      </c>
      <c r="BM311" s="1300" t="s">
        <v>1914</v>
      </c>
    </row>
    <row r="312" spans="2:65" s="1297" customFormat="1">
      <c r="B312" s="1291"/>
      <c r="C312" s="1125" t="s">
        <v>1915</v>
      </c>
      <c r="D312" s="1125" t="s">
        <v>240</v>
      </c>
      <c r="E312" s="1126" t="s">
        <v>1916</v>
      </c>
      <c r="F312" s="1127" t="s">
        <v>1917</v>
      </c>
      <c r="G312" s="1128" t="s">
        <v>250</v>
      </c>
      <c r="H312" s="1130">
        <v>8</v>
      </c>
      <c r="I312" s="1303"/>
      <c r="J312" s="1130">
        <f t="shared" si="50"/>
        <v>0</v>
      </c>
      <c r="K312" s="1304"/>
      <c r="L312" s="1305"/>
      <c r="M312" s="1306" t="s">
        <v>1</v>
      </c>
      <c r="N312" s="1307" t="s">
        <v>37</v>
      </c>
      <c r="P312" s="1298">
        <f t="shared" si="51"/>
        <v>0</v>
      </c>
      <c r="Q312" s="1298">
        <v>1.41E-2</v>
      </c>
      <c r="R312" s="1298">
        <f t="shared" si="52"/>
        <v>0.1128</v>
      </c>
      <c r="S312" s="1298">
        <v>0</v>
      </c>
      <c r="T312" s="1299">
        <f t="shared" si="53"/>
        <v>0</v>
      </c>
      <c r="AR312" s="1300" t="s">
        <v>311</v>
      </c>
      <c r="AT312" s="1300" t="s">
        <v>240</v>
      </c>
      <c r="AU312" s="1300" t="s">
        <v>83</v>
      </c>
      <c r="AY312" s="1301" t="s">
        <v>211</v>
      </c>
      <c r="BE312" s="1302">
        <f t="shared" si="54"/>
        <v>0</v>
      </c>
      <c r="BF312" s="1302">
        <f t="shared" si="55"/>
        <v>0</v>
      </c>
      <c r="BG312" s="1302">
        <f t="shared" si="56"/>
        <v>0</v>
      </c>
      <c r="BH312" s="1302">
        <f t="shared" si="57"/>
        <v>0</v>
      </c>
      <c r="BI312" s="1302">
        <f t="shared" si="58"/>
        <v>0</v>
      </c>
      <c r="BJ312" s="1301" t="s">
        <v>83</v>
      </c>
      <c r="BK312" s="1302">
        <f t="shared" si="59"/>
        <v>0</v>
      </c>
      <c r="BL312" s="1301" t="s">
        <v>263</v>
      </c>
      <c r="BM312" s="1300" t="s">
        <v>1918</v>
      </c>
    </row>
    <row r="313" spans="2:65" s="1297" customFormat="1">
      <c r="B313" s="1291"/>
      <c r="C313" s="1125" t="s">
        <v>1919</v>
      </c>
      <c r="D313" s="1125" t="s">
        <v>240</v>
      </c>
      <c r="E313" s="1126" t="s">
        <v>1920</v>
      </c>
      <c r="F313" s="1127" t="s">
        <v>1921</v>
      </c>
      <c r="G313" s="1128" t="s">
        <v>250</v>
      </c>
      <c r="H313" s="1130">
        <v>4</v>
      </c>
      <c r="I313" s="1303"/>
      <c r="J313" s="1130">
        <f t="shared" si="50"/>
        <v>0</v>
      </c>
      <c r="K313" s="1304"/>
      <c r="L313" s="1305"/>
      <c r="M313" s="1306" t="s">
        <v>1</v>
      </c>
      <c r="N313" s="1307" t="s">
        <v>37</v>
      </c>
      <c r="P313" s="1298">
        <f t="shared" si="51"/>
        <v>0</v>
      </c>
      <c r="Q313" s="1298">
        <v>1.41E-2</v>
      </c>
      <c r="R313" s="1298">
        <f t="shared" si="52"/>
        <v>5.6399999999999999E-2</v>
      </c>
      <c r="S313" s="1298">
        <v>0</v>
      </c>
      <c r="T313" s="1299">
        <f t="shared" si="53"/>
        <v>0</v>
      </c>
      <c r="AR313" s="1300" t="s">
        <v>311</v>
      </c>
      <c r="AT313" s="1300" t="s">
        <v>240</v>
      </c>
      <c r="AU313" s="1300" t="s">
        <v>83</v>
      </c>
      <c r="AY313" s="1301" t="s">
        <v>211</v>
      </c>
      <c r="BE313" s="1302">
        <f t="shared" si="54"/>
        <v>0</v>
      </c>
      <c r="BF313" s="1302">
        <f t="shared" si="55"/>
        <v>0</v>
      </c>
      <c r="BG313" s="1302">
        <f t="shared" si="56"/>
        <v>0</v>
      </c>
      <c r="BH313" s="1302">
        <f t="shared" si="57"/>
        <v>0</v>
      </c>
      <c r="BI313" s="1302">
        <f t="shared" si="58"/>
        <v>0</v>
      </c>
      <c r="BJ313" s="1301" t="s">
        <v>83</v>
      </c>
      <c r="BK313" s="1302">
        <f t="shared" si="59"/>
        <v>0</v>
      </c>
      <c r="BL313" s="1301" t="s">
        <v>263</v>
      </c>
      <c r="BM313" s="1300" t="s">
        <v>1922</v>
      </c>
    </row>
    <row r="314" spans="2:65" s="1297" customFormat="1">
      <c r="B314" s="1291"/>
      <c r="C314" s="1125" t="s">
        <v>1923</v>
      </c>
      <c r="D314" s="1125" t="s">
        <v>240</v>
      </c>
      <c r="E314" s="1126" t="s">
        <v>1924</v>
      </c>
      <c r="F314" s="1127" t="s">
        <v>1925</v>
      </c>
      <c r="G314" s="1128" t="s">
        <v>250</v>
      </c>
      <c r="H314" s="1130">
        <v>3</v>
      </c>
      <c r="I314" s="1303"/>
      <c r="J314" s="1130">
        <f t="shared" si="50"/>
        <v>0</v>
      </c>
      <c r="K314" s="1304"/>
      <c r="L314" s="1305"/>
      <c r="M314" s="1306" t="s">
        <v>1</v>
      </c>
      <c r="N314" s="1307" t="s">
        <v>37</v>
      </c>
      <c r="P314" s="1298">
        <f t="shared" si="51"/>
        <v>0</v>
      </c>
      <c r="Q314" s="1298">
        <v>1.41E-2</v>
      </c>
      <c r="R314" s="1298">
        <f t="shared" si="52"/>
        <v>4.2299999999999997E-2</v>
      </c>
      <c r="S314" s="1298">
        <v>0</v>
      </c>
      <c r="T314" s="1299">
        <f t="shared" si="53"/>
        <v>0</v>
      </c>
      <c r="AR314" s="1300" t="s">
        <v>311</v>
      </c>
      <c r="AT314" s="1300" t="s">
        <v>240</v>
      </c>
      <c r="AU314" s="1300" t="s">
        <v>83</v>
      </c>
      <c r="AY314" s="1301" t="s">
        <v>211</v>
      </c>
      <c r="BE314" s="1302">
        <f t="shared" si="54"/>
        <v>0</v>
      </c>
      <c r="BF314" s="1302">
        <f t="shared" si="55"/>
        <v>0</v>
      </c>
      <c r="BG314" s="1302">
        <f t="shared" si="56"/>
        <v>0</v>
      </c>
      <c r="BH314" s="1302">
        <f t="shared" si="57"/>
        <v>0</v>
      </c>
      <c r="BI314" s="1302">
        <f t="shared" si="58"/>
        <v>0</v>
      </c>
      <c r="BJ314" s="1301" t="s">
        <v>83</v>
      </c>
      <c r="BK314" s="1302">
        <f t="shared" si="59"/>
        <v>0</v>
      </c>
      <c r="BL314" s="1301" t="s">
        <v>263</v>
      </c>
      <c r="BM314" s="1300" t="s">
        <v>1926</v>
      </c>
    </row>
    <row r="315" spans="2:65" s="1297" customFormat="1">
      <c r="B315" s="1291"/>
      <c r="C315" s="1125" t="s">
        <v>737</v>
      </c>
      <c r="D315" s="1125" t="s">
        <v>240</v>
      </c>
      <c r="E315" s="1126" t="s">
        <v>1927</v>
      </c>
      <c r="F315" s="1127" t="s">
        <v>1928</v>
      </c>
      <c r="G315" s="1128" t="s">
        <v>250</v>
      </c>
      <c r="H315" s="1130">
        <v>11</v>
      </c>
      <c r="I315" s="1303"/>
      <c r="J315" s="1130">
        <f t="shared" si="50"/>
        <v>0</v>
      </c>
      <c r="K315" s="1304"/>
      <c r="L315" s="1305"/>
      <c r="M315" s="1306" t="s">
        <v>1</v>
      </c>
      <c r="N315" s="1307" t="s">
        <v>37</v>
      </c>
      <c r="P315" s="1298">
        <f t="shared" si="51"/>
        <v>0</v>
      </c>
      <c r="Q315" s="1298">
        <v>1.7000000000000001E-2</v>
      </c>
      <c r="R315" s="1298">
        <f t="shared" si="52"/>
        <v>0.187</v>
      </c>
      <c r="S315" s="1298">
        <v>0</v>
      </c>
      <c r="T315" s="1299">
        <f t="shared" si="53"/>
        <v>0</v>
      </c>
      <c r="AR315" s="1300" t="s">
        <v>311</v>
      </c>
      <c r="AT315" s="1300" t="s">
        <v>240</v>
      </c>
      <c r="AU315" s="1300" t="s">
        <v>83</v>
      </c>
      <c r="AY315" s="1301" t="s">
        <v>211</v>
      </c>
      <c r="BE315" s="1302">
        <f t="shared" si="54"/>
        <v>0</v>
      </c>
      <c r="BF315" s="1302">
        <f t="shared" si="55"/>
        <v>0</v>
      </c>
      <c r="BG315" s="1302">
        <f t="shared" si="56"/>
        <v>0</v>
      </c>
      <c r="BH315" s="1302">
        <f t="shared" si="57"/>
        <v>0</v>
      </c>
      <c r="BI315" s="1302">
        <f t="shared" si="58"/>
        <v>0</v>
      </c>
      <c r="BJ315" s="1301" t="s">
        <v>83</v>
      </c>
      <c r="BK315" s="1302">
        <f t="shared" si="59"/>
        <v>0</v>
      </c>
      <c r="BL315" s="1301" t="s">
        <v>263</v>
      </c>
      <c r="BM315" s="1300" t="s">
        <v>1929</v>
      </c>
    </row>
    <row r="316" spans="2:65" s="1297" customFormat="1" ht="24">
      <c r="B316" s="1291"/>
      <c r="C316" s="1125" t="s">
        <v>740</v>
      </c>
      <c r="D316" s="1125" t="s">
        <v>240</v>
      </c>
      <c r="E316" s="1126" t="s">
        <v>1930</v>
      </c>
      <c r="F316" s="1127" t="s">
        <v>1931</v>
      </c>
      <c r="G316" s="1128" t="s">
        <v>250</v>
      </c>
      <c r="H316" s="1130">
        <v>3</v>
      </c>
      <c r="I316" s="1303"/>
      <c r="J316" s="1130">
        <f t="shared" si="50"/>
        <v>0</v>
      </c>
      <c r="K316" s="1304"/>
      <c r="L316" s="1305"/>
      <c r="M316" s="1306" t="s">
        <v>1</v>
      </c>
      <c r="N316" s="1307" t="s">
        <v>37</v>
      </c>
      <c r="P316" s="1298">
        <f t="shared" si="51"/>
        <v>0</v>
      </c>
      <c r="Q316" s="1298">
        <v>1.7600000000000001E-2</v>
      </c>
      <c r="R316" s="1298">
        <f t="shared" si="52"/>
        <v>5.28E-2</v>
      </c>
      <c r="S316" s="1298">
        <v>0</v>
      </c>
      <c r="T316" s="1299">
        <f t="shared" si="53"/>
        <v>0</v>
      </c>
      <c r="AR316" s="1300" t="s">
        <v>311</v>
      </c>
      <c r="AT316" s="1300" t="s">
        <v>240</v>
      </c>
      <c r="AU316" s="1300" t="s">
        <v>83</v>
      </c>
      <c r="AY316" s="1301" t="s">
        <v>211</v>
      </c>
      <c r="BE316" s="1302">
        <f t="shared" si="54"/>
        <v>0</v>
      </c>
      <c r="BF316" s="1302">
        <f t="shared" si="55"/>
        <v>0</v>
      </c>
      <c r="BG316" s="1302">
        <f t="shared" si="56"/>
        <v>0</v>
      </c>
      <c r="BH316" s="1302">
        <f t="shared" si="57"/>
        <v>0</v>
      </c>
      <c r="BI316" s="1302">
        <f t="shared" si="58"/>
        <v>0</v>
      </c>
      <c r="BJ316" s="1301" t="s">
        <v>83</v>
      </c>
      <c r="BK316" s="1302">
        <f t="shared" si="59"/>
        <v>0</v>
      </c>
      <c r="BL316" s="1301" t="s">
        <v>263</v>
      </c>
      <c r="BM316" s="1300" t="s">
        <v>1932</v>
      </c>
    </row>
    <row r="317" spans="2:65" s="1297" customFormat="1" ht="24">
      <c r="B317" s="1291"/>
      <c r="C317" s="1125" t="s">
        <v>743</v>
      </c>
      <c r="D317" s="1125" t="s">
        <v>240</v>
      </c>
      <c r="E317" s="1126" t="s">
        <v>1933</v>
      </c>
      <c r="F317" s="1127" t="s">
        <v>1934</v>
      </c>
      <c r="G317" s="1128" t="s">
        <v>250</v>
      </c>
      <c r="H317" s="1130">
        <v>55</v>
      </c>
      <c r="I317" s="1303"/>
      <c r="J317" s="1130">
        <f t="shared" si="50"/>
        <v>0</v>
      </c>
      <c r="K317" s="1304"/>
      <c r="L317" s="1305"/>
      <c r="M317" s="1306" t="s">
        <v>1</v>
      </c>
      <c r="N317" s="1307" t="s">
        <v>37</v>
      </c>
      <c r="P317" s="1298">
        <f t="shared" si="51"/>
        <v>0</v>
      </c>
      <c r="Q317" s="1298">
        <v>0</v>
      </c>
      <c r="R317" s="1298">
        <f t="shared" si="52"/>
        <v>0</v>
      </c>
      <c r="S317" s="1298">
        <v>0</v>
      </c>
      <c r="T317" s="1299">
        <f t="shared" si="53"/>
        <v>0</v>
      </c>
      <c r="AR317" s="1300" t="s">
        <v>311</v>
      </c>
      <c r="AT317" s="1300" t="s">
        <v>240</v>
      </c>
      <c r="AU317" s="1300" t="s">
        <v>83</v>
      </c>
      <c r="AY317" s="1301" t="s">
        <v>211</v>
      </c>
      <c r="BE317" s="1302">
        <f t="shared" si="54"/>
        <v>0</v>
      </c>
      <c r="BF317" s="1302">
        <f t="shared" si="55"/>
        <v>0</v>
      </c>
      <c r="BG317" s="1302">
        <f t="shared" si="56"/>
        <v>0</v>
      </c>
      <c r="BH317" s="1302">
        <f t="shared" si="57"/>
        <v>0</v>
      </c>
      <c r="BI317" s="1302">
        <f t="shared" si="58"/>
        <v>0</v>
      </c>
      <c r="BJ317" s="1301" t="s">
        <v>83</v>
      </c>
      <c r="BK317" s="1302">
        <f t="shared" si="59"/>
        <v>0</v>
      </c>
      <c r="BL317" s="1301" t="s">
        <v>263</v>
      </c>
      <c r="BM317" s="1300" t="s">
        <v>1935</v>
      </c>
    </row>
    <row r="318" spans="2:65" s="1297" customFormat="1" ht="36">
      <c r="B318" s="1291"/>
      <c r="C318" s="227" t="s">
        <v>746</v>
      </c>
      <c r="D318" s="227" t="s">
        <v>213</v>
      </c>
      <c r="E318" s="228" t="s">
        <v>1936</v>
      </c>
      <c r="F318" s="226" t="s">
        <v>1937</v>
      </c>
      <c r="G318" s="229" t="s">
        <v>250</v>
      </c>
      <c r="H318" s="230">
        <v>27</v>
      </c>
      <c r="I318" s="1292"/>
      <c r="J318" s="230">
        <f t="shared" si="50"/>
        <v>0</v>
      </c>
      <c r="K318" s="1293"/>
      <c r="L318" s="1294"/>
      <c r="M318" s="1295" t="s">
        <v>1</v>
      </c>
      <c r="N318" s="1296" t="s">
        <v>37</v>
      </c>
      <c r="P318" s="1298">
        <f t="shared" si="51"/>
        <v>0</v>
      </c>
      <c r="Q318" s="1298">
        <v>7.8540000000000001E-4</v>
      </c>
      <c r="R318" s="1298">
        <f t="shared" si="52"/>
        <v>2.12058E-2</v>
      </c>
      <c r="S318" s="1298">
        <v>0</v>
      </c>
      <c r="T318" s="1299">
        <f t="shared" si="53"/>
        <v>0</v>
      </c>
      <c r="AR318" s="1300" t="s">
        <v>263</v>
      </c>
      <c r="AT318" s="1300" t="s">
        <v>213</v>
      </c>
      <c r="AU318" s="1300" t="s">
        <v>83</v>
      </c>
      <c r="AY318" s="1301" t="s">
        <v>211</v>
      </c>
      <c r="BE318" s="1302">
        <f t="shared" si="54"/>
        <v>0</v>
      </c>
      <c r="BF318" s="1302">
        <f t="shared" si="55"/>
        <v>0</v>
      </c>
      <c r="BG318" s="1302">
        <f t="shared" si="56"/>
        <v>0</v>
      </c>
      <c r="BH318" s="1302">
        <f t="shared" si="57"/>
        <v>0</v>
      </c>
      <c r="BI318" s="1302">
        <f t="shared" si="58"/>
        <v>0</v>
      </c>
      <c r="BJ318" s="1301" t="s">
        <v>83</v>
      </c>
      <c r="BK318" s="1302">
        <f t="shared" si="59"/>
        <v>0</v>
      </c>
      <c r="BL318" s="1301" t="s">
        <v>263</v>
      </c>
      <c r="BM318" s="1300" t="s">
        <v>1938</v>
      </c>
    </row>
    <row r="319" spans="2:65" s="1297" customFormat="1" ht="24">
      <c r="B319" s="1291"/>
      <c r="C319" s="1125" t="s">
        <v>751</v>
      </c>
      <c r="D319" s="1125" t="s">
        <v>240</v>
      </c>
      <c r="E319" s="1126" t="s">
        <v>1939</v>
      </c>
      <c r="F319" s="1127" t="s">
        <v>1940</v>
      </c>
      <c r="G319" s="1128" t="s">
        <v>250</v>
      </c>
      <c r="H319" s="1130">
        <v>27</v>
      </c>
      <c r="I319" s="1303"/>
      <c r="J319" s="1130">
        <f t="shared" si="50"/>
        <v>0</v>
      </c>
      <c r="K319" s="1304"/>
      <c r="L319" s="1305"/>
      <c r="M319" s="1306" t="s">
        <v>1</v>
      </c>
      <c r="N319" s="1307" t="s">
        <v>37</v>
      </c>
      <c r="P319" s="1298">
        <f t="shared" si="51"/>
        <v>0</v>
      </c>
      <c r="Q319" s="1298">
        <v>2.9000000000000001E-2</v>
      </c>
      <c r="R319" s="1298">
        <f t="shared" si="52"/>
        <v>0.78300000000000003</v>
      </c>
      <c r="S319" s="1298">
        <v>0</v>
      </c>
      <c r="T319" s="1299">
        <f t="shared" si="53"/>
        <v>0</v>
      </c>
      <c r="AR319" s="1300" t="s">
        <v>311</v>
      </c>
      <c r="AT319" s="1300" t="s">
        <v>240</v>
      </c>
      <c r="AU319" s="1300" t="s">
        <v>83</v>
      </c>
      <c r="AY319" s="1301" t="s">
        <v>211</v>
      </c>
      <c r="BE319" s="1302">
        <f t="shared" si="54"/>
        <v>0</v>
      </c>
      <c r="BF319" s="1302">
        <f t="shared" si="55"/>
        <v>0</v>
      </c>
      <c r="BG319" s="1302">
        <f t="shared" si="56"/>
        <v>0</v>
      </c>
      <c r="BH319" s="1302">
        <f t="shared" si="57"/>
        <v>0</v>
      </c>
      <c r="BI319" s="1302">
        <f t="shared" si="58"/>
        <v>0</v>
      </c>
      <c r="BJ319" s="1301" t="s">
        <v>83</v>
      </c>
      <c r="BK319" s="1302">
        <f t="shared" si="59"/>
        <v>0</v>
      </c>
      <c r="BL319" s="1301" t="s">
        <v>263</v>
      </c>
      <c r="BM319" s="1300" t="s">
        <v>1941</v>
      </c>
    </row>
    <row r="320" spans="2:65" s="1297" customFormat="1" ht="24">
      <c r="B320" s="1291"/>
      <c r="C320" s="227" t="s">
        <v>754</v>
      </c>
      <c r="D320" s="227" t="s">
        <v>213</v>
      </c>
      <c r="E320" s="228" t="s">
        <v>1942</v>
      </c>
      <c r="F320" s="226" t="s">
        <v>1943</v>
      </c>
      <c r="G320" s="229" t="s">
        <v>250</v>
      </c>
      <c r="H320" s="230">
        <v>41</v>
      </c>
      <c r="I320" s="1292"/>
      <c r="J320" s="230">
        <f t="shared" si="50"/>
        <v>0</v>
      </c>
      <c r="K320" s="1293"/>
      <c r="L320" s="1294"/>
      <c r="M320" s="1295" t="s">
        <v>1</v>
      </c>
      <c r="N320" s="1296" t="s">
        <v>37</v>
      </c>
      <c r="P320" s="1298">
        <f t="shared" si="51"/>
        <v>0</v>
      </c>
      <c r="Q320" s="1298">
        <v>4.1999999999999996E-6</v>
      </c>
      <c r="R320" s="1298">
        <f t="shared" si="52"/>
        <v>1.7219999999999998E-4</v>
      </c>
      <c r="S320" s="1298">
        <v>0</v>
      </c>
      <c r="T320" s="1299">
        <f t="shared" si="53"/>
        <v>0</v>
      </c>
      <c r="AR320" s="1300" t="s">
        <v>263</v>
      </c>
      <c r="AT320" s="1300" t="s">
        <v>213</v>
      </c>
      <c r="AU320" s="1300" t="s">
        <v>83</v>
      </c>
      <c r="AY320" s="1301" t="s">
        <v>211</v>
      </c>
      <c r="BE320" s="1302">
        <f t="shared" si="54"/>
        <v>0</v>
      </c>
      <c r="BF320" s="1302">
        <f t="shared" si="55"/>
        <v>0</v>
      </c>
      <c r="BG320" s="1302">
        <f t="shared" si="56"/>
        <v>0</v>
      </c>
      <c r="BH320" s="1302">
        <f t="shared" si="57"/>
        <v>0</v>
      </c>
      <c r="BI320" s="1302">
        <f t="shared" si="58"/>
        <v>0</v>
      </c>
      <c r="BJ320" s="1301" t="s">
        <v>83</v>
      </c>
      <c r="BK320" s="1302">
        <f t="shared" si="59"/>
        <v>0</v>
      </c>
      <c r="BL320" s="1301" t="s">
        <v>263</v>
      </c>
      <c r="BM320" s="1300" t="s">
        <v>1944</v>
      </c>
    </row>
    <row r="321" spans="2:65" s="1297" customFormat="1" ht="24">
      <c r="B321" s="1291"/>
      <c r="C321" s="1125" t="s">
        <v>757</v>
      </c>
      <c r="D321" s="1125" t="s">
        <v>240</v>
      </c>
      <c r="E321" s="1126" t="s">
        <v>1945</v>
      </c>
      <c r="F321" s="1127" t="s">
        <v>1946</v>
      </c>
      <c r="G321" s="1128" t="s">
        <v>250</v>
      </c>
      <c r="H321" s="1130">
        <v>41</v>
      </c>
      <c r="I321" s="1303"/>
      <c r="J321" s="1130">
        <f t="shared" si="50"/>
        <v>0</v>
      </c>
      <c r="K321" s="1304"/>
      <c r="L321" s="1305"/>
      <c r="M321" s="1306" t="s">
        <v>1</v>
      </c>
      <c r="N321" s="1307" t="s">
        <v>37</v>
      </c>
      <c r="P321" s="1298">
        <f t="shared" si="51"/>
        <v>0</v>
      </c>
      <c r="Q321" s="1298">
        <v>8.4000000000000003E-4</v>
      </c>
      <c r="R321" s="1298">
        <f t="shared" si="52"/>
        <v>3.4439999999999998E-2</v>
      </c>
      <c r="S321" s="1298">
        <v>0</v>
      </c>
      <c r="T321" s="1299">
        <f t="shared" si="53"/>
        <v>0</v>
      </c>
      <c r="AR321" s="1300" t="s">
        <v>311</v>
      </c>
      <c r="AT321" s="1300" t="s">
        <v>240</v>
      </c>
      <c r="AU321" s="1300" t="s">
        <v>83</v>
      </c>
      <c r="AY321" s="1301" t="s">
        <v>211</v>
      </c>
      <c r="BE321" s="1302">
        <f t="shared" si="54"/>
        <v>0</v>
      </c>
      <c r="BF321" s="1302">
        <f t="shared" si="55"/>
        <v>0</v>
      </c>
      <c r="BG321" s="1302">
        <f t="shared" si="56"/>
        <v>0</v>
      </c>
      <c r="BH321" s="1302">
        <f t="shared" si="57"/>
        <v>0</v>
      </c>
      <c r="BI321" s="1302">
        <f t="shared" si="58"/>
        <v>0</v>
      </c>
      <c r="BJ321" s="1301" t="s">
        <v>83</v>
      </c>
      <c r="BK321" s="1302">
        <f t="shared" si="59"/>
        <v>0</v>
      </c>
      <c r="BL321" s="1301" t="s">
        <v>263</v>
      </c>
      <c r="BM321" s="1300" t="s">
        <v>1947</v>
      </c>
    </row>
    <row r="322" spans="2:65" s="1297" customFormat="1" ht="36">
      <c r="B322" s="1291"/>
      <c r="C322" s="227" t="s">
        <v>762</v>
      </c>
      <c r="D322" s="227" t="s">
        <v>213</v>
      </c>
      <c r="E322" s="228" t="s">
        <v>1948</v>
      </c>
      <c r="F322" s="226" t="s">
        <v>1949</v>
      </c>
      <c r="G322" s="229" t="s">
        <v>250</v>
      </c>
      <c r="H322" s="230">
        <v>43</v>
      </c>
      <c r="I322" s="1292"/>
      <c r="J322" s="230">
        <f t="shared" si="50"/>
        <v>0</v>
      </c>
      <c r="K322" s="1293"/>
      <c r="L322" s="1294"/>
      <c r="M322" s="1295" t="s">
        <v>1</v>
      </c>
      <c r="N322" s="1296" t="s">
        <v>37</v>
      </c>
      <c r="P322" s="1298">
        <f t="shared" si="51"/>
        <v>0</v>
      </c>
      <c r="Q322" s="1298">
        <v>7.1774999999999996E-4</v>
      </c>
      <c r="R322" s="1298">
        <f t="shared" si="52"/>
        <v>3.0863249999999998E-2</v>
      </c>
      <c r="S322" s="1298">
        <v>0</v>
      </c>
      <c r="T322" s="1299">
        <f t="shared" si="53"/>
        <v>0</v>
      </c>
      <c r="AR322" s="1300" t="s">
        <v>263</v>
      </c>
      <c r="AT322" s="1300" t="s">
        <v>213</v>
      </c>
      <c r="AU322" s="1300" t="s">
        <v>83</v>
      </c>
      <c r="AY322" s="1301" t="s">
        <v>211</v>
      </c>
      <c r="BE322" s="1302">
        <f t="shared" si="54"/>
        <v>0</v>
      </c>
      <c r="BF322" s="1302">
        <f t="shared" si="55"/>
        <v>0</v>
      </c>
      <c r="BG322" s="1302">
        <f t="shared" si="56"/>
        <v>0</v>
      </c>
      <c r="BH322" s="1302">
        <f t="shared" si="57"/>
        <v>0</v>
      </c>
      <c r="BI322" s="1302">
        <f t="shared" si="58"/>
        <v>0</v>
      </c>
      <c r="BJ322" s="1301" t="s">
        <v>83</v>
      </c>
      <c r="BK322" s="1302">
        <f t="shared" si="59"/>
        <v>0</v>
      </c>
      <c r="BL322" s="1301" t="s">
        <v>263</v>
      </c>
      <c r="BM322" s="1300" t="s">
        <v>1950</v>
      </c>
    </row>
    <row r="323" spans="2:65" s="1297" customFormat="1" ht="24">
      <c r="B323" s="1291"/>
      <c r="C323" s="227" t="s">
        <v>765</v>
      </c>
      <c r="D323" s="227" t="s">
        <v>213</v>
      </c>
      <c r="E323" s="228" t="s">
        <v>1951</v>
      </c>
      <c r="F323" s="226" t="s">
        <v>1952</v>
      </c>
      <c r="G323" s="229" t="s">
        <v>250</v>
      </c>
      <c r="H323" s="230">
        <v>11</v>
      </c>
      <c r="I323" s="1292"/>
      <c r="J323" s="230">
        <f t="shared" si="50"/>
        <v>0</v>
      </c>
      <c r="K323" s="1293"/>
      <c r="L323" s="1294"/>
      <c r="M323" s="1295" t="s">
        <v>1</v>
      </c>
      <c r="N323" s="1296" t="s">
        <v>37</v>
      </c>
      <c r="P323" s="1298">
        <f t="shared" si="51"/>
        <v>0</v>
      </c>
      <c r="Q323" s="1298">
        <v>0</v>
      </c>
      <c r="R323" s="1298">
        <f t="shared" si="52"/>
        <v>0</v>
      </c>
      <c r="S323" s="1298">
        <v>0</v>
      </c>
      <c r="T323" s="1299">
        <f t="shared" si="53"/>
        <v>0</v>
      </c>
      <c r="AR323" s="1300" t="s">
        <v>263</v>
      </c>
      <c r="AT323" s="1300" t="s">
        <v>213</v>
      </c>
      <c r="AU323" s="1300" t="s">
        <v>83</v>
      </c>
      <c r="AY323" s="1301" t="s">
        <v>211</v>
      </c>
      <c r="BE323" s="1302">
        <f t="shared" si="54"/>
        <v>0</v>
      </c>
      <c r="BF323" s="1302">
        <f t="shared" si="55"/>
        <v>0</v>
      </c>
      <c r="BG323" s="1302">
        <f t="shared" si="56"/>
        <v>0</v>
      </c>
      <c r="BH323" s="1302">
        <f t="shared" si="57"/>
        <v>0</v>
      </c>
      <c r="BI323" s="1302">
        <f t="shared" si="58"/>
        <v>0</v>
      </c>
      <c r="BJ323" s="1301" t="s">
        <v>83</v>
      </c>
      <c r="BK323" s="1302">
        <f t="shared" si="59"/>
        <v>0</v>
      </c>
      <c r="BL323" s="1301" t="s">
        <v>263</v>
      </c>
      <c r="BM323" s="1300" t="s">
        <v>1953</v>
      </c>
    </row>
    <row r="324" spans="2:65" s="1297" customFormat="1" ht="24">
      <c r="B324" s="1291"/>
      <c r="C324" s="1125" t="s">
        <v>768</v>
      </c>
      <c r="D324" s="1125" t="s">
        <v>240</v>
      </c>
      <c r="E324" s="1126" t="s">
        <v>1954</v>
      </c>
      <c r="F324" s="1127" t="s">
        <v>1955</v>
      </c>
      <c r="G324" s="1128" t="s">
        <v>250</v>
      </c>
      <c r="H324" s="1130">
        <v>11</v>
      </c>
      <c r="I324" s="1303"/>
      <c r="J324" s="1130">
        <f t="shared" si="50"/>
        <v>0</v>
      </c>
      <c r="K324" s="1304"/>
      <c r="L324" s="1305"/>
      <c r="M324" s="1306" t="s">
        <v>1</v>
      </c>
      <c r="N324" s="1307" t="s">
        <v>37</v>
      </c>
      <c r="P324" s="1298">
        <f t="shared" si="51"/>
        <v>0</v>
      </c>
      <c r="Q324" s="1298">
        <v>1.257E-2</v>
      </c>
      <c r="R324" s="1298">
        <f t="shared" si="52"/>
        <v>0.13827</v>
      </c>
      <c r="S324" s="1298">
        <v>0</v>
      </c>
      <c r="T324" s="1299">
        <f t="shared" si="53"/>
        <v>0</v>
      </c>
      <c r="AR324" s="1300" t="s">
        <v>311</v>
      </c>
      <c r="AT324" s="1300" t="s">
        <v>240</v>
      </c>
      <c r="AU324" s="1300" t="s">
        <v>83</v>
      </c>
      <c r="AY324" s="1301" t="s">
        <v>211</v>
      </c>
      <c r="BE324" s="1302">
        <f t="shared" si="54"/>
        <v>0</v>
      </c>
      <c r="BF324" s="1302">
        <f t="shared" si="55"/>
        <v>0</v>
      </c>
      <c r="BG324" s="1302">
        <f t="shared" si="56"/>
        <v>0</v>
      </c>
      <c r="BH324" s="1302">
        <f t="shared" si="57"/>
        <v>0</v>
      </c>
      <c r="BI324" s="1302">
        <f t="shared" si="58"/>
        <v>0</v>
      </c>
      <c r="BJ324" s="1301" t="s">
        <v>83</v>
      </c>
      <c r="BK324" s="1302">
        <f t="shared" si="59"/>
        <v>0</v>
      </c>
      <c r="BL324" s="1301" t="s">
        <v>263</v>
      </c>
      <c r="BM324" s="1300" t="s">
        <v>1956</v>
      </c>
    </row>
    <row r="325" spans="2:65" s="1297" customFormat="1">
      <c r="B325" s="1291"/>
      <c r="C325" s="227" t="s">
        <v>771</v>
      </c>
      <c r="D325" s="227" t="s">
        <v>213</v>
      </c>
      <c r="E325" s="228" t="s">
        <v>1957</v>
      </c>
      <c r="F325" s="226" t="s">
        <v>1958</v>
      </c>
      <c r="G325" s="229" t="s">
        <v>250</v>
      </c>
      <c r="H325" s="230">
        <v>11</v>
      </c>
      <c r="I325" s="1292"/>
      <c r="J325" s="230">
        <f t="shared" si="50"/>
        <v>0</v>
      </c>
      <c r="K325" s="1293"/>
      <c r="L325" s="1294"/>
      <c r="M325" s="1295" t="s">
        <v>1</v>
      </c>
      <c r="N325" s="1296" t="s">
        <v>37</v>
      </c>
      <c r="P325" s="1298">
        <f t="shared" si="51"/>
        <v>0</v>
      </c>
      <c r="Q325" s="1298">
        <v>2.8420000000000002E-4</v>
      </c>
      <c r="R325" s="1298">
        <f t="shared" si="52"/>
        <v>3.1262000000000004E-3</v>
      </c>
      <c r="S325" s="1298">
        <v>0</v>
      </c>
      <c r="T325" s="1299">
        <f t="shared" si="53"/>
        <v>0</v>
      </c>
      <c r="AR325" s="1300" t="s">
        <v>263</v>
      </c>
      <c r="AT325" s="1300" t="s">
        <v>213</v>
      </c>
      <c r="AU325" s="1300" t="s">
        <v>83</v>
      </c>
      <c r="AY325" s="1301" t="s">
        <v>211</v>
      </c>
      <c r="BE325" s="1302">
        <f t="shared" si="54"/>
        <v>0</v>
      </c>
      <c r="BF325" s="1302">
        <f t="shared" si="55"/>
        <v>0</v>
      </c>
      <c r="BG325" s="1302">
        <f t="shared" si="56"/>
        <v>0</v>
      </c>
      <c r="BH325" s="1302">
        <f t="shared" si="57"/>
        <v>0</v>
      </c>
      <c r="BI325" s="1302">
        <f t="shared" si="58"/>
        <v>0</v>
      </c>
      <c r="BJ325" s="1301" t="s">
        <v>83</v>
      </c>
      <c r="BK325" s="1302">
        <f t="shared" si="59"/>
        <v>0</v>
      </c>
      <c r="BL325" s="1301" t="s">
        <v>263</v>
      </c>
      <c r="BM325" s="1300" t="s">
        <v>1959</v>
      </c>
    </row>
    <row r="326" spans="2:65" s="1297" customFormat="1">
      <c r="B326" s="1291"/>
      <c r="C326" s="1125" t="s">
        <v>774</v>
      </c>
      <c r="D326" s="1125" t="s">
        <v>240</v>
      </c>
      <c r="E326" s="1126" t="s">
        <v>1960</v>
      </c>
      <c r="F326" s="1127" t="s">
        <v>1961</v>
      </c>
      <c r="G326" s="1128" t="s">
        <v>250</v>
      </c>
      <c r="H326" s="1130">
        <v>11</v>
      </c>
      <c r="I326" s="1303"/>
      <c r="J326" s="1130">
        <f t="shared" si="50"/>
        <v>0</v>
      </c>
      <c r="K326" s="1304"/>
      <c r="L326" s="1305"/>
      <c r="M326" s="1306" t="s">
        <v>1</v>
      </c>
      <c r="N326" s="1307" t="s">
        <v>37</v>
      </c>
      <c r="P326" s="1298">
        <f t="shared" si="51"/>
        <v>0</v>
      </c>
      <c r="Q326" s="1298">
        <v>1.8499999999999999E-2</v>
      </c>
      <c r="R326" s="1298">
        <f t="shared" si="52"/>
        <v>0.20349999999999999</v>
      </c>
      <c r="S326" s="1298">
        <v>0</v>
      </c>
      <c r="T326" s="1299">
        <f t="shared" si="53"/>
        <v>0</v>
      </c>
      <c r="AR326" s="1300" t="s">
        <v>311</v>
      </c>
      <c r="AT326" s="1300" t="s">
        <v>240</v>
      </c>
      <c r="AU326" s="1300" t="s">
        <v>83</v>
      </c>
      <c r="AY326" s="1301" t="s">
        <v>211</v>
      </c>
      <c r="BE326" s="1302">
        <f t="shared" si="54"/>
        <v>0</v>
      </c>
      <c r="BF326" s="1302">
        <f t="shared" si="55"/>
        <v>0</v>
      </c>
      <c r="BG326" s="1302">
        <f t="shared" si="56"/>
        <v>0</v>
      </c>
      <c r="BH326" s="1302">
        <f t="shared" si="57"/>
        <v>0</v>
      </c>
      <c r="BI326" s="1302">
        <f t="shared" si="58"/>
        <v>0</v>
      </c>
      <c r="BJ326" s="1301" t="s">
        <v>83</v>
      </c>
      <c r="BK326" s="1302">
        <f t="shared" si="59"/>
        <v>0</v>
      </c>
      <c r="BL326" s="1301" t="s">
        <v>263</v>
      </c>
      <c r="BM326" s="1300" t="s">
        <v>1962</v>
      </c>
    </row>
    <row r="327" spans="2:65" s="1297" customFormat="1" ht="24">
      <c r="B327" s="1291"/>
      <c r="C327" s="227" t="s">
        <v>777</v>
      </c>
      <c r="D327" s="227" t="s">
        <v>213</v>
      </c>
      <c r="E327" s="228" t="s">
        <v>1963</v>
      </c>
      <c r="F327" s="226" t="s">
        <v>1964</v>
      </c>
      <c r="G327" s="229" t="s">
        <v>250</v>
      </c>
      <c r="H327" s="230">
        <v>11</v>
      </c>
      <c r="I327" s="1292"/>
      <c r="J327" s="230">
        <f t="shared" si="50"/>
        <v>0</v>
      </c>
      <c r="K327" s="1293"/>
      <c r="L327" s="1294"/>
      <c r="M327" s="1295" t="s">
        <v>1</v>
      </c>
      <c r="N327" s="1296" t="s">
        <v>37</v>
      </c>
      <c r="P327" s="1298">
        <f t="shared" si="51"/>
        <v>0</v>
      </c>
      <c r="Q327" s="1298">
        <v>4.1999999999999996E-6</v>
      </c>
      <c r="R327" s="1298">
        <f t="shared" si="52"/>
        <v>4.6199999999999998E-5</v>
      </c>
      <c r="S327" s="1298">
        <v>0</v>
      </c>
      <c r="T327" s="1299">
        <f t="shared" si="53"/>
        <v>0</v>
      </c>
      <c r="AR327" s="1300" t="s">
        <v>263</v>
      </c>
      <c r="AT327" s="1300" t="s">
        <v>213</v>
      </c>
      <c r="AU327" s="1300" t="s">
        <v>83</v>
      </c>
      <c r="AY327" s="1301" t="s">
        <v>211</v>
      </c>
      <c r="BE327" s="1302">
        <f t="shared" si="54"/>
        <v>0</v>
      </c>
      <c r="BF327" s="1302">
        <f t="shared" si="55"/>
        <v>0</v>
      </c>
      <c r="BG327" s="1302">
        <f t="shared" si="56"/>
        <v>0</v>
      </c>
      <c r="BH327" s="1302">
        <f t="shared" si="57"/>
        <v>0</v>
      </c>
      <c r="BI327" s="1302">
        <f t="shared" si="58"/>
        <v>0</v>
      </c>
      <c r="BJ327" s="1301" t="s">
        <v>83</v>
      </c>
      <c r="BK327" s="1302">
        <f t="shared" si="59"/>
        <v>0</v>
      </c>
      <c r="BL327" s="1301" t="s">
        <v>263</v>
      </c>
      <c r="BM327" s="1300" t="s">
        <v>1965</v>
      </c>
    </row>
    <row r="328" spans="2:65" s="1297" customFormat="1" ht="24">
      <c r="B328" s="1291"/>
      <c r="C328" s="1125" t="s">
        <v>780</v>
      </c>
      <c r="D328" s="1125" t="s">
        <v>240</v>
      </c>
      <c r="E328" s="1126" t="s">
        <v>1966</v>
      </c>
      <c r="F328" s="1127" t="s">
        <v>1967</v>
      </c>
      <c r="G328" s="1128" t="s">
        <v>250</v>
      </c>
      <c r="H328" s="1130">
        <v>11</v>
      </c>
      <c r="I328" s="1303"/>
      <c r="J328" s="1130">
        <f t="shared" si="50"/>
        <v>0</v>
      </c>
      <c r="K328" s="1304"/>
      <c r="L328" s="1305"/>
      <c r="M328" s="1306" t="s">
        <v>1</v>
      </c>
      <c r="N328" s="1307" t="s">
        <v>37</v>
      </c>
      <c r="P328" s="1298">
        <f t="shared" si="51"/>
        <v>0</v>
      </c>
      <c r="Q328" s="1298">
        <v>1E-3</v>
      </c>
      <c r="R328" s="1298">
        <f t="shared" si="52"/>
        <v>1.0999999999999999E-2</v>
      </c>
      <c r="S328" s="1298">
        <v>0</v>
      </c>
      <c r="T328" s="1299">
        <f t="shared" si="53"/>
        <v>0</v>
      </c>
      <c r="AR328" s="1300" t="s">
        <v>311</v>
      </c>
      <c r="AT328" s="1300" t="s">
        <v>240</v>
      </c>
      <c r="AU328" s="1300" t="s">
        <v>83</v>
      </c>
      <c r="AY328" s="1301" t="s">
        <v>211</v>
      </c>
      <c r="BE328" s="1302">
        <f t="shared" si="54"/>
        <v>0</v>
      </c>
      <c r="BF328" s="1302">
        <f t="shared" si="55"/>
        <v>0</v>
      </c>
      <c r="BG328" s="1302">
        <f t="shared" si="56"/>
        <v>0</v>
      </c>
      <c r="BH328" s="1302">
        <f t="shared" si="57"/>
        <v>0</v>
      </c>
      <c r="BI328" s="1302">
        <f t="shared" si="58"/>
        <v>0</v>
      </c>
      <c r="BJ328" s="1301" t="s">
        <v>83</v>
      </c>
      <c r="BK328" s="1302">
        <f t="shared" si="59"/>
        <v>0</v>
      </c>
      <c r="BL328" s="1301" t="s">
        <v>263</v>
      </c>
      <c r="BM328" s="1300" t="s">
        <v>1968</v>
      </c>
    </row>
    <row r="329" spans="2:65" s="1297" customFormat="1">
      <c r="B329" s="1291"/>
      <c r="C329" s="227" t="s">
        <v>804</v>
      </c>
      <c r="D329" s="227" t="s">
        <v>213</v>
      </c>
      <c r="E329" s="228" t="s">
        <v>1969</v>
      </c>
      <c r="F329" s="226" t="s">
        <v>1970</v>
      </c>
      <c r="G329" s="229" t="s">
        <v>250</v>
      </c>
      <c r="H329" s="230">
        <v>253</v>
      </c>
      <c r="I329" s="1292"/>
      <c r="J329" s="230">
        <f t="shared" si="50"/>
        <v>0</v>
      </c>
      <c r="K329" s="1293"/>
      <c r="L329" s="1294"/>
      <c r="M329" s="1295" t="s">
        <v>1</v>
      </c>
      <c r="N329" s="1296" t="s">
        <v>37</v>
      </c>
      <c r="P329" s="1298">
        <f t="shared" si="51"/>
        <v>0</v>
      </c>
      <c r="Q329" s="1298">
        <v>8.0000000000000007E-5</v>
      </c>
      <c r="R329" s="1298">
        <f t="shared" si="52"/>
        <v>2.0240000000000001E-2</v>
      </c>
      <c r="S329" s="1298">
        <v>0</v>
      </c>
      <c r="T329" s="1299">
        <f t="shared" si="53"/>
        <v>0</v>
      </c>
      <c r="AR329" s="1300" t="s">
        <v>263</v>
      </c>
      <c r="AT329" s="1300" t="s">
        <v>213</v>
      </c>
      <c r="AU329" s="1300" t="s">
        <v>83</v>
      </c>
      <c r="AY329" s="1301" t="s">
        <v>211</v>
      </c>
      <c r="BE329" s="1302">
        <f t="shared" si="54"/>
        <v>0</v>
      </c>
      <c r="BF329" s="1302">
        <f t="shared" si="55"/>
        <v>0</v>
      </c>
      <c r="BG329" s="1302">
        <f t="shared" si="56"/>
        <v>0</v>
      </c>
      <c r="BH329" s="1302">
        <f t="shared" si="57"/>
        <v>0</v>
      </c>
      <c r="BI329" s="1302">
        <f t="shared" si="58"/>
        <v>0</v>
      </c>
      <c r="BJ329" s="1301" t="s">
        <v>83</v>
      </c>
      <c r="BK329" s="1302">
        <f t="shared" si="59"/>
        <v>0</v>
      </c>
      <c r="BL329" s="1301" t="s">
        <v>263</v>
      </c>
      <c r="BM329" s="1300" t="s">
        <v>1971</v>
      </c>
    </row>
    <row r="330" spans="2:65" s="1297" customFormat="1" ht="24">
      <c r="B330" s="1291"/>
      <c r="C330" s="1125" t="s">
        <v>807</v>
      </c>
      <c r="D330" s="1125" t="s">
        <v>240</v>
      </c>
      <c r="E330" s="1126" t="s">
        <v>1972</v>
      </c>
      <c r="F330" s="1127" t="s">
        <v>1973</v>
      </c>
      <c r="G330" s="1128" t="s">
        <v>250</v>
      </c>
      <c r="H330" s="1130">
        <v>250</v>
      </c>
      <c r="I330" s="1303"/>
      <c r="J330" s="1130">
        <f t="shared" si="50"/>
        <v>0</v>
      </c>
      <c r="K330" s="1304"/>
      <c r="L330" s="1305"/>
      <c r="M330" s="1306" t="s">
        <v>1</v>
      </c>
      <c r="N330" s="1307" t="s">
        <v>37</v>
      </c>
      <c r="P330" s="1298">
        <f t="shared" si="51"/>
        <v>0</v>
      </c>
      <c r="Q330" s="1298">
        <v>2.4000000000000001E-4</v>
      </c>
      <c r="R330" s="1298">
        <f t="shared" si="52"/>
        <v>6.0000000000000005E-2</v>
      </c>
      <c r="S330" s="1298">
        <v>0</v>
      </c>
      <c r="T330" s="1299">
        <f t="shared" si="53"/>
        <v>0</v>
      </c>
      <c r="AR330" s="1300" t="s">
        <v>311</v>
      </c>
      <c r="AT330" s="1300" t="s">
        <v>240</v>
      </c>
      <c r="AU330" s="1300" t="s">
        <v>83</v>
      </c>
      <c r="AY330" s="1301" t="s">
        <v>211</v>
      </c>
      <c r="BE330" s="1302">
        <f t="shared" si="54"/>
        <v>0</v>
      </c>
      <c r="BF330" s="1302">
        <f t="shared" si="55"/>
        <v>0</v>
      </c>
      <c r="BG330" s="1302">
        <f t="shared" si="56"/>
        <v>0</v>
      </c>
      <c r="BH330" s="1302">
        <f t="shared" si="57"/>
        <v>0</v>
      </c>
      <c r="BI330" s="1302">
        <f t="shared" si="58"/>
        <v>0</v>
      </c>
      <c r="BJ330" s="1301" t="s">
        <v>83</v>
      </c>
      <c r="BK330" s="1302">
        <f t="shared" si="59"/>
        <v>0</v>
      </c>
      <c r="BL330" s="1301" t="s">
        <v>263</v>
      </c>
      <c r="BM330" s="1300" t="s">
        <v>1974</v>
      </c>
    </row>
    <row r="331" spans="2:65" s="1297" customFormat="1" ht="24">
      <c r="B331" s="1291"/>
      <c r="C331" s="1125" t="s">
        <v>810</v>
      </c>
      <c r="D331" s="1125" t="s">
        <v>240</v>
      </c>
      <c r="E331" s="1126" t="s">
        <v>1975</v>
      </c>
      <c r="F331" s="1127" t="s">
        <v>1976</v>
      </c>
      <c r="G331" s="1128" t="s">
        <v>250</v>
      </c>
      <c r="H331" s="1130">
        <v>3</v>
      </c>
      <c r="I331" s="1303"/>
      <c r="J331" s="1130">
        <f t="shared" si="50"/>
        <v>0</v>
      </c>
      <c r="K331" s="1304"/>
      <c r="L331" s="1305"/>
      <c r="M331" s="1306" t="s">
        <v>1</v>
      </c>
      <c r="N331" s="1307" t="s">
        <v>37</v>
      </c>
      <c r="P331" s="1298">
        <f t="shared" si="51"/>
        <v>0</v>
      </c>
      <c r="Q331" s="1298">
        <v>4.6000000000000001E-4</v>
      </c>
      <c r="R331" s="1298">
        <f t="shared" si="52"/>
        <v>1.3800000000000002E-3</v>
      </c>
      <c r="S331" s="1298">
        <v>0</v>
      </c>
      <c r="T331" s="1299">
        <f t="shared" si="53"/>
        <v>0</v>
      </c>
      <c r="AR331" s="1300" t="s">
        <v>311</v>
      </c>
      <c r="AT331" s="1300" t="s">
        <v>240</v>
      </c>
      <c r="AU331" s="1300" t="s">
        <v>83</v>
      </c>
      <c r="AY331" s="1301" t="s">
        <v>211</v>
      </c>
      <c r="BE331" s="1302">
        <f t="shared" si="54"/>
        <v>0</v>
      </c>
      <c r="BF331" s="1302">
        <f t="shared" si="55"/>
        <v>0</v>
      </c>
      <c r="BG331" s="1302">
        <f t="shared" si="56"/>
        <v>0</v>
      </c>
      <c r="BH331" s="1302">
        <f t="shared" si="57"/>
        <v>0</v>
      </c>
      <c r="BI331" s="1302">
        <f t="shared" si="58"/>
        <v>0</v>
      </c>
      <c r="BJ331" s="1301" t="s">
        <v>83</v>
      </c>
      <c r="BK331" s="1302">
        <f t="shared" si="59"/>
        <v>0</v>
      </c>
      <c r="BL331" s="1301" t="s">
        <v>263</v>
      </c>
      <c r="BM331" s="1300" t="s">
        <v>1977</v>
      </c>
    </row>
    <row r="332" spans="2:65" s="1297" customFormat="1" ht="24">
      <c r="B332" s="1291"/>
      <c r="C332" s="227" t="s">
        <v>813</v>
      </c>
      <c r="D332" s="227" t="s">
        <v>213</v>
      </c>
      <c r="E332" s="228" t="s">
        <v>1978</v>
      </c>
      <c r="F332" s="226" t="s">
        <v>1979</v>
      </c>
      <c r="G332" s="229" t="s">
        <v>250</v>
      </c>
      <c r="H332" s="230">
        <v>103</v>
      </c>
      <c r="I332" s="1292"/>
      <c r="J332" s="230">
        <f t="shared" si="50"/>
        <v>0</v>
      </c>
      <c r="K332" s="1293"/>
      <c r="L332" s="1294"/>
      <c r="M332" s="1295" t="s">
        <v>1</v>
      </c>
      <c r="N332" s="1296" t="s">
        <v>37</v>
      </c>
      <c r="P332" s="1298">
        <f t="shared" si="51"/>
        <v>0</v>
      </c>
      <c r="Q332" s="1298">
        <v>1E-4</v>
      </c>
      <c r="R332" s="1298">
        <f t="shared" si="52"/>
        <v>1.03E-2</v>
      </c>
      <c r="S332" s="1298">
        <v>0</v>
      </c>
      <c r="T332" s="1299">
        <f t="shared" si="53"/>
        <v>0</v>
      </c>
      <c r="AR332" s="1300" t="s">
        <v>263</v>
      </c>
      <c r="AT332" s="1300" t="s">
        <v>213</v>
      </c>
      <c r="AU332" s="1300" t="s">
        <v>83</v>
      </c>
      <c r="AY332" s="1301" t="s">
        <v>211</v>
      </c>
      <c r="BE332" s="1302">
        <f t="shared" si="54"/>
        <v>0</v>
      </c>
      <c r="BF332" s="1302">
        <f t="shared" si="55"/>
        <v>0</v>
      </c>
      <c r="BG332" s="1302">
        <f t="shared" si="56"/>
        <v>0</v>
      </c>
      <c r="BH332" s="1302">
        <f t="shared" si="57"/>
        <v>0</v>
      </c>
      <c r="BI332" s="1302">
        <f t="shared" si="58"/>
        <v>0</v>
      </c>
      <c r="BJ332" s="1301" t="s">
        <v>83</v>
      </c>
      <c r="BK332" s="1302">
        <f t="shared" si="59"/>
        <v>0</v>
      </c>
      <c r="BL332" s="1301" t="s">
        <v>263</v>
      </c>
      <c r="BM332" s="1300" t="s">
        <v>1980</v>
      </c>
    </row>
    <row r="333" spans="2:65" s="1297" customFormat="1">
      <c r="B333" s="1291"/>
      <c r="C333" s="1125" t="s">
        <v>816</v>
      </c>
      <c r="D333" s="1125" t="s">
        <v>240</v>
      </c>
      <c r="E333" s="1126" t="s">
        <v>1981</v>
      </c>
      <c r="F333" s="1127" t="s">
        <v>1982</v>
      </c>
      <c r="G333" s="1128" t="s">
        <v>250</v>
      </c>
      <c r="H333" s="1130">
        <v>79</v>
      </c>
      <c r="I333" s="1303"/>
      <c r="J333" s="1130">
        <f t="shared" si="50"/>
        <v>0</v>
      </c>
      <c r="K333" s="1304"/>
      <c r="L333" s="1305"/>
      <c r="M333" s="1306" t="s">
        <v>1</v>
      </c>
      <c r="N333" s="1307" t="s">
        <v>37</v>
      </c>
      <c r="P333" s="1298">
        <f t="shared" si="51"/>
        <v>0</v>
      </c>
      <c r="Q333" s="1298">
        <v>2E-3</v>
      </c>
      <c r="R333" s="1298">
        <f t="shared" si="52"/>
        <v>0.158</v>
      </c>
      <c r="S333" s="1298">
        <v>0</v>
      </c>
      <c r="T333" s="1299">
        <f t="shared" si="53"/>
        <v>0</v>
      </c>
      <c r="AR333" s="1300" t="s">
        <v>311</v>
      </c>
      <c r="AT333" s="1300" t="s">
        <v>240</v>
      </c>
      <c r="AU333" s="1300" t="s">
        <v>83</v>
      </c>
      <c r="AY333" s="1301" t="s">
        <v>211</v>
      </c>
      <c r="BE333" s="1302">
        <f t="shared" si="54"/>
        <v>0</v>
      </c>
      <c r="BF333" s="1302">
        <f t="shared" si="55"/>
        <v>0</v>
      </c>
      <c r="BG333" s="1302">
        <f t="shared" si="56"/>
        <v>0</v>
      </c>
      <c r="BH333" s="1302">
        <f t="shared" si="57"/>
        <v>0</v>
      </c>
      <c r="BI333" s="1302">
        <f t="shared" si="58"/>
        <v>0</v>
      </c>
      <c r="BJ333" s="1301" t="s">
        <v>83</v>
      </c>
      <c r="BK333" s="1302">
        <f t="shared" si="59"/>
        <v>0</v>
      </c>
      <c r="BL333" s="1301" t="s">
        <v>263</v>
      </c>
      <c r="BM333" s="1300" t="s">
        <v>1983</v>
      </c>
    </row>
    <row r="334" spans="2:65" s="1297" customFormat="1">
      <c r="B334" s="1291"/>
      <c r="C334" s="1125" t="s">
        <v>1984</v>
      </c>
      <c r="D334" s="1125" t="s">
        <v>240</v>
      </c>
      <c r="E334" s="1126" t="s">
        <v>1985</v>
      </c>
      <c r="F334" s="1127" t="s">
        <v>1986</v>
      </c>
      <c r="G334" s="1128" t="s">
        <v>250</v>
      </c>
      <c r="H334" s="1130">
        <v>2</v>
      </c>
      <c r="I334" s="1303"/>
      <c r="J334" s="1130">
        <f t="shared" si="50"/>
        <v>0</v>
      </c>
      <c r="K334" s="1304"/>
      <c r="L334" s="1305"/>
      <c r="M334" s="1306" t="s">
        <v>1</v>
      </c>
      <c r="N334" s="1307" t="s">
        <v>37</v>
      </c>
      <c r="P334" s="1298">
        <f t="shared" si="51"/>
        <v>0</v>
      </c>
      <c r="Q334" s="1298">
        <v>1E-3</v>
      </c>
      <c r="R334" s="1298">
        <f t="shared" si="52"/>
        <v>2E-3</v>
      </c>
      <c r="S334" s="1298">
        <v>0</v>
      </c>
      <c r="T334" s="1299">
        <f t="shared" si="53"/>
        <v>0</v>
      </c>
      <c r="AR334" s="1300" t="s">
        <v>311</v>
      </c>
      <c r="AT334" s="1300" t="s">
        <v>240</v>
      </c>
      <c r="AU334" s="1300" t="s">
        <v>83</v>
      </c>
      <c r="AY334" s="1301" t="s">
        <v>211</v>
      </c>
      <c r="BE334" s="1302">
        <f t="shared" si="54"/>
        <v>0</v>
      </c>
      <c r="BF334" s="1302">
        <f t="shared" si="55"/>
        <v>0</v>
      </c>
      <c r="BG334" s="1302">
        <f t="shared" si="56"/>
        <v>0</v>
      </c>
      <c r="BH334" s="1302">
        <f t="shared" si="57"/>
        <v>0</v>
      </c>
      <c r="BI334" s="1302">
        <f t="shared" si="58"/>
        <v>0</v>
      </c>
      <c r="BJ334" s="1301" t="s">
        <v>83</v>
      </c>
      <c r="BK334" s="1302">
        <f t="shared" si="59"/>
        <v>0</v>
      </c>
      <c r="BL334" s="1301" t="s">
        <v>263</v>
      </c>
      <c r="BM334" s="1300" t="s">
        <v>1987</v>
      </c>
    </row>
    <row r="335" spans="2:65" s="1297" customFormat="1">
      <c r="B335" s="1291"/>
      <c r="C335" s="1125" t="s">
        <v>819</v>
      </c>
      <c r="D335" s="1125" t="s">
        <v>240</v>
      </c>
      <c r="E335" s="1126" t="s">
        <v>1988</v>
      </c>
      <c r="F335" s="1127" t="s">
        <v>1989</v>
      </c>
      <c r="G335" s="1128" t="s">
        <v>250</v>
      </c>
      <c r="H335" s="1130">
        <v>3</v>
      </c>
      <c r="I335" s="1303"/>
      <c r="J335" s="1130">
        <f t="shared" si="50"/>
        <v>0</v>
      </c>
      <c r="K335" s="1304"/>
      <c r="L335" s="1305"/>
      <c r="M335" s="1306" t="s">
        <v>1</v>
      </c>
      <c r="N335" s="1307" t="s">
        <v>37</v>
      </c>
      <c r="P335" s="1298">
        <f t="shared" si="51"/>
        <v>0</v>
      </c>
      <c r="Q335" s="1298">
        <v>1.48E-3</v>
      </c>
      <c r="R335" s="1298">
        <f t="shared" si="52"/>
        <v>4.4399999999999995E-3</v>
      </c>
      <c r="S335" s="1298">
        <v>0</v>
      </c>
      <c r="T335" s="1299">
        <f t="shared" si="53"/>
        <v>0</v>
      </c>
      <c r="AR335" s="1300" t="s">
        <v>311</v>
      </c>
      <c r="AT335" s="1300" t="s">
        <v>240</v>
      </c>
      <c r="AU335" s="1300" t="s">
        <v>83</v>
      </c>
      <c r="AY335" s="1301" t="s">
        <v>211</v>
      </c>
      <c r="BE335" s="1302">
        <f t="shared" si="54"/>
        <v>0</v>
      </c>
      <c r="BF335" s="1302">
        <f t="shared" si="55"/>
        <v>0</v>
      </c>
      <c r="BG335" s="1302">
        <f t="shared" si="56"/>
        <v>0</v>
      </c>
      <c r="BH335" s="1302">
        <f t="shared" si="57"/>
        <v>0</v>
      </c>
      <c r="BI335" s="1302">
        <f t="shared" si="58"/>
        <v>0</v>
      </c>
      <c r="BJ335" s="1301" t="s">
        <v>83</v>
      </c>
      <c r="BK335" s="1302">
        <f t="shared" si="59"/>
        <v>0</v>
      </c>
      <c r="BL335" s="1301" t="s">
        <v>263</v>
      </c>
      <c r="BM335" s="1300" t="s">
        <v>1990</v>
      </c>
    </row>
    <row r="336" spans="2:65" s="1297" customFormat="1" ht="24">
      <c r="B336" s="1291"/>
      <c r="C336" s="1125" t="s">
        <v>1991</v>
      </c>
      <c r="D336" s="1125" t="s">
        <v>240</v>
      </c>
      <c r="E336" s="1126" t="s">
        <v>1992</v>
      </c>
      <c r="F336" s="1127" t="s">
        <v>1993</v>
      </c>
      <c r="G336" s="1128" t="s">
        <v>250</v>
      </c>
      <c r="H336" s="1130">
        <v>19</v>
      </c>
      <c r="I336" s="1303"/>
      <c r="J336" s="1130">
        <f t="shared" si="50"/>
        <v>0</v>
      </c>
      <c r="K336" s="1304"/>
      <c r="L336" s="1305"/>
      <c r="M336" s="1306" t="s">
        <v>1</v>
      </c>
      <c r="N336" s="1307" t="s">
        <v>37</v>
      </c>
      <c r="P336" s="1298">
        <f t="shared" si="51"/>
        <v>0</v>
      </c>
      <c r="Q336" s="1298">
        <v>2.4499999999999999E-3</v>
      </c>
      <c r="R336" s="1298">
        <f t="shared" si="52"/>
        <v>4.6550000000000001E-2</v>
      </c>
      <c r="S336" s="1298">
        <v>0</v>
      </c>
      <c r="T336" s="1299">
        <f t="shared" si="53"/>
        <v>0</v>
      </c>
      <c r="AR336" s="1300" t="s">
        <v>311</v>
      </c>
      <c r="AT336" s="1300" t="s">
        <v>240</v>
      </c>
      <c r="AU336" s="1300" t="s">
        <v>83</v>
      </c>
      <c r="AY336" s="1301" t="s">
        <v>211</v>
      </c>
      <c r="BE336" s="1302">
        <f t="shared" si="54"/>
        <v>0</v>
      </c>
      <c r="BF336" s="1302">
        <f t="shared" si="55"/>
        <v>0</v>
      </c>
      <c r="BG336" s="1302">
        <f t="shared" si="56"/>
        <v>0</v>
      </c>
      <c r="BH336" s="1302">
        <f t="shared" si="57"/>
        <v>0</v>
      </c>
      <c r="BI336" s="1302">
        <f t="shared" si="58"/>
        <v>0</v>
      </c>
      <c r="BJ336" s="1301" t="s">
        <v>83</v>
      </c>
      <c r="BK336" s="1302">
        <f t="shared" si="59"/>
        <v>0</v>
      </c>
      <c r="BL336" s="1301" t="s">
        <v>263</v>
      </c>
      <c r="BM336" s="1300" t="s">
        <v>1994</v>
      </c>
    </row>
    <row r="337" spans="2:65" s="1297" customFormat="1" ht="24">
      <c r="B337" s="1291"/>
      <c r="C337" s="227" t="s">
        <v>822</v>
      </c>
      <c r="D337" s="227" t="s">
        <v>213</v>
      </c>
      <c r="E337" s="228" t="s">
        <v>1995</v>
      </c>
      <c r="F337" s="226" t="s">
        <v>1996</v>
      </c>
      <c r="G337" s="229" t="s">
        <v>250</v>
      </c>
      <c r="H337" s="230">
        <v>82</v>
      </c>
      <c r="I337" s="1292"/>
      <c r="J337" s="230">
        <f t="shared" si="50"/>
        <v>0</v>
      </c>
      <c r="K337" s="1293"/>
      <c r="L337" s="1294"/>
      <c r="M337" s="1295" t="s">
        <v>1</v>
      </c>
      <c r="N337" s="1296" t="s">
        <v>37</v>
      </c>
      <c r="P337" s="1298">
        <f t="shared" si="51"/>
        <v>0</v>
      </c>
      <c r="Q337" s="1298">
        <v>0</v>
      </c>
      <c r="R337" s="1298">
        <f t="shared" si="52"/>
        <v>0</v>
      </c>
      <c r="S337" s="1298">
        <v>0</v>
      </c>
      <c r="T337" s="1299">
        <f t="shared" si="53"/>
        <v>0</v>
      </c>
      <c r="AR337" s="1300" t="s">
        <v>263</v>
      </c>
      <c r="AT337" s="1300" t="s">
        <v>213</v>
      </c>
      <c r="AU337" s="1300" t="s">
        <v>83</v>
      </c>
      <c r="AY337" s="1301" t="s">
        <v>211</v>
      </c>
      <c r="BE337" s="1302">
        <f t="shared" si="54"/>
        <v>0</v>
      </c>
      <c r="BF337" s="1302">
        <f t="shared" si="55"/>
        <v>0</v>
      </c>
      <c r="BG337" s="1302">
        <f t="shared" si="56"/>
        <v>0</v>
      </c>
      <c r="BH337" s="1302">
        <f t="shared" si="57"/>
        <v>0</v>
      </c>
      <c r="BI337" s="1302">
        <f t="shared" si="58"/>
        <v>0</v>
      </c>
      <c r="BJ337" s="1301" t="s">
        <v>83</v>
      </c>
      <c r="BK337" s="1302">
        <f t="shared" si="59"/>
        <v>0</v>
      </c>
      <c r="BL337" s="1301" t="s">
        <v>263</v>
      </c>
      <c r="BM337" s="1300" t="s">
        <v>1997</v>
      </c>
    </row>
    <row r="338" spans="2:65" s="1297" customFormat="1" ht="24">
      <c r="B338" s="1291"/>
      <c r="C338" s="1125" t="s">
        <v>825</v>
      </c>
      <c r="D338" s="1125" t="s">
        <v>240</v>
      </c>
      <c r="E338" s="1126" t="s">
        <v>1998</v>
      </c>
      <c r="F338" s="1127" t="s">
        <v>1999</v>
      </c>
      <c r="G338" s="1128" t="s">
        <v>250</v>
      </c>
      <c r="H338" s="1130">
        <v>65</v>
      </c>
      <c r="I338" s="1303"/>
      <c r="J338" s="1130">
        <f t="shared" si="50"/>
        <v>0</v>
      </c>
      <c r="K338" s="1304"/>
      <c r="L338" s="1305"/>
      <c r="M338" s="1306" t="s">
        <v>1</v>
      </c>
      <c r="N338" s="1307" t="s">
        <v>37</v>
      </c>
      <c r="P338" s="1298">
        <f t="shared" si="51"/>
        <v>0</v>
      </c>
      <c r="Q338" s="1298">
        <v>7.3999999999999999E-4</v>
      </c>
      <c r="R338" s="1298">
        <f t="shared" si="52"/>
        <v>4.8099999999999997E-2</v>
      </c>
      <c r="S338" s="1298">
        <v>0</v>
      </c>
      <c r="T338" s="1299">
        <f t="shared" si="53"/>
        <v>0</v>
      </c>
      <c r="AR338" s="1300" t="s">
        <v>311</v>
      </c>
      <c r="AT338" s="1300" t="s">
        <v>240</v>
      </c>
      <c r="AU338" s="1300" t="s">
        <v>83</v>
      </c>
      <c r="AY338" s="1301" t="s">
        <v>211</v>
      </c>
      <c r="BE338" s="1302">
        <f t="shared" si="54"/>
        <v>0</v>
      </c>
      <c r="BF338" s="1302">
        <f t="shared" si="55"/>
        <v>0</v>
      </c>
      <c r="BG338" s="1302">
        <f t="shared" si="56"/>
        <v>0</v>
      </c>
      <c r="BH338" s="1302">
        <f t="shared" si="57"/>
        <v>0</v>
      </c>
      <c r="BI338" s="1302">
        <f t="shared" si="58"/>
        <v>0</v>
      </c>
      <c r="BJ338" s="1301" t="s">
        <v>83</v>
      </c>
      <c r="BK338" s="1302">
        <f t="shared" si="59"/>
        <v>0</v>
      </c>
      <c r="BL338" s="1301" t="s">
        <v>263</v>
      </c>
      <c r="BM338" s="1300" t="s">
        <v>2000</v>
      </c>
    </row>
    <row r="339" spans="2:65" s="1297" customFormat="1">
      <c r="B339" s="1291"/>
      <c r="C339" s="1125" t="s">
        <v>2001</v>
      </c>
      <c r="D339" s="1125" t="s">
        <v>240</v>
      </c>
      <c r="E339" s="1126" t="s">
        <v>2002</v>
      </c>
      <c r="F339" s="1127" t="s">
        <v>2003</v>
      </c>
      <c r="G339" s="1128" t="s">
        <v>250</v>
      </c>
      <c r="H339" s="1130">
        <v>17</v>
      </c>
      <c r="I339" s="1303"/>
      <c r="J339" s="1130">
        <f t="shared" si="50"/>
        <v>0</v>
      </c>
      <c r="K339" s="1304"/>
      <c r="L339" s="1305"/>
      <c r="M339" s="1306" t="s">
        <v>1</v>
      </c>
      <c r="N339" s="1307" t="s">
        <v>37</v>
      </c>
      <c r="P339" s="1298">
        <f t="shared" si="51"/>
        <v>0</v>
      </c>
      <c r="Q339" s="1298">
        <v>3.3E-4</v>
      </c>
      <c r="R339" s="1298">
        <f t="shared" si="52"/>
        <v>5.6100000000000004E-3</v>
      </c>
      <c r="S339" s="1298">
        <v>0</v>
      </c>
      <c r="T339" s="1299">
        <f t="shared" si="53"/>
        <v>0</v>
      </c>
      <c r="AR339" s="1300" t="s">
        <v>311</v>
      </c>
      <c r="AT339" s="1300" t="s">
        <v>240</v>
      </c>
      <c r="AU339" s="1300" t="s">
        <v>83</v>
      </c>
      <c r="AY339" s="1301" t="s">
        <v>211</v>
      </c>
      <c r="BE339" s="1302">
        <f t="shared" si="54"/>
        <v>0</v>
      </c>
      <c r="BF339" s="1302">
        <f t="shared" si="55"/>
        <v>0</v>
      </c>
      <c r="BG339" s="1302">
        <f t="shared" si="56"/>
        <v>0</v>
      </c>
      <c r="BH339" s="1302">
        <f t="shared" si="57"/>
        <v>0</v>
      </c>
      <c r="BI339" s="1302">
        <f t="shared" si="58"/>
        <v>0</v>
      </c>
      <c r="BJ339" s="1301" t="s">
        <v>83</v>
      </c>
      <c r="BK339" s="1302">
        <f t="shared" si="59"/>
        <v>0</v>
      </c>
      <c r="BL339" s="1301" t="s">
        <v>263</v>
      </c>
      <c r="BM339" s="1300" t="s">
        <v>2004</v>
      </c>
    </row>
    <row r="340" spans="2:65" s="1297" customFormat="1" ht="24">
      <c r="B340" s="1291"/>
      <c r="C340" s="1125" t="s">
        <v>828</v>
      </c>
      <c r="D340" s="1125" t="s">
        <v>240</v>
      </c>
      <c r="E340" s="1126" t="s">
        <v>2005</v>
      </c>
      <c r="F340" s="1127" t="s">
        <v>2006</v>
      </c>
      <c r="G340" s="1128" t="s">
        <v>250</v>
      </c>
      <c r="H340" s="1130">
        <v>82</v>
      </c>
      <c r="I340" s="1303"/>
      <c r="J340" s="1130">
        <f t="shared" si="50"/>
        <v>0</v>
      </c>
      <c r="K340" s="1304"/>
      <c r="L340" s="1305"/>
      <c r="M340" s="1306" t="s">
        <v>1</v>
      </c>
      <c r="N340" s="1307" t="s">
        <v>37</v>
      </c>
      <c r="P340" s="1298">
        <f t="shared" si="51"/>
        <v>0</v>
      </c>
      <c r="Q340" s="1298">
        <v>0</v>
      </c>
      <c r="R340" s="1298">
        <f t="shared" si="52"/>
        <v>0</v>
      </c>
      <c r="S340" s="1298">
        <v>0</v>
      </c>
      <c r="T340" s="1299">
        <f t="shared" si="53"/>
        <v>0</v>
      </c>
      <c r="AR340" s="1300" t="s">
        <v>311</v>
      </c>
      <c r="AT340" s="1300" t="s">
        <v>240</v>
      </c>
      <c r="AU340" s="1300" t="s">
        <v>83</v>
      </c>
      <c r="AY340" s="1301" t="s">
        <v>211</v>
      </c>
      <c r="BE340" s="1302">
        <f t="shared" si="54"/>
        <v>0</v>
      </c>
      <c r="BF340" s="1302">
        <f t="shared" si="55"/>
        <v>0</v>
      </c>
      <c r="BG340" s="1302">
        <f t="shared" si="56"/>
        <v>0</v>
      </c>
      <c r="BH340" s="1302">
        <f t="shared" si="57"/>
        <v>0</v>
      </c>
      <c r="BI340" s="1302">
        <f t="shared" si="58"/>
        <v>0</v>
      </c>
      <c r="BJ340" s="1301" t="s">
        <v>83</v>
      </c>
      <c r="BK340" s="1302">
        <f t="shared" si="59"/>
        <v>0</v>
      </c>
      <c r="BL340" s="1301" t="s">
        <v>263</v>
      </c>
      <c r="BM340" s="1300" t="s">
        <v>2007</v>
      </c>
    </row>
    <row r="341" spans="2:65" s="1297" customFormat="1" ht="24">
      <c r="B341" s="1291"/>
      <c r="C341" s="227" t="s">
        <v>831</v>
      </c>
      <c r="D341" s="227" t="s">
        <v>213</v>
      </c>
      <c r="E341" s="228" t="s">
        <v>2008</v>
      </c>
      <c r="F341" s="226" t="s">
        <v>2009</v>
      </c>
      <c r="G341" s="229" t="s">
        <v>250</v>
      </c>
      <c r="H341" s="230">
        <v>3</v>
      </c>
      <c r="I341" s="1292"/>
      <c r="J341" s="230">
        <f t="shared" ref="J341:J349" si="60">ROUND(I341*H341,2)</f>
        <v>0</v>
      </c>
      <c r="K341" s="1293"/>
      <c r="L341" s="1294"/>
      <c r="M341" s="1295" t="s">
        <v>1</v>
      </c>
      <c r="N341" s="1296" t="s">
        <v>37</v>
      </c>
      <c r="P341" s="1298">
        <f t="shared" ref="P341:P349" si="61">O341*H341</f>
        <v>0</v>
      </c>
      <c r="Q341" s="1298">
        <v>0</v>
      </c>
      <c r="R341" s="1298">
        <f t="shared" ref="R341:R349" si="62">Q341*H341</f>
        <v>0</v>
      </c>
      <c r="S341" s="1298">
        <v>0</v>
      </c>
      <c r="T341" s="1299">
        <f t="shared" ref="T341:T349" si="63">S341*H341</f>
        <v>0</v>
      </c>
      <c r="AR341" s="1300" t="s">
        <v>263</v>
      </c>
      <c r="AT341" s="1300" t="s">
        <v>213</v>
      </c>
      <c r="AU341" s="1300" t="s">
        <v>83</v>
      </c>
      <c r="AY341" s="1301" t="s">
        <v>211</v>
      </c>
      <c r="BE341" s="1302">
        <f t="shared" ref="BE341:BE349" si="64">IF(N341="základná",J341,0)</f>
        <v>0</v>
      </c>
      <c r="BF341" s="1302">
        <f t="shared" ref="BF341:BF349" si="65">IF(N341="znížená",J341,0)</f>
        <v>0</v>
      </c>
      <c r="BG341" s="1302">
        <f t="shared" ref="BG341:BG349" si="66">IF(N341="zákl. prenesená",J341,0)</f>
        <v>0</v>
      </c>
      <c r="BH341" s="1302">
        <f t="shared" ref="BH341:BH349" si="67">IF(N341="zníž. prenesená",J341,0)</f>
        <v>0</v>
      </c>
      <c r="BI341" s="1302">
        <f t="shared" ref="BI341:BI349" si="68">IF(N341="nulová",J341,0)</f>
        <v>0</v>
      </c>
      <c r="BJ341" s="1301" t="s">
        <v>83</v>
      </c>
      <c r="BK341" s="1302">
        <f t="shared" ref="BK341:BK349" si="69">ROUND(I341*H341,2)</f>
        <v>0</v>
      </c>
      <c r="BL341" s="1301" t="s">
        <v>263</v>
      </c>
      <c r="BM341" s="1300" t="s">
        <v>2010</v>
      </c>
    </row>
    <row r="342" spans="2:65" s="1297" customFormat="1" ht="24">
      <c r="B342" s="1291"/>
      <c r="C342" s="1125" t="s">
        <v>834</v>
      </c>
      <c r="D342" s="1125" t="s">
        <v>240</v>
      </c>
      <c r="E342" s="1126" t="s">
        <v>2011</v>
      </c>
      <c r="F342" s="1127" t="s">
        <v>2012</v>
      </c>
      <c r="G342" s="1128" t="s">
        <v>250</v>
      </c>
      <c r="H342" s="1130">
        <v>3</v>
      </c>
      <c r="I342" s="1303"/>
      <c r="J342" s="1130">
        <f t="shared" si="60"/>
        <v>0</v>
      </c>
      <c r="K342" s="1304"/>
      <c r="L342" s="1305"/>
      <c r="M342" s="1306" t="s">
        <v>1</v>
      </c>
      <c r="N342" s="1307" t="s">
        <v>37</v>
      </c>
      <c r="P342" s="1298">
        <f t="shared" si="61"/>
        <v>0</v>
      </c>
      <c r="Q342" s="1298">
        <v>7.5000000000000002E-4</v>
      </c>
      <c r="R342" s="1298">
        <f t="shared" si="62"/>
        <v>2.2500000000000003E-3</v>
      </c>
      <c r="S342" s="1298">
        <v>0</v>
      </c>
      <c r="T342" s="1299">
        <f t="shared" si="63"/>
        <v>0</v>
      </c>
      <c r="AR342" s="1300" t="s">
        <v>311</v>
      </c>
      <c r="AT342" s="1300" t="s">
        <v>240</v>
      </c>
      <c r="AU342" s="1300" t="s">
        <v>83</v>
      </c>
      <c r="AY342" s="1301" t="s">
        <v>211</v>
      </c>
      <c r="BE342" s="1302">
        <f t="shared" si="64"/>
        <v>0</v>
      </c>
      <c r="BF342" s="1302">
        <f t="shared" si="65"/>
        <v>0</v>
      </c>
      <c r="BG342" s="1302">
        <f t="shared" si="66"/>
        <v>0</v>
      </c>
      <c r="BH342" s="1302">
        <f t="shared" si="67"/>
        <v>0</v>
      </c>
      <c r="BI342" s="1302">
        <f t="shared" si="68"/>
        <v>0</v>
      </c>
      <c r="BJ342" s="1301" t="s">
        <v>83</v>
      </c>
      <c r="BK342" s="1302">
        <f t="shared" si="69"/>
        <v>0</v>
      </c>
      <c r="BL342" s="1301" t="s">
        <v>263</v>
      </c>
      <c r="BM342" s="1300" t="s">
        <v>2013</v>
      </c>
    </row>
    <row r="343" spans="2:65" s="1297" customFormat="1" ht="24">
      <c r="B343" s="1291"/>
      <c r="C343" s="227" t="s">
        <v>837</v>
      </c>
      <c r="D343" s="227" t="s">
        <v>213</v>
      </c>
      <c r="E343" s="228" t="s">
        <v>2014</v>
      </c>
      <c r="F343" s="226" t="s">
        <v>2015</v>
      </c>
      <c r="G343" s="229" t="s">
        <v>250</v>
      </c>
      <c r="H343" s="230">
        <v>6</v>
      </c>
      <c r="I343" s="1292"/>
      <c r="J343" s="230">
        <f t="shared" si="60"/>
        <v>0</v>
      </c>
      <c r="K343" s="1293"/>
      <c r="L343" s="1294"/>
      <c r="M343" s="1295" t="s">
        <v>1</v>
      </c>
      <c r="N343" s="1296" t="s">
        <v>37</v>
      </c>
      <c r="P343" s="1298">
        <f t="shared" si="61"/>
        <v>0</v>
      </c>
      <c r="Q343" s="1298">
        <v>0</v>
      </c>
      <c r="R343" s="1298">
        <f t="shared" si="62"/>
        <v>0</v>
      </c>
      <c r="S343" s="1298">
        <v>0</v>
      </c>
      <c r="T343" s="1299">
        <f t="shared" si="63"/>
        <v>0</v>
      </c>
      <c r="AR343" s="1300" t="s">
        <v>263</v>
      </c>
      <c r="AT343" s="1300" t="s">
        <v>213</v>
      </c>
      <c r="AU343" s="1300" t="s">
        <v>83</v>
      </c>
      <c r="AY343" s="1301" t="s">
        <v>211</v>
      </c>
      <c r="BE343" s="1302">
        <f t="shared" si="64"/>
        <v>0</v>
      </c>
      <c r="BF343" s="1302">
        <f t="shared" si="65"/>
        <v>0</v>
      </c>
      <c r="BG343" s="1302">
        <f t="shared" si="66"/>
        <v>0</v>
      </c>
      <c r="BH343" s="1302">
        <f t="shared" si="67"/>
        <v>0</v>
      </c>
      <c r="BI343" s="1302">
        <f t="shared" si="68"/>
        <v>0</v>
      </c>
      <c r="BJ343" s="1301" t="s">
        <v>83</v>
      </c>
      <c r="BK343" s="1302">
        <f t="shared" si="69"/>
        <v>0</v>
      </c>
      <c r="BL343" s="1301" t="s">
        <v>263</v>
      </c>
      <c r="BM343" s="1300" t="s">
        <v>2016</v>
      </c>
    </row>
    <row r="344" spans="2:65" s="1297" customFormat="1">
      <c r="B344" s="1291"/>
      <c r="C344" s="1125" t="s">
        <v>842</v>
      </c>
      <c r="D344" s="1125" t="s">
        <v>240</v>
      </c>
      <c r="E344" s="1126" t="s">
        <v>2017</v>
      </c>
      <c r="F344" s="1127" t="s">
        <v>2018</v>
      </c>
      <c r="G344" s="1128" t="s">
        <v>250</v>
      </c>
      <c r="H344" s="1130">
        <v>6</v>
      </c>
      <c r="I344" s="1303"/>
      <c r="J344" s="1130">
        <f t="shared" si="60"/>
        <v>0</v>
      </c>
      <c r="K344" s="1304"/>
      <c r="L344" s="1305"/>
      <c r="M344" s="1306" t="s">
        <v>1</v>
      </c>
      <c r="N344" s="1307" t="s">
        <v>37</v>
      </c>
      <c r="P344" s="1298">
        <f t="shared" si="61"/>
        <v>0</v>
      </c>
      <c r="Q344" s="1298">
        <v>1.8000000000000001E-4</v>
      </c>
      <c r="R344" s="1298">
        <f t="shared" si="62"/>
        <v>1.08E-3</v>
      </c>
      <c r="S344" s="1298">
        <v>0</v>
      </c>
      <c r="T344" s="1299">
        <f t="shared" si="63"/>
        <v>0</v>
      </c>
      <c r="AR344" s="1300" t="s">
        <v>311</v>
      </c>
      <c r="AT344" s="1300" t="s">
        <v>240</v>
      </c>
      <c r="AU344" s="1300" t="s">
        <v>83</v>
      </c>
      <c r="AY344" s="1301" t="s">
        <v>211</v>
      </c>
      <c r="BE344" s="1302">
        <f t="shared" si="64"/>
        <v>0</v>
      </c>
      <c r="BF344" s="1302">
        <f t="shared" si="65"/>
        <v>0</v>
      </c>
      <c r="BG344" s="1302">
        <f t="shared" si="66"/>
        <v>0</v>
      </c>
      <c r="BH344" s="1302">
        <f t="shared" si="67"/>
        <v>0</v>
      </c>
      <c r="BI344" s="1302">
        <f t="shared" si="68"/>
        <v>0</v>
      </c>
      <c r="BJ344" s="1301" t="s">
        <v>83</v>
      </c>
      <c r="BK344" s="1302">
        <f t="shared" si="69"/>
        <v>0</v>
      </c>
      <c r="BL344" s="1301" t="s">
        <v>263</v>
      </c>
      <c r="BM344" s="1300" t="s">
        <v>2019</v>
      </c>
    </row>
    <row r="345" spans="2:65" s="1297" customFormat="1" ht="24">
      <c r="B345" s="1291"/>
      <c r="C345" s="227" t="s">
        <v>847</v>
      </c>
      <c r="D345" s="227" t="s">
        <v>213</v>
      </c>
      <c r="E345" s="228" t="s">
        <v>2020</v>
      </c>
      <c r="F345" s="226" t="s">
        <v>2021</v>
      </c>
      <c r="G345" s="229" t="s">
        <v>250</v>
      </c>
      <c r="H345" s="230">
        <v>37</v>
      </c>
      <c r="I345" s="1292"/>
      <c r="J345" s="230">
        <f t="shared" si="60"/>
        <v>0</v>
      </c>
      <c r="K345" s="1293"/>
      <c r="L345" s="1294"/>
      <c r="M345" s="1295" t="s">
        <v>1</v>
      </c>
      <c r="N345" s="1296" t="s">
        <v>37</v>
      </c>
      <c r="P345" s="1298">
        <f t="shared" si="61"/>
        <v>0</v>
      </c>
      <c r="Q345" s="1298">
        <v>0</v>
      </c>
      <c r="R345" s="1298">
        <f t="shared" si="62"/>
        <v>0</v>
      </c>
      <c r="S345" s="1298">
        <v>0</v>
      </c>
      <c r="T345" s="1299">
        <f t="shared" si="63"/>
        <v>0</v>
      </c>
      <c r="AR345" s="1300" t="s">
        <v>263</v>
      </c>
      <c r="AT345" s="1300" t="s">
        <v>213</v>
      </c>
      <c r="AU345" s="1300" t="s">
        <v>83</v>
      </c>
      <c r="AY345" s="1301" t="s">
        <v>211</v>
      </c>
      <c r="BE345" s="1302">
        <f t="shared" si="64"/>
        <v>0</v>
      </c>
      <c r="BF345" s="1302">
        <f t="shared" si="65"/>
        <v>0</v>
      </c>
      <c r="BG345" s="1302">
        <f t="shared" si="66"/>
        <v>0</v>
      </c>
      <c r="BH345" s="1302">
        <f t="shared" si="67"/>
        <v>0</v>
      </c>
      <c r="BI345" s="1302">
        <f t="shared" si="68"/>
        <v>0</v>
      </c>
      <c r="BJ345" s="1301" t="s">
        <v>83</v>
      </c>
      <c r="BK345" s="1302">
        <f t="shared" si="69"/>
        <v>0</v>
      </c>
      <c r="BL345" s="1301" t="s">
        <v>263</v>
      </c>
      <c r="BM345" s="1300" t="s">
        <v>2022</v>
      </c>
    </row>
    <row r="346" spans="2:65" s="1297" customFormat="1" ht="24">
      <c r="B346" s="1291"/>
      <c r="C346" s="1125" t="s">
        <v>852</v>
      </c>
      <c r="D346" s="1125" t="s">
        <v>240</v>
      </c>
      <c r="E346" s="1126" t="s">
        <v>2023</v>
      </c>
      <c r="F346" s="1127" t="s">
        <v>2024</v>
      </c>
      <c r="G346" s="1128" t="s">
        <v>250</v>
      </c>
      <c r="H346" s="1130">
        <v>1</v>
      </c>
      <c r="I346" s="1303"/>
      <c r="J346" s="1130">
        <f t="shared" si="60"/>
        <v>0</v>
      </c>
      <c r="K346" s="1304"/>
      <c r="L346" s="1305"/>
      <c r="M346" s="1306" t="s">
        <v>1</v>
      </c>
      <c r="N346" s="1307" t="s">
        <v>37</v>
      </c>
      <c r="P346" s="1298">
        <f t="shared" si="61"/>
        <v>0</v>
      </c>
      <c r="Q346" s="1298">
        <v>8.9999999999999998E-4</v>
      </c>
      <c r="R346" s="1298">
        <f t="shared" si="62"/>
        <v>8.9999999999999998E-4</v>
      </c>
      <c r="S346" s="1298">
        <v>0</v>
      </c>
      <c r="T346" s="1299">
        <f t="shared" si="63"/>
        <v>0</v>
      </c>
      <c r="AR346" s="1300" t="s">
        <v>311</v>
      </c>
      <c r="AT346" s="1300" t="s">
        <v>240</v>
      </c>
      <c r="AU346" s="1300" t="s">
        <v>83</v>
      </c>
      <c r="AY346" s="1301" t="s">
        <v>211</v>
      </c>
      <c r="BE346" s="1302">
        <f t="shared" si="64"/>
        <v>0</v>
      </c>
      <c r="BF346" s="1302">
        <f t="shared" si="65"/>
        <v>0</v>
      </c>
      <c r="BG346" s="1302">
        <f t="shared" si="66"/>
        <v>0</v>
      </c>
      <c r="BH346" s="1302">
        <f t="shared" si="67"/>
        <v>0</v>
      </c>
      <c r="BI346" s="1302">
        <f t="shared" si="68"/>
        <v>0</v>
      </c>
      <c r="BJ346" s="1301" t="s">
        <v>83</v>
      </c>
      <c r="BK346" s="1302">
        <f t="shared" si="69"/>
        <v>0</v>
      </c>
      <c r="BL346" s="1301" t="s">
        <v>263</v>
      </c>
      <c r="BM346" s="1300" t="s">
        <v>2025</v>
      </c>
    </row>
    <row r="347" spans="2:65" s="1297" customFormat="1" ht="24">
      <c r="B347" s="1291"/>
      <c r="C347" s="1125" t="s">
        <v>855</v>
      </c>
      <c r="D347" s="1125" t="s">
        <v>240</v>
      </c>
      <c r="E347" s="1126" t="s">
        <v>2026</v>
      </c>
      <c r="F347" s="1127" t="s">
        <v>2027</v>
      </c>
      <c r="G347" s="1128" t="s">
        <v>250</v>
      </c>
      <c r="H347" s="1130">
        <v>36</v>
      </c>
      <c r="I347" s="1303"/>
      <c r="J347" s="1130">
        <f t="shared" si="60"/>
        <v>0</v>
      </c>
      <c r="K347" s="1304"/>
      <c r="L347" s="1305"/>
      <c r="M347" s="1306" t="s">
        <v>1</v>
      </c>
      <c r="N347" s="1307" t="s">
        <v>37</v>
      </c>
      <c r="P347" s="1298">
        <f t="shared" si="61"/>
        <v>0</v>
      </c>
      <c r="Q347" s="1298">
        <v>2.3000000000000001E-4</v>
      </c>
      <c r="R347" s="1298">
        <f t="shared" si="62"/>
        <v>8.2800000000000009E-3</v>
      </c>
      <c r="S347" s="1298">
        <v>0</v>
      </c>
      <c r="T347" s="1299">
        <f t="shared" si="63"/>
        <v>0</v>
      </c>
      <c r="AR347" s="1300" t="s">
        <v>311</v>
      </c>
      <c r="AT347" s="1300" t="s">
        <v>240</v>
      </c>
      <c r="AU347" s="1300" t="s">
        <v>83</v>
      </c>
      <c r="AY347" s="1301" t="s">
        <v>211</v>
      </c>
      <c r="BE347" s="1302">
        <f t="shared" si="64"/>
        <v>0</v>
      </c>
      <c r="BF347" s="1302">
        <f t="shared" si="65"/>
        <v>0</v>
      </c>
      <c r="BG347" s="1302">
        <f t="shared" si="66"/>
        <v>0</v>
      </c>
      <c r="BH347" s="1302">
        <f t="shared" si="67"/>
        <v>0</v>
      </c>
      <c r="BI347" s="1302">
        <f t="shared" si="68"/>
        <v>0</v>
      </c>
      <c r="BJ347" s="1301" t="s">
        <v>83</v>
      </c>
      <c r="BK347" s="1302">
        <f t="shared" si="69"/>
        <v>0</v>
      </c>
      <c r="BL347" s="1301" t="s">
        <v>263</v>
      </c>
      <c r="BM347" s="1300" t="s">
        <v>2028</v>
      </c>
    </row>
    <row r="348" spans="2:65" s="1" customFormat="1" ht="24">
      <c r="B348" s="182"/>
      <c r="C348" s="212" t="s">
        <v>858</v>
      </c>
      <c r="D348" s="212" t="s">
        <v>213</v>
      </c>
      <c r="E348" s="213" t="s">
        <v>2029</v>
      </c>
      <c r="F348" s="214" t="s">
        <v>2030</v>
      </c>
      <c r="G348" s="215" t="s">
        <v>1489</v>
      </c>
      <c r="H348" s="293"/>
      <c r="I348" s="293"/>
      <c r="J348" s="217">
        <f t="shared" si="60"/>
        <v>0</v>
      </c>
      <c r="K348" s="189"/>
      <c r="L348" s="64"/>
      <c r="M348" s="294" t="s">
        <v>1</v>
      </c>
      <c r="N348" s="295" t="s">
        <v>37</v>
      </c>
      <c r="P348" s="296">
        <f t="shared" si="61"/>
        <v>0</v>
      </c>
      <c r="Q348" s="296">
        <v>0</v>
      </c>
      <c r="R348" s="296">
        <f t="shared" si="62"/>
        <v>0</v>
      </c>
      <c r="S348" s="296">
        <v>0</v>
      </c>
      <c r="T348" s="297">
        <f t="shared" si="63"/>
        <v>0</v>
      </c>
      <c r="AR348" s="218" t="s">
        <v>263</v>
      </c>
      <c r="AT348" s="218" t="s">
        <v>213</v>
      </c>
      <c r="AU348" s="218" t="s">
        <v>83</v>
      </c>
      <c r="AY348" s="51" t="s">
        <v>211</v>
      </c>
      <c r="BE348" s="195">
        <f t="shared" si="64"/>
        <v>0</v>
      </c>
      <c r="BF348" s="195">
        <f t="shared" si="65"/>
        <v>0</v>
      </c>
      <c r="BG348" s="195">
        <f t="shared" si="66"/>
        <v>0</v>
      </c>
      <c r="BH348" s="195">
        <f t="shared" si="67"/>
        <v>0</v>
      </c>
      <c r="BI348" s="195">
        <f t="shared" si="68"/>
        <v>0</v>
      </c>
      <c r="BJ348" s="51" t="s">
        <v>83</v>
      </c>
      <c r="BK348" s="195">
        <f t="shared" si="69"/>
        <v>0</v>
      </c>
      <c r="BL348" s="51" t="s">
        <v>263</v>
      </c>
      <c r="BM348" s="218" t="s">
        <v>2031</v>
      </c>
    </row>
    <row r="349" spans="2:65" s="1" customFormat="1" ht="24">
      <c r="B349" s="182"/>
      <c r="C349" s="212" t="s">
        <v>861</v>
      </c>
      <c r="D349" s="212" t="s">
        <v>213</v>
      </c>
      <c r="E349" s="213" t="s">
        <v>2032</v>
      </c>
      <c r="F349" s="214" t="s">
        <v>2033</v>
      </c>
      <c r="G349" s="215" t="s">
        <v>1489</v>
      </c>
      <c r="H349" s="293"/>
      <c r="I349" s="293"/>
      <c r="J349" s="217">
        <f t="shared" si="60"/>
        <v>0</v>
      </c>
      <c r="K349" s="189"/>
      <c r="L349" s="64"/>
      <c r="M349" s="294" t="s">
        <v>1</v>
      </c>
      <c r="N349" s="295" t="s">
        <v>37</v>
      </c>
      <c r="P349" s="296">
        <f t="shared" si="61"/>
        <v>0</v>
      </c>
      <c r="Q349" s="296">
        <v>0</v>
      </c>
      <c r="R349" s="296">
        <f t="shared" si="62"/>
        <v>0</v>
      </c>
      <c r="S349" s="296">
        <v>0</v>
      </c>
      <c r="T349" s="297">
        <f t="shared" si="63"/>
        <v>0</v>
      </c>
      <c r="AR349" s="218" t="s">
        <v>263</v>
      </c>
      <c r="AT349" s="218" t="s">
        <v>213</v>
      </c>
      <c r="AU349" s="218" t="s">
        <v>83</v>
      </c>
      <c r="AY349" s="51" t="s">
        <v>211</v>
      </c>
      <c r="BE349" s="195">
        <f t="shared" si="64"/>
        <v>0</v>
      </c>
      <c r="BF349" s="195">
        <f t="shared" si="65"/>
        <v>0</v>
      </c>
      <c r="BG349" s="195">
        <f t="shared" si="66"/>
        <v>0</v>
      </c>
      <c r="BH349" s="195">
        <f t="shared" si="67"/>
        <v>0</v>
      </c>
      <c r="BI349" s="195">
        <f t="shared" si="68"/>
        <v>0</v>
      </c>
      <c r="BJ349" s="51" t="s">
        <v>83</v>
      </c>
      <c r="BK349" s="195">
        <f t="shared" si="69"/>
        <v>0</v>
      </c>
      <c r="BL349" s="51" t="s">
        <v>263</v>
      </c>
      <c r="BM349" s="218" t="s">
        <v>2034</v>
      </c>
    </row>
    <row r="350" spans="2:65" s="15" customFormat="1" ht="12.75">
      <c r="B350" s="281"/>
      <c r="D350" s="282" t="s">
        <v>69</v>
      </c>
      <c r="E350" s="291" t="s">
        <v>897</v>
      </c>
      <c r="F350" s="291" t="s">
        <v>898</v>
      </c>
      <c r="I350" s="284"/>
      <c r="J350" s="292">
        <f>BK350</f>
        <v>0</v>
      </c>
      <c r="L350" s="281"/>
      <c r="M350" s="286"/>
      <c r="P350" s="287">
        <f>SUM(P351:P355)</f>
        <v>0</v>
      </c>
      <c r="R350" s="287">
        <f>SUM(R351:R355)</f>
        <v>3.6695749999999999E-2</v>
      </c>
      <c r="T350" s="288">
        <f>SUM(T351:T355)</f>
        <v>0</v>
      </c>
      <c r="AR350" s="282" t="s">
        <v>83</v>
      </c>
      <c r="AT350" s="289" t="s">
        <v>69</v>
      </c>
      <c r="AU350" s="289" t="s">
        <v>77</v>
      </c>
      <c r="AY350" s="282" t="s">
        <v>211</v>
      </c>
      <c r="BK350" s="290">
        <f>SUM(BK351:BK355)</f>
        <v>0</v>
      </c>
    </row>
    <row r="351" spans="2:65" s="1" customFormat="1" ht="24">
      <c r="B351" s="182"/>
      <c r="C351" s="212" t="s">
        <v>864</v>
      </c>
      <c r="D351" s="212" t="s">
        <v>213</v>
      </c>
      <c r="E351" s="213" t="s">
        <v>2035</v>
      </c>
      <c r="F351" s="214" t="s">
        <v>2036</v>
      </c>
      <c r="G351" s="215" t="s">
        <v>430</v>
      </c>
      <c r="H351" s="217">
        <v>395</v>
      </c>
      <c r="I351" s="293"/>
      <c r="J351" s="217">
        <f>ROUND(I351*H351,2)</f>
        <v>0</v>
      </c>
      <c r="K351" s="189"/>
      <c r="L351" s="64"/>
      <c r="M351" s="294" t="s">
        <v>1</v>
      </c>
      <c r="N351" s="295" t="s">
        <v>37</v>
      </c>
      <c r="P351" s="296">
        <f>O351*H351</f>
        <v>0</v>
      </c>
      <c r="Q351" s="296">
        <v>7.2849999999999995E-5</v>
      </c>
      <c r="R351" s="296">
        <f>Q351*H351</f>
        <v>2.8775749999999999E-2</v>
      </c>
      <c r="S351" s="296">
        <v>0</v>
      </c>
      <c r="T351" s="297">
        <f>S351*H351</f>
        <v>0</v>
      </c>
      <c r="AR351" s="218" t="s">
        <v>263</v>
      </c>
      <c r="AT351" s="218" t="s">
        <v>213</v>
      </c>
      <c r="AU351" s="218" t="s">
        <v>83</v>
      </c>
      <c r="AY351" s="51" t="s">
        <v>211</v>
      </c>
      <c r="BE351" s="195">
        <f>IF(N351="základná",J351,0)</f>
        <v>0</v>
      </c>
      <c r="BF351" s="195">
        <f>IF(N351="znížená",J351,0)</f>
        <v>0</v>
      </c>
      <c r="BG351" s="195">
        <f>IF(N351="zákl. prenesená",J351,0)</f>
        <v>0</v>
      </c>
      <c r="BH351" s="195">
        <f>IF(N351="zníž. prenesená",J351,0)</f>
        <v>0</v>
      </c>
      <c r="BI351" s="195">
        <f>IF(N351="nulová",J351,0)</f>
        <v>0</v>
      </c>
      <c r="BJ351" s="51" t="s">
        <v>83</v>
      </c>
      <c r="BK351" s="195">
        <f>ROUND(I351*H351,2)</f>
        <v>0</v>
      </c>
      <c r="BL351" s="51" t="s">
        <v>263</v>
      </c>
      <c r="BM351" s="218" t="s">
        <v>2037</v>
      </c>
    </row>
    <row r="352" spans="2:65" s="1" customFormat="1">
      <c r="B352" s="182"/>
      <c r="C352" s="298" t="s">
        <v>867</v>
      </c>
      <c r="D352" s="298" t="s">
        <v>240</v>
      </c>
      <c r="E352" s="299" t="s">
        <v>2038</v>
      </c>
      <c r="F352" s="300" t="s">
        <v>2039</v>
      </c>
      <c r="G352" s="301" t="s">
        <v>430</v>
      </c>
      <c r="H352" s="302">
        <v>395</v>
      </c>
      <c r="I352" s="303"/>
      <c r="J352" s="302">
        <f>ROUND(I352*H352,2)</f>
        <v>0</v>
      </c>
      <c r="K352" s="304"/>
      <c r="L352" s="305"/>
      <c r="M352" s="306" t="s">
        <v>1</v>
      </c>
      <c r="N352" s="307" t="s">
        <v>37</v>
      </c>
      <c r="P352" s="296">
        <f>O352*H352</f>
        <v>0</v>
      </c>
      <c r="Q352" s="296">
        <v>2.0000000000000002E-5</v>
      </c>
      <c r="R352" s="296">
        <f>Q352*H352</f>
        <v>7.9000000000000008E-3</v>
      </c>
      <c r="S352" s="296">
        <v>0</v>
      </c>
      <c r="T352" s="297">
        <f>S352*H352</f>
        <v>0</v>
      </c>
      <c r="AR352" s="218" t="s">
        <v>311</v>
      </c>
      <c r="AT352" s="218" t="s">
        <v>240</v>
      </c>
      <c r="AU352" s="218" t="s">
        <v>83</v>
      </c>
      <c r="AY352" s="51" t="s">
        <v>211</v>
      </c>
      <c r="BE352" s="195">
        <f>IF(N352="základná",J352,0)</f>
        <v>0</v>
      </c>
      <c r="BF352" s="195">
        <f>IF(N352="znížená",J352,0)</f>
        <v>0</v>
      </c>
      <c r="BG352" s="195">
        <f>IF(N352="zákl. prenesená",J352,0)</f>
        <v>0</v>
      </c>
      <c r="BH352" s="195">
        <f>IF(N352="zníž. prenesená",J352,0)</f>
        <v>0</v>
      </c>
      <c r="BI352" s="195">
        <f>IF(N352="nulová",J352,0)</f>
        <v>0</v>
      </c>
      <c r="BJ352" s="51" t="s">
        <v>83</v>
      </c>
      <c r="BK352" s="195">
        <f>ROUND(I352*H352,2)</f>
        <v>0</v>
      </c>
      <c r="BL352" s="51" t="s">
        <v>263</v>
      </c>
      <c r="BM352" s="218" t="s">
        <v>2040</v>
      </c>
    </row>
    <row r="353" spans="2:65" s="1" customFormat="1">
      <c r="B353" s="182"/>
      <c r="C353" s="298" t="s">
        <v>870</v>
      </c>
      <c r="D353" s="298" t="s">
        <v>240</v>
      </c>
      <c r="E353" s="299" t="s">
        <v>2041</v>
      </c>
      <c r="F353" s="300" t="s">
        <v>2042</v>
      </c>
      <c r="G353" s="301" t="s">
        <v>250</v>
      </c>
      <c r="H353" s="302">
        <v>1</v>
      </c>
      <c r="I353" s="303"/>
      <c r="J353" s="302">
        <f>ROUND(I353*H353,2)</f>
        <v>0</v>
      </c>
      <c r="K353" s="304"/>
      <c r="L353" s="305"/>
      <c r="M353" s="306" t="s">
        <v>1</v>
      </c>
      <c r="N353" s="307" t="s">
        <v>37</v>
      </c>
      <c r="P353" s="296">
        <f>O353*H353</f>
        <v>0</v>
      </c>
      <c r="Q353" s="296">
        <v>2.0000000000000002E-5</v>
      </c>
      <c r="R353" s="296">
        <f>Q353*H353</f>
        <v>2.0000000000000002E-5</v>
      </c>
      <c r="S353" s="296">
        <v>0</v>
      </c>
      <c r="T353" s="297">
        <f>S353*H353</f>
        <v>0</v>
      </c>
      <c r="AR353" s="218" t="s">
        <v>311</v>
      </c>
      <c r="AT353" s="218" t="s">
        <v>240</v>
      </c>
      <c r="AU353" s="218" t="s">
        <v>83</v>
      </c>
      <c r="AY353" s="51" t="s">
        <v>211</v>
      </c>
      <c r="BE353" s="195">
        <f>IF(N353="základná",J353,0)</f>
        <v>0</v>
      </c>
      <c r="BF353" s="195">
        <f>IF(N353="znížená",J353,0)</f>
        <v>0</v>
      </c>
      <c r="BG353" s="195">
        <f>IF(N353="zákl. prenesená",J353,0)</f>
        <v>0</v>
      </c>
      <c r="BH353" s="195">
        <f>IF(N353="zníž. prenesená",J353,0)</f>
        <v>0</v>
      </c>
      <c r="BI353" s="195">
        <f>IF(N353="nulová",J353,0)</f>
        <v>0</v>
      </c>
      <c r="BJ353" s="51" t="s">
        <v>83</v>
      </c>
      <c r="BK353" s="195">
        <f>ROUND(I353*H353,2)</f>
        <v>0</v>
      </c>
      <c r="BL353" s="51" t="s">
        <v>263</v>
      </c>
      <c r="BM353" s="218" t="s">
        <v>2043</v>
      </c>
    </row>
    <row r="354" spans="2:65" s="1" customFormat="1" ht="24">
      <c r="B354" s="182"/>
      <c r="C354" s="212" t="s">
        <v>873</v>
      </c>
      <c r="D354" s="212" t="s">
        <v>213</v>
      </c>
      <c r="E354" s="213" t="s">
        <v>2044</v>
      </c>
      <c r="F354" s="214" t="s">
        <v>2045</v>
      </c>
      <c r="G354" s="215" t="s">
        <v>1489</v>
      </c>
      <c r="H354" s="293"/>
      <c r="I354" s="293"/>
      <c r="J354" s="217">
        <f>ROUND(I354*H354,2)</f>
        <v>0</v>
      </c>
      <c r="K354" s="189"/>
      <c r="L354" s="64"/>
      <c r="M354" s="294" t="s">
        <v>1</v>
      </c>
      <c r="N354" s="295" t="s">
        <v>37</v>
      </c>
      <c r="P354" s="296">
        <f>O354*H354</f>
        <v>0</v>
      </c>
      <c r="Q354" s="296">
        <v>0</v>
      </c>
      <c r="R354" s="296">
        <f>Q354*H354</f>
        <v>0</v>
      </c>
      <c r="S354" s="296">
        <v>0</v>
      </c>
      <c r="T354" s="297">
        <f>S354*H354</f>
        <v>0</v>
      </c>
      <c r="AR354" s="218" t="s">
        <v>263</v>
      </c>
      <c r="AT354" s="218" t="s">
        <v>213</v>
      </c>
      <c r="AU354" s="218" t="s">
        <v>83</v>
      </c>
      <c r="AY354" s="51" t="s">
        <v>211</v>
      </c>
      <c r="BE354" s="195">
        <f>IF(N354="základná",J354,0)</f>
        <v>0</v>
      </c>
      <c r="BF354" s="195">
        <f>IF(N354="znížená",J354,0)</f>
        <v>0</v>
      </c>
      <c r="BG354" s="195">
        <f>IF(N354="zákl. prenesená",J354,0)</f>
        <v>0</v>
      </c>
      <c r="BH354" s="195">
        <f>IF(N354="zníž. prenesená",J354,0)</f>
        <v>0</v>
      </c>
      <c r="BI354" s="195">
        <f>IF(N354="nulová",J354,0)</f>
        <v>0</v>
      </c>
      <c r="BJ354" s="51" t="s">
        <v>83</v>
      </c>
      <c r="BK354" s="195">
        <f>ROUND(I354*H354,2)</f>
        <v>0</v>
      </c>
      <c r="BL354" s="51" t="s">
        <v>263</v>
      </c>
      <c r="BM354" s="218" t="s">
        <v>2046</v>
      </c>
    </row>
    <row r="355" spans="2:65" s="1" customFormat="1" ht="24">
      <c r="B355" s="182"/>
      <c r="C355" s="212" t="s">
        <v>876</v>
      </c>
      <c r="D355" s="212" t="s">
        <v>213</v>
      </c>
      <c r="E355" s="213" t="s">
        <v>2047</v>
      </c>
      <c r="F355" s="214" t="s">
        <v>2048</v>
      </c>
      <c r="G355" s="215" t="s">
        <v>1489</v>
      </c>
      <c r="H355" s="293"/>
      <c r="I355" s="293"/>
      <c r="J355" s="217">
        <f>ROUND(I355*H355,2)</f>
        <v>0</v>
      </c>
      <c r="K355" s="189"/>
      <c r="L355" s="64"/>
      <c r="M355" s="294" t="s">
        <v>1</v>
      </c>
      <c r="N355" s="295" t="s">
        <v>37</v>
      </c>
      <c r="P355" s="296">
        <f>O355*H355</f>
        <v>0</v>
      </c>
      <c r="Q355" s="296">
        <v>0</v>
      </c>
      <c r="R355" s="296">
        <f>Q355*H355</f>
        <v>0</v>
      </c>
      <c r="S355" s="296">
        <v>0</v>
      </c>
      <c r="T355" s="297">
        <f>S355*H355</f>
        <v>0</v>
      </c>
      <c r="AR355" s="218" t="s">
        <v>263</v>
      </c>
      <c r="AT355" s="218" t="s">
        <v>213</v>
      </c>
      <c r="AU355" s="218" t="s">
        <v>83</v>
      </c>
      <c r="AY355" s="51" t="s">
        <v>211</v>
      </c>
      <c r="BE355" s="195">
        <f>IF(N355="základná",J355,0)</f>
        <v>0</v>
      </c>
      <c r="BF355" s="195">
        <f>IF(N355="znížená",J355,0)</f>
        <v>0</v>
      </c>
      <c r="BG355" s="195">
        <f>IF(N355="zákl. prenesená",J355,0)</f>
        <v>0</v>
      </c>
      <c r="BH355" s="195">
        <f>IF(N355="zníž. prenesená",J355,0)</f>
        <v>0</v>
      </c>
      <c r="BI355" s="195">
        <f>IF(N355="nulová",J355,0)</f>
        <v>0</v>
      </c>
      <c r="BJ355" s="51" t="s">
        <v>83</v>
      </c>
      <c r="BK355" s="195">
        <f>ROUND(I355*H355,2)</f>
        <v>0</v>
      </c>
      <c r="BL355" s="51" t="s">
        <v>263</v>
      </c>
      <c r="BM355" s="218" t="s">
        <v>2049</v>
      </c>
    </row>
    <row r="356" spans="2:65" s="15" customFormat="1" ht="12.75">
      <c r="B356" s="281"/>
      <c r="D356" s="282" t="s">
        <v>69</v>
      </c>
      <c r="E356" s="291" t="s">
        <v>2050</v>
      </c>
      <c r="F356" s="291" t="s">
        <v>2051</v>
      </c>
      <c r="I356" s="284"/>
      <c r="J356" s="292">
        <f>BK356</f>
        <v>0</v>
      </c>
      <c r="L356" s="281"/>
      <c r="M356" s="286"/>
      <c r="P356" s="287">
        <f>SUM(P357:P359)</f>
        <v>0</v>
      </c>
      <c r="R356" s="287">
        <f>SUM(R357:R359)</f>
        <v>2.3800000000000002E-3</v>
      </c>
      <c r="T356" s="288">
        <f>SUM(T357:T359)</f>
        <v>0</v>
      </c>
      <c r="AR356" s="282" t="s">
        <v>220</v>
      </c>
      <c r="AT356" s="289" t="s">
        <v>69</v>
      </c>
      <c r="AU356" s="289" t="s">
        <v>77</v>
      </c>
      <c r="AY356" s="282" t="s">
        <v>211</v>
      </c>
      <c r="BK356" s="290">
        <f>SUM(BK357:BK359)</f>
        <v>0</v>
      </c>
    </row>
    <row r="357" spans="2:65" s="1" customFormat="1" ht="36">
      <c r="B357" s="182"/>
      <c r="C357" s="212" t="s">
        <v>879</v>
      </c>
      <c r="D357" s="212" t="s">
        <v>213</v>
      </c>
      <c r="E357" s="213" t="s">
        <v>2052</v>
      </c>
      <c r="F357" s="214" t="s">
        <v>2053</v>
      </c>
      <c r="G357" s="215" t="s">
        <v>389</v>
      </c>
      <c r="H357" s="217">
        <v>20</v>
      </c>
      <c r="I357" s="293"/>
      <c r="J357" s="217">
        <f>ROUND(I357*H357,2)</f>
        <v>0</v>
      </c>
      <c r="K357" s="189"/>
      <c r="L357" s="64"/>
      <c r="M357" s="294" t="s">
        <v>1</v>
      </c>
      <c r="N357" s="295" t="s">
        <v>37</v>
      </c>
      <c r="P357" s="296">
        <f>O357*H357</f>
        <v>0</v>
      </c>
      <c r="Q357" s="296">
        <v>0</v>
      </c>
      <c r="R357" s="296">
        <f>Q357*H357</f>
        <v>0</v>
      </c>
      <c r="S357" s="296">
        <v>0</v>
      </c>
      <c r="T357" s="297">
        <f>S357*H357</f>
        <v>0</v>
      </c>
      <c r="AR357" s="218" t="s">
        <v>415</v>
      </c>
      <c r="AT357" s="218" t="s">
        <v>213</v>
      </c>
      <c r="AU357" s="218" t="s">
        <v>83</v>
      </c>
      <c r="AY357" s="51" t="s">
        <v>211</v>
      </c>
      <c r="BE357" s="195">
        <f>IF(N357="základná",J357,0)</f>
        <v>0</v>
      </c>
      <c r="BF357" s="195">
        <f>IF(N357="znížená",J357,0)</f>
        <v>0</v>
      </c>
      <c r="BG357" s="195">
        <f>IF(N357="zákl. prenesená",J357,0)</f>
        <v>0</v>
      </c>
      <c r="BH357" s="195">
        <f>IF(N357="zníž. prenesená",J357,0)</f>
        <v>0</v>
      </c>
      <c r="BI357" s="195">
        <f>IF(N357="nulová",J357,0)</f>
        <v>0</v>
      </c>
      <c r="BJ357" s="51" t="s">
        <v>83</v>
      </c>
      <c r="BK357" s="195">
        <f>ROUND(I357*H357,2)</f>
        <v>0</v>
      </c>
      <c r="BL357" s="51" t="s">
        <v>415</v>
      </c>
      <c r="BM357" s="218" t="s">
        <v>2054</v>
      </c>
    </row>
    <row r="358" spans="2:65" s="1" customFormat="1" ht="36">
      <c r="B358" s="182"/>
      <c r="C358" s="298" t="s">
        <v>882</v>
      </c>
      <c r="D358" s="298" t="s">
        <v>240</v>
      </c>
      <c r="E358" s="299" t="s">
        <v>2055</v>
      </c>
      <c r="F358" s="300" t="s">
        <v>2056</v>
      </c>
      <c r="G358" s="301" t="s">
        <v>389</v>
      </c>
      <c r="H358" s="302">
        <v>20</v>
      </c>
      <c r="I358" s="303"/>
      <c r="J358" s="302">
        <f>ROUND(I358*H358,2)</f>
        <v>0</v>
      </c>
      <c r="K358" s="304"/>
      <c r="L358" s="305"/>
      <c r="M358" s="306" t="s">
        <v>1</v>
      </c>
      <c r="N358" s="307" t="s">
        <v>37</v>
      </c>
      <c r="P358" s="296">
        <f>O358*H358</f>
        <v>0</v>
      </c>
      <c r="Q358" s="296">
        <v>1.1E-4</v>
      </c>
      <c r="R358" s="296">
        <f>Q358*H358</f>
        <v>2.2000000000000001E-3</v>
      </c>
      <c r="S358" s="296">
        <v>0</v>
      </c>
      <c r="T358" s="297">
        <f>S358*H358</f>
        <v>0</v>
      </c>
      <c r="AR358" s="218" t="s">
        <v>311</v>
      </c>
      <c r="AT358" s="218" t="s">
        <v>240</v>
      </c>
      <c r="AU358" s="218" t="s">
        <v>83</v>
      </c>
      <c r="AY358" s="51" t="s">
        <v>211</v>
      </c>
      <c r="BE358" s="195">
        <f>IF(N358="základná",J358,0)</f>
        <v>0</v>
      </c>
      <c r="BF358" s="195">
        <f>IF(N358="znížená",J358,0)</f>
        <v>0</v>
      </c>
      <c r="BG358" s="195">
        <f>IF(N358="zákl. prenesená",J358,0)</f>
        <v>0</v>
      </c>
      <c r="BH358" s="195">
        <f>IF(N358="zníž. prenesená",J358,0)</f>
        <v>0</v>
      </c>
      <c r="BI358" s="195">
        <f>IF(N358="nulová",J358,0)</f>
        <v>0</v>
      </c>
      <c r="BJ358" s="51" t="s">
        <v>83</v>
      </c>
      <c r="BK358" s="195">
        <f>ROUND(I358*H358,2)</f>
        <v>0</v>
      </c>
      <c r="BL358" s="51" t="s">
        <v>263</v>
      </c>
      <c r="BM358" s="218" t="s">
        <v>2057</v>
      </c>
    </row>
    <row r="359" spans="2:65" s="1" customFormat="1">
      <c r="B359" s="182"/>
      <c r="C359" s="298" t="s">
        <v>887</v>
      </c>
      <c r="D359" s="298" t="s">
        <v>240</v>
      </c>
      <c r="E359" s="299" t="s">
        <v>2058</v>
      </c>
      <c r="F359" s="300" t="s">
        <v>2059</v>
      </c>
      <c r="G359" s="301" t="s">
        <v>2060</v>
      </c>
      <c r="H359" s="302">
        <v>2</v>
      </c>
      <c r="I359" s="303"/>
      <c r="J359" s="302">
        <f>ROUND(I359*H359,2)</f>
        <v>0</v>
      </c>
      <c r="K359" s="304"/>
      <c r="L359" s="305"/>
      <c r="M359" s="306" t="s">
        <v>1</v>
      </c>
      <c r="N359" s="307" t="s">
        <v>37</v>
      </c>
      <c r="P359" s="296">
        <f>O359*H359</f>
        <v>0</v>
      </c>
      <c r="Q359" s="296">
        <v>9.0000000000000006E-5</v>
      </c>
      <c r="R359" s="296">
        <f>Q359*H359</f>
        <v>1.8000000000000001E-4</v>
      </c>
      <c r="S359" s="296">
        <v>0</v>
      </c>
      <c r="T359" s="297">
        <f>S359*H359</f>
        <v>0</v>
      </c>
      <c r="AR359" s="218" t="s">
        <v>588</v>
      </c>
      <c r="AT359" s="218" t="s">
        <v>240</v>
      </c>
      <c r="AU359" s="218" t="s">
        <v>83</v>
      </c>
      <c r="AY359" s="51" t="s">
        <v>211</v>
      </c>
      <c r="BE359" s="195">
        <f>IF(N359="základná",J359,0)</f>
        <v>0</v>
      </c>
      <c r="BF359" s="195">
        <f>IF(N359="znížená",J359,0)</f>
        <v>0</v>
      </c>
      <c r="BG359" s="195">
        <f>IF(N359="zákl. prenesená",J359,0)</f>
        <v>0</v>
      </c>
      <c r="BH359" s="195">
        <f>IF(N359="zníž. prenesená",J359,0)</f>
        <v>0</v>
      </c>
      <c r="BI359" s="195">
        <f>IF(N359="nulová",J359,0)</f>
        <v>0</v>
      </c>
      <c r="BJ359" s="51" t="s">
        <v>83</v>
      </c>
      <c r="BK359" s="195">
        <f>ROUND(I359*H359,2)</f>
        <v>0</v>
      </c>
      <c r="BL359" s="51" t="s">
        <v>588</v>
      </c>
      <c r="BM359" s="218" t="s">
        <v>2061</v>
      </c>
    </row>
    <row r="360" spans="2:65" s="15" customFormat="1" ht="12.75">
      <c r="B360" s="281"/>
      <c r="D360" s="282" t="s">
        <v>69</v>
      </c>
      <c r="E360" s="291" t="s">
        <v>2062</v>
      </c>
      <c r="F360" s="291" t="s">
        <v>2063</v>
      </c>
      <c r="I360" s="284"/>
      <c r="J360" s="292">
        <f>BK360</f>
        <v>0</v>
      </c>
      <c r="L360" s="281"/>
      <c r="M360" s="286"/>
      <c r="P360" s="287">
        <f>SUM(P361:P362)</f>
        <v>0</v>
      </c>
      <c r="R360" s="287">
        <f>SUM(R361:R362)</f>
        <v>0</v>
      </c>
      <c r="T360" s="288">
        <f>SUM(T361:T362)</f>
        <v>0</v>
      </c>
      <c r="AR360" s="282" t="s">
        <v>217</v>
      </c>
      <c r="AT360" s="289" t="s">
        <v>69</v>
      </c>
      <c r="AU360" s="289" t="s">
        <v>77</v>
      </c>
      <c r="AY360" s="282" t="s">
        <v>211</v>
      </c>
      <c r="BK360" s="290">
        <f>SUM(BK361:BK362)</f>
        <v>0</v>
      </c>
    </row>
    <row r="361" spans="2:65" s="1" customFormat="1" ht="36">
      <c r="B361" s="182"/>
      <c r="C361" s="212" t="s">
        <v>890</v>
      </c>
      <c r="D361" s="212" t="s">
        <v>213</v>
      </c>
      <c r="E361" s="213" t="s">
        <v>2064</v>
      </c>
      <c r="F361" s="214" t="s">
        <v>2065</v>
      </c>
      <c r="G361" s="215" t="s">
        <v>2066</v>
      </c>
      <c r="H361" s="217">
        <v>96</v>
      </c>
      <c r="I361" s="293"/>
      <c r="J361" s="217">
        <f>ROUND(I361*H361,2)</f>
        <v>0</v>
      </c>
      <c r="K361" s="189"/>
      <c r="L361" s="64"/>
      <c r="M361" s="294" t="s">
        <v>1</v>
      </c>
      <c r="N361" s="295" t="s">
        <v>37</v>
      </c>
      <c r="P361" s="296">
        <f>O361*H361</f>
        <v>0</v>
      </c>
      <c r="Q361" s="296">
        <v>0</v>
      </c>
      <c r="R361" s="296">
        <f>Q361*H361</f>
        <v>0</v>
      </c>
      <c r="S361" s="296">
        <v>0</v>
      </c>
      <c r="T361" s="297">
        <f>S361*H361</f>
        <v>0</v>
      </c>
      <c r="AR361" s="218" t="s">
        <v>2067</v>
      </c>
      <c r="AT361" s="218" t="s">
        <v>213</v>
      </c>
      <c r="AU361" s="218" t="s">
        <v>83</v>
      </c>
      <c r="AY361" s="51" t="s">
        <v>211</v>
      </c>
      <c r="BE361" s="195">
        <f>IF(N361="základná",J361,0)</f>
        <v>0</v>
      </c>
      <c r="BF361" s="195">
        <f>IF(N361="znížená",J361,0)</f>
        <v>0</v>
      </c>
      <c r="BG361" s="195">
        <f>IF(N361="zákl. prenesená",J361,0)</f>
        <v>0</v>
      </c>
      <c r="BH361" s="195">
        <f>IF(N361="zníž. prenesená",J361,0)</f>
        <v>0</v>
      </c>
      <c r="BI361" s="195">
        <f>IF(N361="nulová",J361,0)</f>
        <v>0</v>
      </c>
      <c r="BJ361" s="51" t="s">
        <v>83</v>
      </c>
      <c r="BK361" s="195">
        <f>ROUND(I361*H361,2)</f>
        <v>0</v>
      </c>
      <c r="BL361" s="51" t="s">
        <v>2067</v>
      </c>
      <c r="BM361" s="218" t="s">
        <v>2068</v>
      </c>
    </row>
    <row r="362" spans="2:65" s="1" customFormat="1" ht="36">
      <c r="B362" s="182"/>
      <c r="C362" s="212" t="s">
        <v>2069</v>
      </c>
      <c r="D362" s="212" t="s">
        <v>213</v>
      </c>
      <c r="E362" s="213" t="s">
        <v>2070</v>
      </c>
      <c r="F362" s="214" t="s">
        <v>2071</v>
      </c>
      <c r="G362" s="215" t="s">
        <v>2066</v>
      </c>
      <c r="H362" s="217">
        <v>48</v>
      </c>
      <c r="I362" s="293"/>
      <c r="J362" s="217">
        <f>ROUND(I362*H362,2)</f>
        <v>0</v>
      </c>
      <c r="K362" s="189"/>
      <c r="L362" s="64"/>
      <c r="M362" s="294" t="s">
        <v>1</v>
      </c>
      <c r="N362" s="295" t="s">
        <v>37</v>
      </c>
      <c r="P362" s="296">
        <f>O362*H362</f>
        <v>0</v>
      </c>
      <c r="Q362" s="296">
        <v>0</v>
      </c>
      <c r="R362" s="296">
        <f>Q362*H362</f>
        <v>0</v>
      </c>
      <c r="S362" s="296">
        <v>0</v>
      </c>
      <c r="T362" s="297">
        <f>S362*H362</f>
        <v>0</v>
      </c>
      <c r="AR362" s="218" t="s">
        <v>2067</v>
      </c>
      <c r="AT362" s="218" t="s">
        <v>213</v>
      </c>
      <c r="AU362" s="218" t="s">
        <v>83</v>
      </c>
      <c r="AY362" s="51" t="s">
        <v>211</v>
      </c>
      <c r="BE362" s="195">
        <f>IF(N362="základná",J362,0)</f>
        <v>0</v>
      </c>
      <c r="BF362" s="195">
        <f>IF(N362="znížená",J362,0)</f>
        <v>0</v>
      </c>
      <c r="BG362" s="195">
        <f>IF(N362="zákl. prenesená",J362,0)</f>
        <v>0</v>
      </c>
      <c r="BH362" s="195">
        <f>IF(N362="zníž. prenesená",J362,0)</f>
        <v>0</v>
      </c>
      <c r="BI362" s="195">
        <f>IF(N362="nulová",J362,0)</f>
        <v>0</v>
      </c>
      <c r="BJ362" s="51" t="s">
        <v>83</v>
      </c>
      <c r="BK362" s="195">
        <f>ROUND(I362*H362,2)</f>
        <v>0</v>
      </c>
      <c r="BL362" s="51" t="s">
        <v>2067</v>
      </c>
      <c r="BM362" s="218" t="s">
        <v>2072</v>
      </c>
    </row>
    <row r="363" spans="2:65" s="15" customFormat="1" ht="12.75">
      <c r="B363" s="281"/>
      <c r="D363" s="282" t="s">
        <v>69</v>
      </c>
      <c r="E363" s="291" t="s">
        <v>2073</v>
      </c>
      <c r="F363" s="291" t="s">
        <v>2074</v>
      </c>
      <c r="I363" s="284"/>
      <c r="J363" s="292">
        <f>BK363</f>
        <v>0</v>
      </c>
      <c r="L363" s="281"/>
      <c r="M363" s="286"/>
      <c r="P363" s="287">
        <f>P364</f>
        <v>0</v>
      </c>
      <c r="R363" s="287">
        <f>R364</f>
        <v>0</v>
      </c>
      <c r="T363" s="288">
        <f>T364</f>
        <v>0</v>
      </c>
      <c r="AR363" s="282" t="s">
        <v>225</v>
      </c>
      <c r="AT363" s="289" t="s">
        <v>69</v>
      </c>
      <c r="AU363" s="289" t="s">
        <v>77</v>
      </c>
      <c r="AY363" s="282" t="s">
        <v>211</v>
      </c>
      <c r="BK363" s="290">
        <f>BK364</f>
        <v>0</v>
      </c>
    </row>
    <row r="364" spans="2:65" s="1" customFormat="1" ht="24">
      <c r="B364" s="182"/>
      <c r="C364" s="212" t="s">
        <v>2075</v>
      </c>
      <c r="D364" s="212" t="s">
        <v>213</v>
      </c>
      <c r="E364" s="213" t="s">
        <v>2076</v>
      </c>
      <c r="F364" s="214" t="s">
        <v>2077</v>
      </c>
      <c r="G364" s="215" t="s">
        <v>2078</v>
      </c>
      <c r="H364" s="217">
        <v>1</v>
      </c>
      <c r="I364" s="293"/>
      <c r="J364" s="217">
        <f>ROUND(I364*H364,2)</f>
        <v>0</v>
      </c>
      <c r="K364" s="189"/>
      <c r="L364" s="64"/>
      <c r="M364" s="308" t="s">
        <v>1</v>
      </c>
      <c r="N364" s="309" t="s">
        <v>37</v>
      </c>
      <c r="O364" s="310"/>
      <c r="P364" s="311">
        <f>O364*H364</f>
        <v>0</v>
      </c>
      <c r="Q364" s="311">
        <v>0</v>
      </c>
      <c r="R364" s="311">
        <f>Q364*H364</f>
        <v>0</v>
      </c>
      <c r="S364" s="311">
        <v>0</v>
      </c>
      <c r="T364" s="312">
        <f>S364*H364</f>
        <v>0</v>
      </c>
      <c r="AR364" s="218" t="s">
        <v>2079</v>
      </c>
      <c r="AT364" s="218" t="s">
        <v>213</v>
      </c>
      <c r="AU364" s="218" t="s">
        <v>83</v>
      </c>
      <c r="AY364" s="51" t="s">
        <v>211</v>
      </c>
      <c r="BE364" s="195">
        <f>IF(N364="základná",J364,0)</f>
        <v>0</v>
      </c>
      <c r="BF364" s="195">
        <f>IF(N364="znížená",J364,0)</f>
        <v>0</v>
      </c>
      <c r="BG364" s="195">
        <f>IF(N364="zákl. prenesená",J364,0)</f>
        <v>0</v>
      </c>
      <c r="BH364" s="195">
        <f>IF(N364="zníž. prenesená",J364,0)</f>
        <v>0</v>
      </c>
      <c r="BI364" s="195">
        <f>IF(N364="nulová",J364,0)</f>
        <v>0</v>
      </c>
      <c r="BJ364" s="51" t="s">
        <v>83</v>
      </c>
      <c r="BK364" s="195">
        <f>ROUND(I364*H364,2)</f>
        <v>0</v>
      </c>
      <c r="BL364" s="51" t="s">
        <v>2079</v>
      </c>
      <c r="BM364" s="218" t="s">
        <v>2080</v>
      </c>
    </row>
    <row r="365" spans="2:65" s="1" customFormat="1">
      <c r="B365" s="81"/>
      <c r="C365" s="82"/>
      <c r="D365" s="82"/>
      <c r="E365" s="82"/>
      <c r="F365" s="82"/>
      <c r="G365" s="82"/>
      <c r="H365" s="82"/>
      <c r="I365" s="82"/>
      <c r="J365" s="82"/>
      <c r="K365" s="82"/>
      <c r="L365" s="64"/>
    </row>
  </sheetData>
  <mergeCells count="9">
    <mergeCell ref="E87:H87"/>
    <mergeCell ref="E119:H119"/>
    <mergeCell ref="E121:H121"/>
    <mergeCell ref="L2:V2"/>
    <mergeCell ref="E7:H7"/>
    <mergeCell ref="E9:H9"/>
    <mergeCell ref="E18:H18"/>
    <mergeCell ref="E85:H85"/>
    <mergeCell ref="E27:H27"/>
  </mergeCells>
  <pageMargins left="0.39374999999999999" right="0.39374999999999999" top="0.39374999999999999" bottom="0.39374999999999999" header="0" footer="0"/>
  <pageSetup paperSize="9" scale="20" fitToHeight="100" orientation="portrait" horizontalDpi="1200" verticalDpi="1200"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08"/>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2" style="313" customWidth="1"/>
    <col min="3" max="3" width="11.33203125" style="314" customWidth="1"/>
    <col min="4" max="4" width="6.6640625" style="315" customWidth="1"/>
    <col min="5" max="5" width="16.33203125" style="316" customWidth="1"/>
    <col min="6" max="6" width="21.1640625" style="316" customWidth="1"/>
    <col min="7" max="16384" width="11.33203125" style="313"/>
  </cols>
  <sheetData>
    <row r="1" spans="1:6">
      <c r="A1" s="317"/>
      <c r="B1" s="317"/>
      <c r="C1" s="318"/>
      <c r="D1" s="319"/>
    </row>
    <row r="2" spans="1:6" ht="15.75">
      <c r="A2" s="320" t="s">
        <v>2081</v>
      </c>
      <c r="B2" s="321" t="s">
        <v>12</v>
      </c>
      <c r="C2" s="318"/>
      <c r="D2" s="319"/>
    </row>
    <row r="3" spans="1:6" ht="15.75">
      <c r="A3" s="320" t="s">
        <v>162</v>
      </c>
      <c r="B3" s="321" t="s">
        <v>2082</v>
      </c>
      <c r="C3" s="318"/>
      <c r="D3" s="319"/>
    </row>
    <row r="4" spans="1:6" ht="15.75">
      <c r="A4" s="320" t="s">
        <v>2083</v>
      </c>
      <c r="B4" s="321" t="s">
        <v>2084</v>
      </c>
      <c r="C4" s="318"/>
      <c r="D4" s="319"/>
    </row>
    <row r="5" spans="1:6" ht="15.75" thickBot="1">
      <c r="A5" s="317"/>
      <c r="B5" s="317"/>
      <c r="C5" s="318"/>
      <c r="D5" s="319"/>
    </row>
    <row r="6" spans="1:6" ht="15.75" thickBot="1">
      <c r="A6" s="322" t="s">
        <v>2085</v>
      </c>
      <c r="B6" s="323" t="s">
        <v>2086</v>
      </c>
      <c r="C6" s="324" t="s">
        <v>2087</v>
      </c>
      <c r="D6" s="325" t="s">
        <v>2088</v>
      </c>
      <c r="E6" s="326" t="s">
        <v>2089</v>
      </c>
      <c r="F6" s="327" t="s">
        <v>2090</v>
      </c>
    </row>
    <row r="7" spans="1:6" ht="16.5" thickBot="1">
      <c r="A7" s="1391" t="s">
        <v>2091</v>
      </c>
      <c r="B7" s="1392"/>
      <c r="C7" s="1392"/>
      <c r="D7" s="1392"/>
      <c r="E7" s="1392"/>
      <c r="F7" s="1393"/>
    </row>
    <row r="8" spans="1:6" ht="15.75" thickBot="1">
      <c r="A8" s="1394" t="s">
        <v>2092</v>
      </c>
      <c r="B8" s="1395"/>
      <c r="C8" s="1395"/>
      <c r="D8" s="1395"/>
      <c r="E8" s="1395"/>
      <c r="F8" s="1396"/>
    </row>
    <row r="9" spans="1:6" ht="48">
      <c r="A9" s="328" t="s">
        <v>2093</v>
      </c>
      <c r="B9" s="329" t="s">
        <v>2094</v>
      </c>
      <c r="C9" s="330">
        <v>1750</v>
      </c>
      <c r="D9" s="331" t="s">
        <v>238</v>
      </c>
      <c r="E9" s="332"/>
      <c r="F9" s="333">
        <f>C9*E9</f>
        <v>0</v>
      </c>
    </row>
    <row r="10" spans="1:6" ht="36">
      <c r="A10" s="334" t="s">
        <v>2095</v>
      </c>
      <c r="B10" s="335" t="s">
        <v>2096</v>
      </c>
      <c r="C10" s="336">
        <v>350</v>
      </c>
      <c r="D10" s="337" t="s">
        <v>238</v>
      </c>
      <c r="E10" s="338"/>
      <c r="F10" s="339">
        <f>C10*E10</f>
        <v>0</v>
      </c>
    </row>
    <row r="11" spans="1:6">
      <c r="A11" s="334" t="s">
        <v>2095</v>
      </c>
      <c r="B11" s="340" t="s">
        <v>2097</v>
      </c>
      <c r="C11" s="341">
        <v>25</v>
      </c>
      <c r="D11" s="337" t="s">
        <v>2098</v>
      </c>
      <c r="E11" s="338"/>
      <c r="F11" s="339">
        <f t="shared" ref="F11:F75" si="0">C11*E11</f>
        <v>0</v>
      </c>
    </row>
    <row r="12" spans="1:6">
      <c r="A12" s="334" t="s">
        <v>2099</v>
      </c>
      <c r="B12" s="340" t="s">
        <v>2100</v>
      </c>
      <c r="C12" s="341">
        <v>2</v>
      </c>
      <c r="D12" s="337" t="s">
        <v>2098</v>
      </c>
      <c r="E12" s="338"/>
      <c r="F12" s="339">
        <f t="shared" si="0"/>
        <v>0</v>
      </c>
    </row>
    <row r="13" spans="1:6">
      <c r="A13" s="334" t="s">
        <v>2101</v>
      </c>
      <c r="B13" s="340" t="s">
        <v>2102</v>
      </c>
      <c r="C13" s="341">
        <v>121</v>
      </c>
      <c r="D13" s="337" t="s">
        <v>2098</v>
      </c>
      <c r="E13" s="338"/>
      <c r="F13" s="339">
        <f t="shared" si="0"/>
        <v>0</v>
      </c>
    </row>
    <row r="14" spans="1:6">
      <c r="A14" s="334" t="s">
        <v>2103</v>
      </c>
      <c r="B14" s="340" t="s">
        <v>2104</v>
      </c>
      <c r="C14" s="341">
        <v>68</v>
      </c>
      <c r="D14" s="337" t="s">
        <v>2098</v>
      </c>
      <c r="E14" s="338"/>
      <c r="F14" s="339">
        <f t="shared" si="0"/>
        <v>0</v>
      </c>
    </row>
    <row r="15" spans="1:6">
      <c r="A15" s="334" t="s">
        <v>2105</v>
      </c>
      <c r="B15" s="340" t="s">
        <v>2106</v>
      </c>
      <c r="C15" s="341">
        <v>98</v>
      </c>
      <c r="D15" s="337" t="s">
        <v>2098</v>
      </c>
      <c r="E15" s="338"/>
      <c r="F15" s="339">
        <f t="shared" si="0"/>
        <v>0</v>
      </c>
    </row>
    <row r="16" spans="1:6">
      <c r="A16" s="334" t="s">
        <v>2107</v>
      </c>
      <c r="B16" s="340" t="s">
        <v>2108</v>
      </c>
      <c r="C16" s="341">
        <v>65</v>
      </c>
      <c r="D16" s="337" t="s">
        <v>2098</v>
      </c>
      <c r="E16" s="338"/>
      <c r="F16" s="339">
        <f t="shared" si="0"/>
        <v>0</v>
      </c>
    </row>
    <row r="17" spans="1:6">
      <c r="A17" s="334" t="s">
        <v>2109</v>
      </c>
      <c r="B17" s="340" t="s">
        <v>2110</v>
      </c>
      <c r="C17" s="341">
        <v>176</v>
      </c>
      <c r="D17" s="337" t="s">
        <v>2098</v>
      </c>
      <c r="E17" s="338"/>
      <c r="F17" s="339">
        <f t="shared" si="0"/>
        <v>0</v>
      </c>
    </row>
    <row r="18" spans="1:6">
      <c r="A18" s="334" t="s">
        <v>2111</v>
      </c>
      <c r="B18" s="342" t="s">
        <v>2112</v>
      </c>
      <c r="C18" s="341">
        <v>4</v>
      </c>
      <c r="D18" s="337" t="s">
        <v>2098</v>
      </c>
      <c r="E18" s="338"/>
      <c r="F18" s="339">
        <f t="shared" si="0"/>
        <v>0</v>
      </c>
    </row>
    <row r="19" spans="1:6">
      <c r="A19" s="334" t="s">
        <v>2113</v>
      </c>
      <c r="B19" s="342" t="s">
        <v>2114</v>
      </c>
      <c r="C19" s="336">
        <v>2</v>
      </c>
      <c r="D19" s="337" t="s">
        <v>2098</v>
      </c>
      <c r="E19" s="338"/>
      <c r="F19" s="339">
        <f t="shared" si="0"/>
        <v>0</v>
      </c>
    </row>
    <row r="20" spans="1:6">
      <c r="A20" s="334" t="s">
        <v>2115</v>
      </c>
      <c r="B20" s="342" t="s">
        <v>2116</v>
      </c>
      <c r="C20" s="336">
        <v>2</v>
      </c>
      <c r="D20" s="337" t="s">
        <v>2098</v>
      </c>
      <c r="E20" s="338"/>
      <c r="F20" s="339">
        <f t="shared" si="0"/>
        <v>0</v>
      </c>
    </row>
    <row r="21" spans="1:6">
      <c r="A21" s="334" t="s">
        <v>2117</v>
      </c>
      <c r="B21" s="342" t="s">
        <v>2118</v>
      </c>
      <c r="C21" s="336">
        <v>17</v>
      </c>
      <c r="D21" s="337" t="s">
        <v>2098</v>
      </c>
      <c r="E21" s="338"/>
      <c r="F21" s="339">
        <f t="shared" si="0"/>
        <v>0</v>
      </c>
    </row>
    <row r="22" spans="1:6">
      <c r="A22" s="334" t="s">
        <v>2119</v>
      </c>
      <c r="B22" s="342" t="s">
        <v>2120</v>
      </c>
      <c r="C22" s="336">
        <v>19</v>
      </c>
      <c r="D22" s="337" t="s">
        <v>2098</v>
      </c>
      <c r="E22" s="338"/>
      <c r="F22" s="339">
        <f t="shared" si="0"/>
        <v>0</v>
      </c>
    </row>
    <row r="23" spans="1:6">
      <c r="A23" s="334" t="s">
        <v>2121</v>
      </c>
      <c r="B23" s="342" t="s">
        <v>2122</v>
      </c>
      <c r="C23" s="336">
        <v>220</v>
      </c>
      <c r="D23" s="337" t="s">
        <v>2098</v>
      </c>
      <c r="E23" s="338"/>
      <c r="F23" s="339">
        <f t="shared" si="0"/>
        <v>0</v>
      </c>
    </row>
    <row r="24" spans="1:6">
      <c r="A24" s="334" t="s">
        <v>2123</v>
      </c>
      <c r="B24" s="342" t="s">
        <v>2124</v>
      </c>
      <c r="C24" s="336">
        <v>32</v>
      </c>
      <c r="D24" s="337" t="s">
        <v>2098</v>
      </c>
      <c r="E24" s="338"/>
      <c r="F24" s="339">
        <f t="shared" si="0"/>
        <v>0</v>
      </c>
    </row>
    <row r="25" spans="1:6">
      <c r="A25" s="334" t="s">
        <v>2125</v>
      </c>
      <c r="B25" s="342" t="s">
        <v>2126</v>
      </c>
      <c r="C25" s="336">
        <v>2</v>
      </c>
      <c r="D25" s="337" t="s">
        <v>2098</v>
      </c>
      <c r="E25" s="338"/>
      <c r="F25" s="339">
        <f t="shared" si="0"/>
        <v>0</v>
      </c>
    </row>
    <row r="26" spans="1:6" ht="18" customHeight="1">
      <c r="A26" s="343"/>
      <c r="B26" s="344" t="s">
        <v>2127</v>
      </c>
      <c r="C26" s="345">
        <v>5</v>
      </c>
      <c r="D26" s="346" t="s">
        <v>2098</v>
      </c>
      <c r="E26" s="347"/>
      <c r="F26" s="348">
        <f t="shared" si="0"/>
        <v>0</v>
      </c>
    </row>
    <row r="27" spans="1:6" ht="18" customHeight="1" thickBot="1">
      <c r="A27" s="349"/>
      <c r="B27" s="350" t="s">
        <v>2128</v>
      </c>
      <c r="C27" s="351">
        <v>5</v>
      </c>
      <c r="D27" s="352" t="s">
        <v>2098</v>
      </c>
      <c r="E27" s="353"/>
      <c r="F27" s="354">
        <f t="shared" si="0"/>
        <v>0</v>
      </c>
    </row>
    <row r="28" spans="1:6" ht="15.75" thickBot="1">
      <c r="A28" s="1397" t="s">
        <v>2129</v>
      </c>
      <c r="B28" s="1398"/>
      <c r="C28" s="1398"/>
      <c r="D28" s="1398"/>
      <c r="E28" s="1398"/>
      <c r="F28" s="1399"/>
    </row>
    <row r="29" spans="1:6">
      <c r="A29" s="328" t="s">
        <v>2130</v>
      </c>
      <c r="B29" s="355" t="s">
        <v>2131</v>
      </c>
      <c r="C29" s="330">
        <v>25</v>
      </c>
      <c r="D29" s="331" t="s">
        <v>2098</v>
      </c>
      <c r="E29" s="332"/>
      <c r="F29" s="333">
        <f t="shared" si="0"/>
        <v>0</v>
      </c>
    </row>
    <row r="30" spans="1:6">
      <c r="A30" s="334" t="s">
        <v>2132</v>
      </c>
      <c r="B30" s="356" t="s">
        <v>2133</v>
      </c>
      <c r="C30" s="336">
        <v>4</v>
      </c>
      <c r="D30" s="337" t="s">
        <v>2098</v>
      </c>
      <c r="E30" s="338"/>
      <c r="F30" s="339">
        <f t="shared" si="0"/>
        <v>0</v>
      </c>
    </row>
    <row r="31" spans="1:6">
      <c r="A31" s="334" t="s">
        <v>2134</v>
      </c>
      <c r="B31" s="356" t="s">
        <v>2135</v>
      </c>
      <c r="C31" s="336">
        <v>121</v>
      </c>
      <c r="D31" s="337" t="s">
        <v>2098</v>
      </c>
      <c r="E31" s="338"/>
      <c r="F31" s="339">
        <f t="shared" si="0"/>
        <v>0</v>
      </c>
    </row>
    <row r="32" spans="1:6">
      <c r="A32" s="334" t="s">
        <v>2136</v>
      </c>
      <c r="B32" s="356" t="s">
        <v>2137</v>
      </c>
      <c r="C32" s="336">
        <v>84</v>
      </c>
      <c r="D32" s="337" t="s">
        <v>2098</v>
      </c>
      <c r="E32" s="338"/>
      <c r="F32" s="339">
        <f t="shared" si="0"/>
        <v>0</v>
      </c>
    </row>
    <row r="33" spans="1:6">
      <c r="A33" s="334" t="s">
        <v>2138</v>
      </c>
      <c r="B33" s="356" t="s">
        <v>2139</v>
      </c>
      <c r="C33" s="357">
        <v>98</v>
      </c>
      <c r="D33" s="337" t="s">
        <v>2098</v>
      </c>
      <c r="E33" s="338"/>
      <c r="F33" s="339">
        <f t="shared" si="0"/>
        <v>0</v>
      </c>
    </row>
    <row r="34" spans="1:6">
      <c r="A34" s="334" t="s">
        <v>2140</v>
      </c>
      <c r="B34" s="356" t="s">
        <v>2141</v>
      </c>
      <c r="C34" s="357">
        <v>65</v>
      </c>
      <c r="D34" s="337" t="s">
        <v>2098</v>
      </c>
      <c r="E34" s="338"/>
      <c r="F34" s="339">
        <f t="shared" si="0"/>
        <v>0</v>
      </c>
    </row>
    <row r="35" spans="1:6">
      <c r="A35" s="334" t="s">
        <v>2142</v>
      </c>
      <c r="B35" s="356" t="s">
        <v>2143</v>
      </c>
      <c r="C35" s="357">
        <v>195</v>
      </c>
      <c r="D35" s="337" t="s">
        <v>2098</v>
      </c>
      <c r="E35" s="338"/>
      <c r="F35" s="339">
        <f t="shared" si="0"/>
        <v>0</v>
      </c>
    </row>
    <row r="36" spans="1:6">
      <c r="A36" s="334" t="s">
        <v>2144</v>
      </c>
      <c r="B36" s="356" t="s">
        <v>2145</v>
      </c>
      <c r="C36" s="357">
        <v>220</v>
      </c>
      <c r="D36" s="337" t="s">
        <v>2098</v>
      </c>
      <c r="E36" s="338"/>
      <c r="F36" s="339">
        <f t="shared" si="0"/>
        <v>0</v>
      </c>
    </row>
    <row r="37" spans="1:6" ht="15.75" thickBot="1">
      <c r="A37" s="358" t="s">
        <v>2146</v>
      </c>
      <c r="B37" s="359" t="s">
        <v>2147</v>
      </c>
      <c r="C37" s="360">
        <v>32</v>
      </c>
      <c r="D37" s="361" t="s">
        <v>2098</v>
      </c>
      <c r="E37" s="362"/>
      <c r="F37" s="363">
        <f t="shared" si="0"/>
        <v>0</v>
      </c>
    </row>
    <row r="38" spans="1:6" ht="15.75" thickBot="1">
      <c r="A38" s="1400" t="s">
        <v>2148</v>
      </c>
      <c r="B38" s="1401"/>
      <c r="C38" s="1401"/>
      <c r="D38" s="1401"/>
      <c r="E38" s="1401"/>
      <c r="F38" s="1402"/>
    </row>
    <row r="39" spans="1:6" ht="24">
      <c r="A39" s="364" t="s">
        <v>2149</v>
      </c>
      <c r="B39" s="365" t="s">
        <v>2150</v>
      </c>
      <c r="C39" s="366">
        <v>1</v>
      </c>
      <c r="D39" s="367" t="s">
        <v>250</v>
      </c>
      <c r="E39" s="368"/>
      <c r="F39" s="369">
        <f t="shared" si="0"/>
        <v>0</v>
      </c>
    </row>
    <row r="40" spans="1:6" ht="24">
      <c r="A40" s="370" t="s">
        <v>2151</v>
      </c>
      <c r="B40" s="371" t="s">
        <v>2152</v>
      </c>
      <c r="C40" s="345">
        <v>20</v>
      </c>
      <c r="D40" s="346" t="s">
        <v>250</v>
      </c>
      <c r="E40" s="347"/>
      <c r="F40" s="348">
        <f t="shared" si="0"/>
        <v>0</v>
      </c>
    </row>
    <row r="41" spans="1:6" ht="24">
      <c r="A41" s="370" t="s">
        <v>2153</v>
      </c>
      <c r="B41" s="371" t="s">
        <v>2154</v>
      </c>
      <c r="C41" s="345">
        <v>10</v>
      </c>
      <c r="D41" s="346" t="s">
        <v>250</v>
      </c>
      <c r="E41" s="347"/>
      <c r="F41" s="348">
        <f t="shared" si="0"/>
        <v>0</v>
      </c>
    </row>
    <row r="42" spans="1:6" ht="24">
      <c r="A42" s="370" t="s">
        <v>2155</v>
      </c>
      <c r="B42" s="371" t="s">
        <v>2156</v>
      </c>
      <c r="C42" s="345">
        <v>4</v>
      </c>
      <c r="D42" s="346" t="s">
        <v>250</v>
      </c>
      <c r="E42" s="347"/>
      <c r="F42" s="348">
        <f t="shared" si="0"/>
        <v>0</v>
      </c>
    </row>
    <row r="43" spans="1:6" ht="24">
      <c r="A43" s="370" t="s">
        <v>2157</v>
      </c>
      <c r="B43" s="371" t="s">
        <v>2158</v>
      </c>
      <c r="C43" s="345">
        <v>2</v>
      </c>
      <c r="D43" s="346" t="s">
        <v>250</v>
      </c>
      <c r="E43" s="347"/>
      <c r="F43" s="348">
        <f t="shared" si="0"/>
        <v>0</v>
      </c>
    </row>
    <row r="44" spans="1:6" ht="24">
      <c r="A44" s="370" t="s">
        <v>2159</v>
      </c>
      <c r="B44" s="371" t="s">
        <v>2160</v>
      </c>
      <c r="C44" s="345">
        <v>2</v>
      </c>
      <c r="D44" s="346" t="s">
        <v>250</v>
      </c>
      <c r="E44" s="347"/>
      <c r="F44" s="348">
        <f t="shared" si="0"/>
        <v>0</v>
      </c>
    </row>
    <row r="45" spans="1:6" ht="24">
      <c r="A45" s="343" t="s">
        <v>2161</v>
      </c>
      <c r="B45" s="372" t="s">
        <v>2162</v>
      </c>
      <c r="C45" s="345">
        <v>3</v>
      </c>
      <c r="D45" s="346" t="s">
        <v>250</v>
      </c>
      <c r="E45" s="347"/>
      <c r="F45" s="348">
        <f t="shared" si="0"/>
        <v>0</v>
      </c>
    </row>
    <row r="46" spans="1:6" ht="24">
      <c r="A46" s="343" t="s">
        <v>2163</v>
      </c>
      <c r="B46" s="372" t="s">
        <v>2164</v>
      </c>
      <c r="C46" s="345">
        <v>14</v>
      </c>
      <c r="D46" s="346" t="s">
        <v>250</v>
      </c>
      <c r="E46" s="347"/>
      <c r="F46" s="348">
        <f t="shared" si="0"/>
        <v>0</v>
      </c>
    </row>
    <row r="47" spans="1:6" ht="24">
      <c r="A47" s="343" t="s">
        <v>2165</v>
      </c>
      <c r="B47" s="372" t="s">
        <v>2166</v>
      </c>
      <c r="C47" s="345">
        <v>7</v>
      </c>
      <c r="D47" s="346" t="s">
        <v>250</v>
      </c>
      <c r="E47" s="347"/>
      <c r="F47" s="348">
        <f t="shared" si="0"/>
        <v>0</v>
      </c>
    </row>
    <row r="48" spans="1:6" ht="24">
      <c r="A48" s="343" t="s">
        <v>2167</v>
      </c>
      <c r="B48" s="372" t="s">
        <v>2168</v>
      </c>
      <c r="C48" s="345">
        <v>16</v>
      </c>
      <c r="D48" s="346" t="s">
        <v>250</v>
      </c>
      <c r="E48" s="347"/>
      <c r="F48" s="348">
        <f t="shared" si="0"/>
        <v>0</v>
      </c>
    </row>
    <row r="49" spans="1:6" ht="24">
      <c r="A49" s="343" t="s">
        <v>2169</v>
      </c>
      <c r="B49" s="373" t="s">
        <v>2170</v>
      </c>
      <c r="C49" s="345">
        <v>8</v>
      </c>
      <c r="D49" s="346" t="s">
        <v>250</v>
      </c>
      <c r="E49" s="347"/>
      <c r="F49" s="348">
        <f t="shared" si="0"/>
        <v>0</v>
      </c>
    </row>
    <row r="50" spans="1:6">
      <c r="A50" s="370" t="s">
        <v>2171</v>
      </c>
      <c r="B50" s="374" t="s">
        <v>2172</v>
      </c>
      <c r="C50" s="345">
        <v>4</v>
      </c>
      <c r="D50" s="346" t="s">
        <v>250</v>
      </c>
      <c r="E50" s="347"/>
      <c r="F50" s="348">
        <f t="shared" si="0"/>
        <v>0</v>
      </c>
    </row>
    <row r="51" spans="1:6">
      <c r="A51" s="370" t="s">
        <v>2173</v>
      </c>
      <c r="B51" s="374" t="s">
        <v>2174</v>
      </c>
      <c r="C51" s="345">
        <v>7</v>
      </c>
      <c r="D51" s="346" t="s">
        <v>250</v>
      </c>
      <c r="E51" s="347"/>
      <c r="F51" s="348">
        <f t="shared" si="0"/>
        <v>0</v>
      </c>
    </row>
    <row r="52" spans="1:6">
      <c r="A52" s="370" t="s">
        <v>2175</v>
      </c>
      <c r="B52" s="374" t="s">
        <v>2176</v>
      </c>
      <c r="C52" s="345">
        <v>14</v>
      </c>
      <c r="D52" s="346" t="s">
        <v>250</v>
      </c>
      <c r="E52" s="347"/>
      <c r="F52" s="348">
        <f t="shared" si="0"/>
        <v>0</v>
      </c>
    </row>
    <row r="53" spans="1:6">
      <c r="A53" s="370" t="s">
        <v>2177</v>
      </c>
      <c r="B53" s="374" t="s">
        <v>2178</v>
      </c>
      <c r="C53" s="345">
        <v>18</v>
      </c>
      <c r="D53" s="346" t="s">
        <v>250</v>
      </c>
      <c r="E53" s="347"/>
      <c r="F53" s="348">
        <f t="shared" si="0"/>
        <v>0</v>
      </c>
    </row>
    <row r="54" spans="1:6">
      <c r="A54" s="370" t="s">
        <v>2179</v>
      </c>
      <c r="B54" s="374" t="s">
        <v>2180</v>
      </c>
      <c r="C54" s="345">
        <v>1</v>
      </c>
      <c r="D54" s="346" t="s">
        <v>250</v>
      </c>
      <c r="E54" s="347"/>
      <c r="F54" s="348">
        <f t="shared" si="0"/>
        <v>0</v>
      </c>
    </row>
    <row r="55" spans="1:6">
      <c r="A55" s="370" t="s">
        <v>2181</v>
      </c>
      <c r="B55" s="374" t="s">
        <v>2182</v>
      </c>
      <c r="C55" s="345">
        <v>6</v>
      </c>
      <c r="D55" s="346" t="s">
        <v>250</v>
      </c>
      <c r="E55" s="347"/>
      <c r="F55" s="348">
        <f t="shared" si="0"/>
        <v>0</v>
      </c>
    </row>
    <row r="56" spans="1:6">
      <c r="A56" s="370" t="s">
        <v>2183</v>
      </c>
      <c r="B56" s="375" t="s">
        <v>2184</v>
      </c>
      <c r="C56" s="345">
        <v>1</v>
      </c>
      <c r="D56" s="346" t="s">
        <v>250</v>
      </c>
      <c r="E56" s="347"/>
      <c r="F56" s="348">
        <f t="shared" si="0"/>
        <v>0</v>
      </c>
    </row>
    <row r="57" spans="1:6">
      <c r="A57" s="370" t="s">
        <v>2185</v>
      </c>
      <c r="B57" s="376" t="s">
        <v>2186</v>
      </c>
      <c r="C57" s="345">
        <v>2</v>
      </c>
      <c r="D57" s="346" t="s">
        <v>250</v>
      </c>
      <c r="E57" s="347"/>
      <c r="F57" s="348">
        <f t="shared" si="0"/>
        <v>0</v>
      </c>
    </row>
    <row r="58" spans="1:6">
      <c r="A58" s="370" t="s">
        <v>2187</v>
      </c>
      <c r="B58" s="376" t="s">
        <v>2188</v>
      </c>
      <c r="C58" s="345">
        <v>6</v>
      </c>
      <c r="D58" s="346" t="s">
        <v>250</v>
      </c>
      <c r="E58" s="347"/>
      <c r="F58" s="348">
        <f t="shared" si="0"/>
        <v>0</v>
      </c>
    </row>
    <row r="59" spans="1:6">
      <c r="A59" s="370" t="s">
        <v>2189</v>
      </c>
      <c r="B59" s="374" t="s">
        <v>2190</v>
      </c>
      <c r="C59" s="345">
        <v>2</v>
      </c>
      <c r="D59" s="346" t="s">
        <v>250</v>
      </c>
      <c r="E59" s="347"/>
      <c r="F59" s="348">
        <f t="shared" si="0"/>
        <v>0</v>
      </c>
    </row>
    <row r="60" spans="1:6">
      <c r="A60" s="370" t="s">
        <v>2191</v>
      </c>
      <c r="B60" s="374" t="s">
        <v>2192</v>
      </c>
      <c r="C60" s="345">
        <v>2</v>
      </c>
      <c r="D60" s="346" t="s">
        <v>250</v>
      </c>
      <c r="E60" s="347"/>
      <c r="F60" s="348">
        <f t="shared" si="0"/>
        <v>0</v>
      </c>
    </row>
    <row r="61" spans="1:6">
      <c r="A61" s="370" t="s">
        <v>2193</v>
      </c>
      <c r="B61" s="374" t="s">
        <v>2194</v>
      </c>
      <c r="C61" s="345">
        <v>2</v>
      </c>
      <c r="D61" s="346" t="s">
        <v>250</v>
      </c>
      <c r="E61" s="347"/>
      <c r="F61" s="348">
        <f t="shared" si="0"/>
        <v>0</v>
      </c>
    </row>
    <row r="62" spans="1:6">
      <c r="A62" s="370" t="s">
        <v>2195</v>
      </c>
      <c r="B62" s="374" t="s">
        <v>2196</v>
      </c>
      <c r="C62" s="345">
        <v>2</v>
      </c>
      <c r="D62" s="346" t="s">
        <v>250</v>
      </c>
      <c r="E62" s="347"/>
      <c r="F62" s="348">
        <f t="shared" si="0"/>
        <v>0</v>
      </c>
    </row>
    <row r="63" spans="1:6">
      <c r="A63" s="370" t="s">
        <v>2197</v>
      </c>
      <c r="B63" s="374" t="s">
        <v>2198</v>
      </c>
      <c r="C63" s="345">
        <v>2</v>
      </c>
      <c r="D63" s="346" t="s">
        <v>250</v>
      </c>
      <c r="E63" s="347"/>
      <c r="F63" s="348">
        <f t="shared" si="0"/>
        <v>0</v>
      </c>
    </row>
    <row r="64" spans="1:6" ht="15.75" thickBot="1">
      <c r="A64" s="349" t="s">
        <v>2199</v>
      </c>
      <c r="B64" s="377" t="s">
        <v>2200</v>
      </c>
      <c r="C64" s="351">
        <v>2</v>
      </c>
      <c r="D64" s="352" t="s">
        <v>250</v>
      </c>
      <c r="E64" s="353"/>
      <c r="F64" s="354">
        <f t="shared" si="0"/>
        <v>0</v>
      </c>
    </row>
    <row r="65" spans="1:6" ht="15.75" thickBot="1">
      <c r="A65" s="1385" t="s">
        <v>2201</v>
      </c>
      <c r="B65" s="1386"/>
      <c r="C65" s="1386"/>
      <c r="D65" s="1386"/>
      <c r="E65" s="1386"/>
      <c r="F65" s="1387"/>
    </row>
    <row r="66" spans="1:6" ht="26.25">
      <c r="A66" s="364" t="s">
        <v>2202</v>
      </c>
      <c r="B66" s="365" t="s">
        <v>2203</v>
      </c>
      <c r="C66" s="366">
        <v>2</v>
      </c>
      <c r="D66" s="367" t="s">
        <v>250</v>
      </c>
      <c r="E66" s="368"/>
      <c r="F66" s="369">
        <f t="shared" si="0"/>
        <v>0</v>
      </c>
    </row>
    <row r="67" spans="1:6">
      <c r="A67" s="370" t="s">
        <v>2204</v>
      </c>
      <c r="B67" s="374" t="s">
        <v>2205</v>
      </c>
      <c r="C67" s="345">
        <v>1</v>
      </c>
      <c r="D67" s="346" t="s">
        <v>250</v>
      </c>
      <c r="E67" s="347"/>
      <c r="F67" s="348">
        <f t="shared" si="0"/>
        <v>0</v>
      </c>
    </row>
    <row r="68" spans="1:6" ht="26.25">
      <c r="A68" s="370" t="s">
        <v>2206</v>
      </c>
      <c r="B68" s="371" t="s">
        <v>2207</v>
      </c>
      <c r="C68" s="345">
        <v>1</v>
      </c>
      <c r="D68" s="346" t="s">
        <v>250</v>
      </c>
      <c r="E68" s="347"/>
      <c r="F68" s="348">
        <f t="shared" si="0"/>
        <v>0</v>
      </c>
    </row>
    <row r="69" spans="1:6">
      <c r="A69" s="370" t="s">
        <v>2208</v>
      </c>
      <c r="B69" s="374" t="s">
        <v>2209</v>
      </c>
      <c r="C69" s="345">
        <v>1</v>
      </c>
      <c r="D69" s="346" t="s">
        <v>250</v>
      </c>
      <c r="E69" s="347"/>
      <c r="F69" s="348">
        <f t="shared" si="0"/>
        <v>0</v>
      </c>
    </row>
    <row r="70" spans="1:6">
      <c r="A70" s="370" t="s">
        <v>2210</v>
      </c>
      <c r="B70" s="374" t="s">
        <v>2211</v>
      </c>
      <c r="C70" s="345">
        <v>1</v>
      </c>
      <c r="D70" s="346" t="s">
        <v>250</v>
      </c>
      <c r="E70" s="347"/>
      <c r="F70" s="348">
        <f t="shared" si="0"/>
        <v>0</v>
      </c>
    </row>
    <row r="71" spans="1:6">
      <c r="A71" s="370" t="s">
        <v>2212</v>
      </c>
      <c r="B71" s="374" t="s">
        <v>2213</v>
      </c>
      <c r="C71" s="345">
        <v>1</v>
      </c>
      <c r="D71" s="346" t="s">
        <v>250</v>
      </c>
      <c r="E71" s="347"/>
      <c r="F71" s="348">
        <f t="shared" si="0"/>
        <v>0</v>
      </c>
    </row>
    <row r="72" spans="1:6">
      <c r="A72" s="370" t="s">
        <v>2214</v>
      </c>
      <c r="B72" s="374" t="s">
        <v>2215</v>
      </c>
      <c r="C72" s="345">
        <v>1</v>
      </c>
      <c r="D72" s="346" t="s">
        <v>250</v>
      </c>
      <c r="E72" s="347"/>
      <c r="F72" s="348">
        <f t="shared" si="0"/>
        <v>0</v>
      </c>
    </row>
    <row r="73" spans="1:6">
      <c r="A73" s="370" t="s">
        <v>2216</v>
      </c>
      <c r="B73" s="374" t="s">
        <v>2217</v>
      </c>
      <c r="C73" s="345">
        <v>1</v>
      </c>
      <c r="D73" s="346" t="s">
        <v>250</v>
      </c>
      <c r="E73" s="347"/>
      <c r="F73" s="348">
        <f t="shared" si="0"/>
        <v>0</v>
      </c>
    </row>
    <row r="74" spans="1:6">
      <c r="A74" s="370" t="s">
        <v>2218</v>
      </c>
      <c r="B74" s="374" t="s">
        <v>2219</v>
      </c>
      <c r="C74" s="345">
        <v>1</v>
      </c>
      <c r="D74" s="346" t="s">
        <v>250</v>
      </c>
      <c r="E74" s="347"/>
      <c r="F74" s="348">
        <f t="shared" si="0"/>
        <v>0</v>
      </c>
    </row>
    <row r="75" spans="1:6">
      <c r="A75" s="370" t="s">
        <v>2220</v>
      </c>
      <c r="B75" s="374" t="s">
        <v>2221</v>
      </c>
      <c r="C75" s="345">
        <v>1</v>
      </c>
      <c r="D75" s="346" t="s">
        <v>250</v>
      </c>
      <c r="E75" s="347"/>
      <c r="F75" s="348">
        <f t="shared" si="0"/>
        <v>0</v>
      </c>
    </row>
    <row r="76" spans="1:6">
      <c r="A76" s="370" t="s">
        <v>2222</v>
      </c>
      <c r="B76" s="374" t="s">
        <v>2223</v>
      </c>
      <c r="C76" s="345">
        <v>1</v>
      </c>
      <c r="D76" s="346" t="s">
        <v>250</v>
      </c>
      <c r="E76" s="347"/>
      <c r="F76" s="348">
        <f t="shared" ref="F76:F95" si="1">C76*E76</f>
        <v>0</v>
      </c>
    </row>
    <row r="77" spans="1:6">
      <c r="A77" s="370" t="s">
        <v>2224</v>
      </c>
      <c r="B77" s="374" t="s">
        <v>2225</v>
      </c>
      <c r="C77" s="345">
        <v>1</v>
      </c>
      <c r="D77" s="346" t="s">
        <v>250</v>
      </c>
      <c r="E77" s="347"/>
      <c r="F77" s="348">
        <f t="shared" si="1"/>
        <v>0</v>
      </c>
    </row>
    <row r="78" spans="1:6">
      <c r="A78" s="370" t="s">
        <v>2226</v>
      </c>
      <c r="B78" s="374" t="s">
        <v>2227</v>
      </c>
      <c r="C78" s="345">
        <v>1</v>
      </c>
      <c r="D78" s="346" t="s">
        <v>250</v>
      </c>
      <c r="E78" s="347"/>
      <c r="F78" s="348">
        <f t="shared" si="1"/>
        <v>0</v>
      </c>
    </row>
    <row r="79" spans="1:6">
      <c r="A79" s="370" t="s">
        <v>2228</v>
      </c>
      <c r="B79" s="374" t="s">
        <v>2229</v>
      </c>
      <c r="C79" s="345">
        <v>4</v>
      </c>
      <c r="D79" s="346" t="s">
        <v>250</v>
      </c>
      <c r="E79" s="347"/>
      <c r="F79" s="348">
        <f t="shared" si="1"/>
        <v>0</v>
      </c>
    </row>
    <row r="80" spans="1:6" ht="26.25">
      <c r="A80" s="370" t="s">
        <v>2230</v>
      </c>
      <c r="B80" s="371" t="s">
        <v>2231</v>
      </c>
      <c r="C80" s="345">
        <v>3</v>
      </c>
      <c r="D80" s="346" t="s">
        <v>250</v>
      </c>
      <c r="E80" s="347"/>
      <c r="F80" s="348">
        <f t="shared" si="1"/>
        <v>0</v>
      </c>
    </row>
    <row r="81" spans="1:6">
      <c r="A81" s="370" t="s">
        <v>2232</v>
      </c>
      <c r="B81" s="374" t="s">
        <v>2233</v>
      </c>
      <c r="C81" s="345">
        <v>4</v>
      </c>
      <c r="D81" s="346" t="s">
        <v>250</v>
      </c>
      <c r="E81" s="347"/>
      <c r="F81" s="348">
        <f t="shared" si="1"/>
        <v>0</v>
      </c>
    </row>
    <row r="82" spans="1:6">
      <c r="A82" s="370" t="s">
        <v>2234</v>
      </c>
      <c r="B82" s="374" t="s">
        <v>2235</v>
      </c>
      <c r="C82" s="345">
        <v>2</v>
      </c>
      <c r="D82" s="346" t="s">
        <v>250</v>
      </c>
      <c r="E82" s="347"/>
      <c r="F82" s="348">
        <f t="shared" si="1"/>
        <v>0</v>
      </c>
    </row>
    <row r="83" spans="1:6">
      <c r="A83" s="370" t="s">
        <v>2236</v>
      </c>
      <c r="B83" s="374" t="s">
        <v>2237</v>
      </c>
      <c r="C83" s="345">
        <v>1</v>
      </c>
      <c r="D83" s="346" t="s">
        <v>250</v>
      </c>
      <c r="E83" s="347"/>
      <c r="F83" s="348">
        <f t="shared" si="1"/>
        <v>0</v>
      </c>
    </row>
    <row r="84" spans="1:6">
      <c r="A84" s="370" t="s">
        <v>2238</v>
      </c>
      <c r="B84" s="374" t="s">
        <v>2239</v>
      </c>
      <c r="C84" s="345">
        <v>39</v>
      </c>
      <c r="D84" s="346" t="s">
        <v>250</v>
      </c>
      <c r="E84" s="347"/>
      <c r="F84" s="348">
        <f t="shared" si="1"/>
        <v>0</v>
      </c>
    </row>
    <row r="85" spans="1:6" ht="72">
      <c r="A85" s="370" t="s">
        <v>2240</v>
      </c>
      <c r="B85" s="371" t="s">
        <v>2241</v>
      </c>
      <c r="C85" s="345">
        <v>1</v>
      </c>
      <c r="D85" s="346" t="s">
        <v>250</v>
      </c>
      <c r="E85" s="347"/>
      <c r="F85" s="348">
        <f t="shared" si="1"/>
        <v>0</v>
      </c>
    </row>
    <row r="86" spans="1:6" ht="36">
      <c r="A86" s="370" t="s">
        <v>2242</v>
      </c>
      <c r="B86" s="371" t="s">
        <v>2243</v>
      </c>
      <c r="C86" s="345">
        <v>1</v>
      </c>
      <c r="D86" s="346" t="s">
        <v>250</v>
      </c>
      <c r="E86" s="347"/>
      <c r="F86" s="348">
        <f t="shared" si="1"/>
        <v>0</v>
      </c>
    </row>
    <row r="87" spans="1:6" ht="27" customHeight="1" thickBot="1">
      <c r="A87" s="378" t="s">
        <v>2244</v>
      </c>
      <c r="B87" s="379" t="s">
        <v>2245</v>
      </c>
      <c r="C87" s="351">
        <v>1</v>
      </c>
      <c r="D87" s="352" t="s">
        <v>250</v>
      </c>
      <c r="E87" s="353"/>
      <c r="F87" s="354">
        <f t="shared" si="1"/>
        <v>0</v>
      </c>
    </row>
    <row r="88" spans="1:6" ht="15.75" thickBot="1">
      <c r="A88" s="1385" t="s">
        <v>2246</v>
      </c>
      <c r="B88" s="1386"/>
      <c r="C88" s="1386"/>
      <c r="D88" s="1386"/>
      <c r="E88" s="1386"/>
      <c r="F88" s="1387"/>
    </row>
    <row r="89" spans="1:6" ht="63" customHeight="1">
      <c r="A89" s="364" t="s">
        <v>2247</v>
      </c>
      <c r="B89" s="380" t="s">
        <v>2248</v>
      </c>
      <c r="C89" s="366">
        <v>1</v>
      </c>
      <c r="D89" s="367" t="s">
        <v>250</v>
      </c>
      <c r="E89" s="332"/>
      <c r="F89" s="333">
        <f t="shared" si="1"/>
        <v>0</v>
      </c>
    </row>
    <row r="90" spans="1:6" ht="63" customHeight="1">
      <c r="A90" s="370" t="s">
        <v>2249</v>
      </c>
      <c r="B90" s="335" t="s">
        <v>2250</v>
      </c>
      <c r="C90" s="345">
        <v>1</v>
      </c>
      <c r="D90" s="346" t="s">
        <v>250</v>
      </c>
      <c r="E90" s="338"/>
      <c r="F90" s="339">
        <f t="shared" si="1"/>
        <v>0</v>
      </c>
    </row>
    <row r="91" spans="1:6" ht="63" customHeight="1">
      <c r="A91" s="370" t="s">
        <v>2251</v>
      </c>
      <c r="B91" s="335" t="s">
        <v>2252</v>
      </c>
      <c r="C91" s="345">
        <v>1</v>
      </c>
      <c r="D91" s="346" t="s">
        <v>250</v>
      </c>
      <c r="E91" s="338"/>
      <c r="F91" s="339">
        <f t="shared" si="1"/>
        <v>0</v>
      </c>
    </row>
    <row r="92" spans="1:6" ht="63" customHeight="1">
      <c r="A92" s="370" t="s">
        <v>2253</v>
      </c>
      <c r="B92" s="335" t="s">
        <v>2254</v>
      </c>
      <c r="C92" s="345">
        <v>2</v>
      </c>
      <c r="D92" s="346" t="s">
        <v>250</v>
      </c>
      <c r="E92" s="338"/>
      <c r="F92" s="339">
        <f t="shared" si="1"/>
        <v>0</v>
      </c>
    </row>
    <row r="93" spans="1:6" ht="63" customHeight="1">
      <c r="A93" s="370" t="s">
        <v>2255</v>
      </c>
      <c r="B93" s="335" t="s">
        <v>2256</v>
      </c>
      <c r="C93" s="345">
        <v>11</v>
      </c>
      <c r="D93" s="346" t="s">
        <v>250</v>
      </c>
      <c r="E93" s="338"/>
      <c r="F93" s="339">
        <f t="shared" si="1"/>
        <v>0</v>
      </c>
    </row>
    <row r="94" spans="1:6" ht="63" customHeight="1">
      <c r="A94" s="370" t="s">
        <v>2257</v>
      </c>
      <c r="B94" s="335" t="s">
        <v>2258</v>
      </c>
      <c r="C94" s="345">
        <v>1</v>
      </c>
      <c r="D94" s="346" t="s">
        <v>250</v>
      </c>
      <c r="E94" s="338"/>
      <c r="F94" s="339">
        <f t="shared" si="1"/>
        <v>0</v>
      </c>
    </row>
    <row r="95" spans="1:6" ht="63" customHeight="1" thickBot="1">
      <c r="A95" s="378" t="s">
        <v>2259</v>
      </c>
      <c r="B95" s="381" t="s">
        <v>2260</v>
      </c>
      <c r="C95" s="351">
        <v>4</v>
      </c>
      <c r="D95" s="352" t="s">
        <v>250</v>
      </c>
      <c r="E95" s="362"/>
      <c r="F95" s="363">
        <f t="shared" si="1"/>
        <v>0</v>
      </c>
    </row>
    <row r="96" spans="1:6" ht="16.149999999999999" customHeight="1" thickBot="1">
      <c r="A96" s="382"/>
      <c r="B96" s="383"/>
      <c r="C96" s="384"/>
      <c r="D96" s="385"/>
      <c r="E96" s="386"/>
      <c r="F96" s="387">
        <f>SUM(F89:F95,F66:F87,F39:F64,F29:F37,F9:F27)</f>
        <v>0</v>
      </c>
    </row>
    <row r="97" spans="1:6" ht="16.149999999999999" customHeight="1" thickBot="1">
      <c r="A97" s="1388" t="s">
        <v>2261</v>
      </c>
      <c r="B97" s="1389"/>
      <c r="C97" s="1389"/>
      <c r="D97" s="1389"/>
      <c r="E97" s="1389"/>
      <c r="F97" s="1390"/>
    </row>
    <row r="98" spans="1:6" ht="16.149999999999999" customHeight="1">
      <c r="A98" s="364"/>
      <c r="B98" s="388" t="s">
        <v>2262</v>
      </c>
      <c r="C98" s="389">
        <v>1</v>
      </c>
      <c r="D98" s="390" t="s">
        <v>2263</v>
      </c>
      <c r="E98" s="332"/>
      <c r="F98" s="333">
        <f>E98*C98</f>
        <v>0</v>
      </c>
    </row>
    <row r="99" spans="1:6" ht="16.149999999999999" customHeight="1" thickBot="1">
      <c r="A99" s="378"/>
      <c r="B99" s="391" t="s">
        <v>2261</v>
      </c>
      <c r="C99" s="360">
        <v>4</v>
      </c>
      <c r="D99" s="392" t="s">
        <v>1489</v>
      </c>
      <c r="E99" s="362"/>
      <c r="F99" s="363">
        <f>E99*C99</f>
        <v>0</v>
      </c>
    </row>
    <row r="100" spans="1:6" ht="15.75" thickBot="1">
      <c r="A100" s="1385" t="s">
        <v>2264</v>
      </c>
      <c r="B100" s="1386"/>
      <c r="C100" s="1386"/>
      <c r="D100" s="1386"/>
      <c r="E100" s="1386"/>
      <c r="F100" s="1387"/>
    </row>
    <row r="101" spans="1:6" ht="24.75" thickBot="1">
      <c r="A101" s="393"/>
      <c r="B101" s="394" t="s">
        <v>2265</v>
      </c>
      <c r="C101" s="395">
        <v>30</v>
      </c>
      <c r="D101" s="396" t="s">
        <v>1489</v>
      </c>
      <c r="E101" s="397"/>
      <c r="F101" s="398">
        <f>C101*E101</f>
        <v>0</v>
      </c>
    </row>
    <row r="102" spans="1:6" ht="15.75" thickBot="1">
      <c r="A102" s="1385" t="s">
        <v>2063</v>
      </c>
      <c r="B102" s="1386"/>
      <c r="C102" s="1386"/>
      <c r="D102" s="1386"/>
      <c r="E102" s="1386"/>
      <c r="F102" s="1387"/>
    </row>
    <row r="103" spans="1:6" ht="36.75" thickBot="1">
      <c r="A103" s="399"/>
      <c r="B103" s="400" t="s">
        <v>2266</v>
      </c>
      <c r="C103" s="401">
        <v>5</v>
      </c>
      <c r="D103" s="402" t="s">
        <v>1489</v>
      </c>
      <c r="E103" s="403"/>
      <c r="F103" s="404">
        <f>C103*E103</f>
        <v>0</v>
      </c>
    </row>
    <row r="104" spans="1:6" ht="16.5" thickBot="1">
      <c r="A104" s="405"/>
      <c r="B104" s="405"/>
      <c r="C104" s="406"/>
      <c r="D104" s="407"/>
      <c r="E104" s="408" t="s">
        <v>2267</v>
      </c>
      <c r="F104" s="409">
        <f>SUM(F103,F101,F98:F99,F96)</f>
        <v>0</v>
      </c>
    </row>
    <row r="106" spans="1:6">
      <c r="A106" s="313" t="s">
        <v>2268</v>
      </c>
    </row>
    <row r="108" spans="1:6" ht="226.15" customHeight="1">
      <c r="A108" s="1384" t="s">
        <v>30</v>
      </c>
      <c r="B108" s="1384"/>
      <c r="C108" s="1384"/>
      <c r="D108" s="1384"/>
      <c r="E108" s="1384"/>
      <c r="F108" s="1384"/>
    </row>
  </sheetData>
  <mergeCells count="10">
    <mergeCell ref="A108:F108"/>
    <mergeCell ref="A100:F100"/>
    <mergeCell ref="A102:F102"/>
    <mergeCell ref="A97:F97"/>
    <mergeCell ref="A7:F7"/>
    <mergeCell ref="A8:F8"/>
    <mergeCell ref="A28:F28"/>
    <mergeCell ref="A38:F38"/>
    <mergeCell ref="A65:F65"/>
    <mergeCell ref="A88:F88"/>
  </mergeCells>
  <pageMargins left="0.39374999999999999" right="0.39374999999999999" top="0.39374999999999999" bottom="0.39374999999999999" header="0" footer="0"/>
  <pageSetup paperSize="9" scale="93"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46"/>
  <sheetViews>
    <sheetView view="pageBreakPreview" zoomScaleNormal="130" zoomScaleSheetLayoutView="100" workbookViewId="0">
      <selection activeCell="Y23" sqref="Y23"/>
    </sheetView>
  </sheetViews>
  <sheetFormatPr defaultColWidth="9.1640625" defaultRowHeight="15"/>
  <cols>
    <col min="1" max="1" width="16.33203125" style="410" customWidth="1"/>
    <col min="2" max="2" width="82.1640625" style="410" customWidth="1"/>
    <col min="3" max="3" width="5.6640625" style="411" customWidth="1"/>
    <col min="4" max="4" width="9.1640625" style="412" customWidth="1"/>
    <col min="5" max="6" width="14" style="413" customWidth="1"/>
    <col min="7" max="7" width="15" style="413" customWidth="1"/>
    <col min="8" max="8" width="15" style="414" customWidth="1"/>
    <col min="9" max="9" width="21.5" style="414" customWidth="1"/>
    <col min="10" max="10" width="35.5" style="414" customWidth="1"/>
    <col min="11" max="11" width="18" style="415" bestFit="1" customWidth="1"/>
    <col min="12" max="12" width="17.33203125" style="415" customWidth="1"/>
    <col min="13" max="13" width="18.5" style="415" customWidth="1"/>
    <col min="14" max="18" width="9.1640625" style="415"/>
    <col min="19" max="19" width="18.33203125" style="415" customWidth="1"/>
    <col min="20" max="20" width="19.6640625" style="415" bestFit="1" customWidth="1"/>
    <col min="21" max="16384" width="9.1640625" style="415"/>
  </cols>
  <sheetData>
    <row r="1" spans="1:20" ht="18">
      <c r="A1" s="416" t="s">
        <v>2269</v>
      </c>
      <c r="B1" s="417"/>
      <c r="C1" s="418"/>
      <c r="D1" s="417"/>
      <c r="E1" s="419"/>
      <c r="F1" s="417"/>
      <c r="G1" s="417"/>
      <c r="H1" s="420"/>
      <c r="I1" s="420"/>
      <c r="J1" s="421"/>
    </row>
    <row r="2" spans="1:20">
      <c r="A2" s="422"/>
      <c r="B2" s="423"/>
      <c r="C2" s="424"/>
      <c r="D2" s="423"/>
      <c r="E2" s="425"/>
      <c r="F2" s="423"/>
      <c r="G2" s="423"/>
      <c r="H2" s="426"/>
      <c r="I2" s="426"/>
      <c r="J2" s="427"/>
    </row>
    <row r="3" spans="1:20">
      <c r="A3" s="428" t="s">
        <v>11</v>
      </c>
      <c r="B3" s="1404" t="s">
        <v>12</v>
      </c>
      <c r="C3" s="1404"/>
      <c r="D3" s="1404"/>
      <c r="E3" s="1404"/>
      <c r="F3" s="1404"/>
      <c r="G3" s="1404"/>
      <c r="H3" s="426"/>
      <c r="I3" s="426"/>
      <c r="J3" s="427"/>
    </row>
    <row r="4" spans="1:20">
      <c r="A4" s="422"/>
      <c r="B4" s="1404"/>
      <c r="C4" s="1404"/>
      <c r="D4" s="1404"/>
      <c r="E4" s="1404"/>
      <c r="F4" s="1404"/>
      <c r="G4" s="1404"/>
      <c r="H4" s="426"/>
      <c r="I4" s="426"/>
      <c r="J4" s="427"/>
    </row>
    <row r="5" spans="1:20">
      <c r="A5" s="428" t="s">
        <v>162</v>
      </c>
      <c r="B5" s="1405" t="s">
        <v>2270</v>
      </c>
      <c r="C5" s="1406"/>
      <c r="D5" s="1406"/>
      <c r="E5" s="1406"/>
      <c r="F5" s="423"/>
      <c r="G5" s="423"/>
      <c r="H5" s="426"/>
      <c r="I5" s="426"/>
      <c r="J5" s="427"/>
    </row>
    <row r="6" spans="1:20">
      <c r="A6" s="422"/>
      <c r="B6" s="423"/>
      <c r="C6" s="424"/>
      <c r="D6" s="423"/>
      <c r="E6" s="425"/>
      <c r="F6" s="423"/>
      <c r="G6" s="423"/>
      <c r="H6" s="426"/>
      <c r="I6" s="426"/>
      <c r="J6" s="427"/>
    </row>
    <row r="7" spans="1:20">
      <c r="A7" s="428" t="s">
        <v>15</v>
      </c>
      <c r="B7" s="429" t="str">
        <f>'Rekapitulácia stavby'!$H$8</f>
        <v>Študentská ul., Trenčín; parc.č. 1627/624. 1627/433</v>
      </c>
      <c r="C7" s="410"/>
      <c r="D7" s="430"/>
      <c r="E7" s="431"/>
      <c r="F7" s="429" t="s">
        <v>17</v>
      </c>
      <c r="G7" s="62">
        <f>'Rekapitulácia stavby'!$AN$8</f>
        <v>45939</v>
      </c>
      <c r="H7" s="426"/>
      <c r="I7" s="426"/>
      <c r="J7" s="427"/>
    </row>
    <row r="8" spans="1:20">
      <c r="A8" s="422"/>
      <c r="B8" s="423"/>
      <c r="C8" s="424"/>
      <c r="D8" s="423"/>
      <c r="E8" s="425"/>
      <c r="F8" s="423"/>
      <c r="G8" s="423"/>
      <c r="H8" s="426"/>
      <c r="I8" s="426"/>
      <c r="J8" s="427"/>
    </row>
    <row r="9" spans="1:20" ht="25.5">
      <c r="A9" s="432" t="s">
        <v>2271</v>
      </c>
      <c r="B9" s="433" t="s">
        <v>2272</v>
      </c>
      <c r="C9" s="433" t="s">
        <v>2273</v>
      </c>
      <c r="D9" s="434" t="s">
        <v>2274</v>
      </c>
      <c r="E9" s="435" t="s">
        <v>2275</v>
      </c>
      <c r="F9" s="435" t="s">
        <v>2275</v>
      </c>
      <c r="G9" s="435" t="s">
        <v>2276</v>
      </c>
      <c r="H9" s="435" t="s">
        <v>2276</v>
      </c>
      <c r="I9" s="435" t="s">
        <v>2276</v>
      </c>
      <c r="J9" s="436" t="s">
        <v>2277</v>
      </c>
    </row>
    <row r="10" spans="1:20">
      <c r="A10" s="437"/>
      <c r="B10" s="438"/>
      <c r="C10" s="438"/>
      <c r="D10" s="439"/>
      <c r="E10" s="435" t="s">
        <v>2278</v>
      </c>
      <c r="F10" s="435" t="s">
        <v>2264</v>
      </c>
      <c r="G10" s="435" t="s">
        <v>2278</v>
      </c>
      <c r="H10" s="435" t="s">
        <v>2264</v>
      </c>
      <c r="I10" s="435" t="s">
        <v>2279</v>
      </c>
      <c r="J10" s="436"/>
    </row>
    <row r="11" spans="1:20" ht="206.25" customHeight="1">
      <c r="A11" s="440" t="s">
        <v>1</v>
      </c>
      <c r="B11" s="441" t="s">
        <v>2280</v>
      </c>
      <c r="C11" s="442" t="s">
        <v>1</v>
      </c>
      <c r="D11" s="443" t="s">
        <v>1</v>
      </c>
      <c r="E11" s="444" t="s">
        <v>1</v>
      </c>
      <c r="F11" s="442" t="s">
        <v>1</v>
      </c>
      <c r="G11" s="442" t="s">
        <v>1</v>
      </c>
      <c r="H11" s="442" t="s">
        <v>1</v>
      </c>
      <c r="I11" s="442" t="s">
        <v>1</v>
      </c>
      <c r="J11" s="445"/>
    </row>
    <row r="12" spans="1:20" ht="19.5">
      <c r="A12" s="446" t="s">
        <v>163</v>
      </c>
      <c r="B12" s="447"/>
      <c r="C12" s="448"/>
      <c r="D12" s="449"/>
      <c r="E12" s="450"/>
      <c r="F12" s="448"/>
      <c r="G12" s="448"/>
      <c r="H12" s="448"/>
      <c r="I12" s="448"/>
      <c r="J12" s="451"/>
    </row>
    <row r="13" spans="1:20">
      <c r="A13" s="452" t="s">
        <v>2281</v>
      </c>
      <c r="B13" s="453"/>
      <c r="C13" s="453"/>
      <c r="D13" s="453"/>
      <c r="E13" s="453"/>
      <c r="F13" s="453"/>
      <c r="G13" s="453"/>
      <c r="H13" s="453"/>
      <c r="I13" s="453"/>
      <c r="J13" s="454"/>
    </row>
    <row r="14" spans="1:20" ht="330.6" customHeight="1">
      <c r="A14" s="455">
        <v>3.1</v>
      </c>
      <c r="B14" s="456" t="s">
        <v>2282</v>
      </c>
      <c r="C14" s="457" t="s">
        <v>250</v>
      </c>
      <c r="D14" s="458">
        <v>1</v>
      </c>
      <c r="E14" s="459"/>
      <c r="F14" s="459"/>
      <c r="G14" s="460">
        <f>ROUND(D14*E14,2)</f>
        <v>0</v>
      </c>
      <c r="H14" s="461">
        <f>ROUND(D14*F14,2)</f>
        <v>0</v>
      </c>
      <c r="I14" s="462">
        <f>ROUND(G14+H14,2)</f>
        <v>0</v>
      </c>
      <c r="J14" s="463"/>
      <c r="S14" s="464"/>
      <c r="T14" s="464"/>
    </row>
    <row r="15" spans="1:20" ht="67.5" customHeight="1">
      <c r="A15" s="455">
        <v>3.2</v>
      </c>
      <c r="B15" s="456" t="s">
        <v>2283</v>
      </c>
      <c r="C15" s="457" t="s">
        <v>250</v>
      </c>
      <c r="D15" s="458">
        <v>1</v>
      </c>
      <c r="E15" s="459"/>
      <c r="F15" s="459"/>
      <c r="G15" s="460">
        <f t="shared" ref="G15:G46" si="0">ROUND(D15*E15,2)</f>
        <v>0</v>
      </c>
      <c r="H15" s="461">
        <f t="shared" ref="H15:H46" si="1">ROUND(D15*F15,2)</f>
        <v>0</v>
      </c>
      <c r="I15" s="462">
        <f t="shared" ref="I15:I46" si="2">ROUND(G15+H15,2)</f>
        <v>0</v>
      </c>
      <c r="J15" s="463"/>
      <c r="S15" s="464"/>
      <c r="T15" s="464"/>
    </row>
    <row r="16" spans="1:20" ht="51.75">
      <c r="A16" s="455">
        <v>3.3</v>
      </c>
      <c r="B16" s="456" t="s">
        <v>2284</v>
      </c>
      <c r="C16" s="457" t="s">
        <v>250</v>
      </c>
      <c r="D16" s="458">
        <v>2</v>
      </c>
      <c r="E16" s="459"/>
      <c r="F16" s="459"/>
      <c r="G16" s="460">
        <f t="shared" si="0"/>
        <v>0</v>
      </c>
      <c r="H16" s="461">
        <f t="shared" si="1"/>
        <v>0</v>
      </c>
      <c r="I16" s="462">
        <f t="shared" si="2"/>
        <v>0</v>
      </c>
      <c r="J16" s="463"/>
      <c r="S16" s="464"/>
      <c r="T16" s="464"/>
    </row>
    <row r="17" spans="1:20" ht="30" customHeight="1">
      <c r="A17" s="455">
        <v>3.4</v>
      </c>
      <c r="B17" s="456" t="s">
        <v>2285</v>
      </c>
      <c r="C17" s="457" t="s">
        <v>250</v>
      </c>
      <c r="D17" s="458">
        <v>1</v>
      </c>
      <c r="E17" s="459"/>
      <c r="F17" s="459"/>
      <c r="G17" s="460">
        <f t="shared" si="0"/>
        <v>0</v>
      </c>
      <c r="H17" s="461">
        <f t="shared" si="1"/>
        <v>0</v>
      </c>
      <c r="I17" s="462">
        <f t="shared" si="2"/>
        <v>0</v>
      </c>
      <c r="J17" s="463"/>
      <c r="S17" s="464"/>
      <c r="T17" s="464"/>
    </row>
    <row r="18" spans="1:20">
      <c r="A18" s="455">
        <v>3.5</v>
      </c>
      <c r="B18" s="456" t="s">
        <v>2286</v>
      </c>
      <c r="C18" s="457" t="s">
        <v>250</v>
      </c>
      <c r="D18" s="458">
        <v>5</v>
      </c>
      <c r="E18" s="459"/>
      <c r="F18" s="459"/>
      <c r="G18" s="460">
        <f t="shared" si="0"/>
        <v>0</v>
      </c>
      <c r="H18" s="461">
        <f t="shared" si="1"/>
        <v>0</v>
      </c>
      <c r="I18" s="462">
        <f t="shared" si="2"/>
        <v>0</v>
      </c>
      <c r="J18" s="463"/>
      <c r="S18" s="464"/>
      <c r="T18" s="464"/>
    </row>
    <row r="19" spans="1:20">
      <c r="A19" s="455">
        <v>3.6</v>
      </c>
      <c r="B19" s="456" t="s">
        <v>2287</v>
      </c>
      <c r="C19" s="457" t="s">
        <v>250</v>
      </c>
      <c r="D19" s="458">
        <v>1</v>
      </c>
      <c r="E19" s="459"/>
      <c r="F19" s="459"/>
      <c r="G19" s="460">
        <f t="shared" si="0"/>
        <v>0</v>
      </c>
      <c r="H19" s="461">
        <f t="shared" si="1"/>
        <v>0</v>
      </c>
      <c r="I19" s="462">
        <f t="shared" si="2"/>
        <v>0</v>
      </c>
      <c r="J19" s="463"/>
      <c r="S19" s="464"/>
      <c r="T19" s="464"/>
    </row>
    <row r="20" spans="1:20">
      <c r="A20" s="455">
        <v>3.7</v>
      </c>
      <c r="B20" s="456" t="s">
        <v>2288</v>
      </c>
      <c r="C20" s="457" t="s">
        <v>250</v>
      </c>
      <c r="D20" s="458">
        <v>1</v>
      </c>
      <c r="E20" s="459"/>
      <c r="F20" s="459"/>
      <c r="G20" s="460">
        <f t="shared" si="0"/>
        <v>0</v>
      </c>
      <c r="H20" s="461">
        <f t="shared" si="1"/>
        <v>0</v>
      </c>
      <c r="I20" s="462">
        <f t="shared" si="2"/>
        <v>0</v>
      </c>
      <c r="J20" s="463"/>
      <c r="S20" s="464"/>
      <c r="T20" s="464"/>
    </row>
    <row r="21" spans="1:20">
      <c r="A21" s="455">
        <v>3.8</v>
      </c>
      <c r="B21" s="456" t="s">
        <v>2289</v>
      </c>
      <c r="C21" s="457" t="s">
        <v>250</v>
      </c>
      <c r="D21" s="458">
        <v>1</v>
      </c>
      <c r="E21" s="459"/>
      <c r="F21" s="459"/>
      <c r="G21" s="460">
        <f t="shared" si="0"/>
        <v>0</v>
      </c>
      <c r="H21" s="461">
        <f t="shared" si="1"/>
        <v>0</v>
      </c>
      <c r="I21" s="462">
        <f t="shared" si="2"/>
        <v>0</v>
      </c>
      <c r="J21" s="463"/>
      <c r="S21" s="464"/>
      <c r="T21" s="464"/>
    </row>
    <row r="22" spans="1:20">
      <c r="A22" s="455">
        <v>3.9</v>
      </c>
      <c r="B22" s="456" t="s">
        <v>2290</v>
      </c>
      <c r="C22" s="457" t="s">
        <v>250</v>
      </c>
      <c r="D22" s="458">
        <v>1</v>
      </c>
      <c r="E22" s="459"/>
      <c r="F22" s="459"/>
      <c r="G22" s="460">
        <f t="shared" si="0"/>
        <v>0</v>
      </c>
      <c r="H22" s="461">
        <f t="shared" si="1"/>
        <v>0</v>
      </c>
      <c r="I22" s="462">
        <f t="shared" si="2"/>
        <v>0</v>
      </c>
      <c r="J22" s="463"/>
      <c r="S22" s="464"/>
      <c r="T22" s="464"/>
    </row>
    <row r="23" spans="1:20">
      <c r="A23" s="465">
        <v>3.1</v>
      </c>
      <c r="B23" s="456" t="s">
        <v>2291</v>
      </c>
      <c r="C23" s="457" t="s">
        <v>250</v>
      </c>
      <c r="D23" s="458">
        <v>4</v>
      </c>
      <c r="E23" s="459"/>
      <c r="F23" s="459"/>
      <c r="G23" s="460">
        <f t="shared" si="0"/>
        <v>0</v>
      </c>
      <c r="H23" s="461">
        <f t="shared" si="1"/>
        <v>0</v>
      </c>
      <c r="I23" s="462">
        <f t="shared" si="2"/>
        <v>0</v>
      </c>
      <c r="J23" s="463"/>
      <c r="S23" s="464"/>
      <c r="T23" s="464"/>
    </row>
    <row r="24" spans="1:20">
      <c r="A24" s="455">
        <v>3.11</v>
      </c>
      <c r="B24" s="456" t="s">
        <v>2292</v>
      </c>
      <c r="C24" s="457" t="s">
        <v>250</v>
      </c>
      <c r="D24" s="458">
        <v>2</v>
      </c>
      <c r="E24" s="459"/>
      <c r="F24" s="459"/>
      <c r="G24" s="460">
        <f t="shared" si="0"/>
        <v>0</v>
      </c>
      <c r="H24" s="461">
        <f t="shared" si="1"/>
        <v>0</v>
      </c>
      <c r="I24" s="462">
        <f t="shared" si="2"/>
        <v>0</v>
      </c>
      <c r="J24" s="463"/>
      <c r="S24" s="464"/>
      <c r="T24" s="464"/>
    </row>
    <row r="25" spans="1:20">
      <c r="A25" s="455">
        <v>3.12</v>
      </c>
      <c r="B25" s="456" t="s">
        <v>2293</v>
      </c>
      <c r="C25" s="457" t="s">
        <v>250</v>
      </c>
      <c r="D25" s="458">
        <v>1</v>
      </c>
      <c r="E25" s="459"/>
      <c r="F25" s="459"/>
      <c r="G25" s="460">
        <f t="shared" si="0"/>
        <v>0</v>
      </c>
      <c r="H25" s="461">
        <f t="shared" si="1"/>
        <v>0</v>
      </c>
      <c r="I25" s="462">
        <f t="shared" si="2"/>
        <v>0</v>
      </c>
      <c r="J25" s="463"/>
      <c r="S25" s="464"/>
      <c r="T25" s="464"/>
    </row>
    <row r="26" spans="1:20">
      <c r="A26" s="455">
        <v>3.13</v>
      </c>
      <c r="B26" s="456" t="s">
        <v>2294</v>
      </c>
      <c r="C26" s="457" t="s">
        <v>250</v>
      </c>
      <c r="D26" s="458">
        <v>1</v>
      </c>
      <c r="E26" s="459"/>
      <c r="F26" s="459"/>
      <c r="G26" s="460">
        <f t="shared" si="0"/>
        <v>0</v>
      </c>
      <c r="H26" s="461">
        <f t="shared" si="1"/>
        <v>0</v>
      </c>
      <c r="I26" s="462">
        <f t="shared" si="2"/>
        <v>0</v>
      </c>
      <c r="J26" s="463"/>
      <c r="S26" s="464"/>
      <c r="T26" s="464"/>
    </row>
    <row r="27" spans="1:20">
      <c r="A27" s="455">
        <v>3.14</v>
      </c>
      <c r="B27" s="456" t="s">
        <v>2295</v>
      </c>
      <c r="C27" s="457" t="s">
        <v>250</v>
      </c>
      <c r="D27" s="458">
        <v>4</v>
      </c>
      <c r="E27" s="459"/>
      <c r="F27" s="459"/>
      <c r="G27" s="460">
        <f t="shared" si="0"/>
        <v>0</v>
      </c>
      <c r="H27" s="461">
        <f t="shared" si="1"/>
        <v>0</v>
      </c>
      <c r="I27" s="462">
        <f t="shared" si="2"/>
        <v>0</v>
      </c>
      <c r="J27" s="463"/>
      <c r="S27" s="464"/>
      <c r="T27" s="464"/>
    </row>
    <row r="28" spans="1:20">
      <c r="A28" s="455">
        <v>3.15</v>
      </c>
      <c r="B28" s="456" t="s">
        <v>2296</v>
      </c>
      <c r="C28" s="457" t="s">
        <v>250</v>
      </c>
      <c r="D28" s="458">
        <v>2</v>
      </c>
      <c r="E28" s="459"/>
      <c r="F28" s="459"/>
      <c r="G28" s="460">
        <f t="shared" si="0"/>
        <v>0</v>
      </c>
      <c r="H28" s="461">
        <f t="shared" si="1"/>
        <v>0</v>
      </c>
      <c r="I28" s="462">
        <f t="shared" si="2"/>
        <v>0</v>
      </c>
      <c r="J28" s="463"/>
      <c r="S28" s="464"/>
      <c r="T28" s="464"/>
    </row>
    <row r="29" spans="1:20">
      <c r="A29" s="455">
        <v>3.16</v>
      </c>
      <c r="B29" s="456" t="s">
        <v>2297</v>
      </c>
      <c r="C29" s="457" t="s">
        <v>250</v>
      </c>
      <c r="D29" s="458">
        <v>1</v>
      </c>
      <c r="E29" s="459"/>
      <c r="F29" s="459"/>
      <c r="G29" s="460">
        <f t="shared" si="0"/>
        <v>0</v>
      </c>
      <c r="H29" s="461">
        <f t="shared" si="1"/>
        <v>0</v>
      </c>
      <c r="I29" s="462">
        <f t="shared" si="2"/>
        <v>0</v>
      </c>
      <c r="J29" s="463"/>
      <c r="S29" s="464"/>
      <c r="T29" s="464"/>
    </row>
    <row r="30" spans="1:20">
      <c r="A30" s="455">
        <v>3.17</v>
      </c>
      <c r="B30" s="456" t="s">
        <v>2298</v>
      </c>
      <c r="C30" s="457" t="s">
        <v>250</v>
      </c>
      <c r="D30" s="458">
        <v>1</v>
      </c>
      <c r="E30" s="459"/>
      <c r="F30" s="459"/>
      <c r="G30" s="460">
        <f t="shared" si="0"/>
        <v>0</v>
      </c>
      <c r="H30" s="461">
        <f t="shared" si="1"/>
        <v>0</v>
      </c>
      <c r="I30" s="462">
        <f t="shared" si="2"/>
        <v>0</v>
      </c>
      <c r="J30" s="463"/>
      <c r="S30" s="464"/>
      <c r="T30" s="464"/>
    </row>
    <row r="31" spans="1:20">
      <c r="A31" s="455">
        <v>3.18</v>
      </c>
      <c r="B31" s="456" t="s">
        <v>2299</v>
      </c>
      <c r="C31" s="457" t="s">
        <v>250</v>
      </c>
      <c r="D31" s="458">
        <v>2</v>
      </c>
      <c r="E31" s="459"/>
      <c r="F31" s="459"/>
      <c r="G31" s="460">
        <f t="shared" si="0"/>
        <v>0</v>
      </c>
      <c r="H31" s="461">
        <f t="shared" si="1"/>
        <v>0</v>
      </c>
      <c r="I31" s="462">
        <f t="shared" si="2"/>
        <v>0</v>
      </c>
      <c r="J31" s="463"/>
      <c r="S31" s="464"/>
      <c r="T31" s="464"/>
    </row>
    <row r="32" spans="1:20">
      <c r="A32" s="455">
        <v>3.19</v>
      </c>
      <c r="B32" s="456" t="s">
        <v>2300</v>
      </c>
      <c r="C32" s="457" t="s">
        <v>250</v>
      </c>
      <c r="D32" s="458">
        <v>1</v>
      </c>
      <c r="E32" s="459"/>
      <c r="F32" s="459"/>
      <c r="G32" s="460">
        <f t="shared" si="0"/>
        <v>0</v>
      </c>
      <c r="H32" s="461">
        <f t="shared" si="1"/>
        <v>0</v>
      </c>
      <c r="I32" s="462">
        <f t="shared" si="2"/>
        <v>0</v>
      </c>
      <c r="J32" s="463"/>
      <c r="S32" s="464"/>
      <c r="T32" s="464"/>
    </row>
    <row r="33" spans="1:20">
      <c r="A33" s="465">
        <v>3.2</v>
      </c>
      <c r="B33" s="456" t="s">
        <v>2301</v>
      </c>
      <c r="C33" s="457" t="s">
        <v>250</v>
      </c>
      <c r="D33" s="458">
        <v>1</v>
      </c>
      <c r="E33" s="459"/>
      <c r="F33" s="459"/>
      <c r="G33" s="460">
        <f t="shared" si="0"/>
        <v>0</v>
      </c>
      <c r="H33" s="461">
        <f t="shared" si="1"/>
        <v>0</v>
      </c>
      <c r="I33" s="462">
        <f t="shared" si="2"/>
        <v>0</v>
      </c>
      <c r="J33" s="463"/>
      <c r="S33" s="464"/>
      <c r="T33" s="464"/>
    </row>
    <row r="34" spans="1:20">
      <c r="A34" s="455">
        <v>3.21</v>
      </c>
      <c r="B34" s="456" t="s">
        <v>2302</v>
      </c>
      <c r="C34" s="457" t="s">
        <v>250</v>
      </c>
      <c r="D34" s="458">
        <v>1</v>
      </c>
      <c r="E34" s="459"/>
      <c r="F34" s="459"/>
      <c r="G34" s="460">
        <f t="shared" si="0"/>
        <v>0</v>
      </c>
      <c r="H34" s="461">
        <f t="shared" si="1"/>
        <v>0</v>
      </c>
      <c r="I34" s="462">
        <f t="shared" si="2"/>
        <v>0</v>
      </c>
      <c r="J34" s="463"/>
      <c r="S34" s="464"/>
      <c r="T34" s="464"/>
    </row>
    <row r="35" spans="1:20">
      <c r="A35" s="455">
        <v>3.22</v>
      </c>
      <c r="B35" s="456" t="s">
        <v>2303</v>
      </c>
      <c r="C35" s="457" t="s">
        <v>250</v>
      </c>
      <c r="D35" s="458">
        <v>1</v>
      </c>
      <c r="E35" s="459"/>
      <c r="F35" s="459"/>
      <c r="G35" s="460">
        <f t="shared" si="0"/>
        <v>0</v>
      </c>
      <c r="H35" s="461">
        <f t="shared" si="1"/>
        <v>0</v>
      </c>
      <c r="I35" s="462">
        <f t="shared" si="2"/>
        <v>0</v>
      </c>
      <c r="J35" s="463"/>
      <c r="S35" s="464"/>
      <c r="T35" s="464"/>
    </row>
    <row r="36" spans="1:20">
      <c r="A36" s="455">
        <v>3.23</v>
      </c>
      <c r="B36" s="456" t="s">
        <v>2304</v>
      </c>
      <c r="C36" s="457" t="s">
        <v>250</v>
      </c>
      <c r="D36" s="458">
        <v>1</v>
      </c>
      <c r="E36" s="459"/>
      <c r="F36" s="459"/>
      <c r="G36" s="460">
        <f t="shared" si="0"/>
        <v>0</v>
      </c>
      <c r="H36" s="461">
        <f t="shared" si="1"/>
        <v>0</v>
      </c>
      <c r="I36" s="462">
        <f t="shared" si="2"/>
        <v>0</v>
      </c>
      <c r="J36" s="463"/>
      <c r="S36" s="464"/>
      <c r="T36" s="464"/>
    </row>
    <row r="37" spans="1:20">
      <c r="A37" s="455">
        <v>3.24</v>
      </c>
      <c r="B37" s="456" t="s">
        <v>2305</v>
      </c>
      <c r="C37" s="457" t="s">
        <v>250</v>
      </c>
      <c r="D37" s="458">
        <v>1</v>
      </c>
      <c r="E37" s="459"/>
      <c r="F37" s="459"/>
      <c r="G37" s="460">
        <f t="shared" si="0"/>
        <v>0</v>
      </c>
      <c r="H37" s="461">
        <f t="shared" si="1"/>
        <v>0</v>
      </c>
      <c r="I37" s="462">
        <f t="shared" si="2"/>
        <v>0</v>
      </c>
      <c r="J37" s="463"/>
      <c r="S37" s="464"/>
      <c r="T37" s="464"/>
    </row>
    <row r="38" spans="1:20" ht="26.25">
      <c r="A38" s="455">
        <v>3.25</v>
      </c>
      <c r="B38" s="456" t="s">
        <v>2306</v>
      </c>
      <c r="C38" s="457" t="s">
        <v>250</v>
      </c>
      <c r="D38" s="458">
        <v>5</v>
      </c>
      <c r="E38" s="459"/>
      <c r="F38" s="459"/>
      <c r="G38" s="460">
        <f t="shared" si="0"/>
        <v>0</v>
      </c>
      <c r="H38" s="461">
        <f t="shared" si="1"/>
        <v>0</v>
      </c>
      <c r="I38" s="462">
        <f t="shared" si="2"/>
        <v>0</v>
      </c>
      <c r="J38" s="463"/>
      <c r="S38" s="464"/>
      <c r="T38" s="464"/>
    </row>
    <row r="39" spans="1:20">
      <c r="A39" s="455">
        <v>3.26</v>
      </c>
      <c r="B39" s="456" t="s">
        <v>2307</v>
      </c>
      <c r="C39" s="457" t="s">
        <v>250</v>
      </c>
      <c r="D39" s="458">
        <v>1</v>
      </c>
      <c r="E39" s="459"/>
      <c r="F39" s="459"/>
      <c r="G39" s="460">
        <f t="shared" si="0"/>
        <v>0</v>
      </c>
      <c r="H39" s="461">
        <f t="shared" si="1"/>
        <v>0</v>
      </c>
      <c r="I39" s="462">
        <f t="shared" si="2"/>
        <v>0</v>
      </c>
      <c r="J39" s="463"/>
      <c r="S39" s="464"/>
      <c r="T39" s="464"/>
    </row>
    <row r="40" spans="1:20">
      <c r="A40" s="455">
        <v>3.27</v>
      </c>
      <c r="B40" s="456" t="s">
        <v>2308</v>
      </c>
      <c r="C40" s="457" t="s">
        <v>250</v>
      </c>
      <c r="D40" s="458">
        <v>1</v>
      </c>
      <c r="E40" s="459"/>
      <c r="F40" s="459"/>
      <c r="G40" s="460">
        <f t="shared" si="0"/>
        <v>0</v>
      </c>
      <c r="H40" s="461">
        <f t="shared" si="1"/>
        <v>0</v>
      </c>
      <c r="I40" s="462">
        <f t="shared" si="2"/>
        <v>0</v>
      </c>
      <c r="J40" s="463"/>
      <c r="S40" s="464"/>
      <c r="T40" s="464"/>
    </row>
    <row r="41" spans="1:20">
      <c r="A41" s="455"/>
      <c r="B41" s="466" t="s">
        <v>2092</v>
      </c>
      <c r="C41" s="457"/>
      <c r="D41" s="458"/>
      <c r="E41" s="459"/>
      <c r="F41" s="459"/>
      <c r="G41" s="460">
        <f t="shared" si="0"/>
        <v>0</v>
      </c>
      <c r="H41" s="461">
        <f t="shared" si="1"/>
        <v>0</v>
      </c>
      <c r="I41" s="462">
        <f t="shared" si="2"/>
        <v>0</v>
      </c>
      <c r="J41" s="463"/>
      <c r="S41" s="464"/>
      <c r="T41" s="464"/>
    </row>
    <row r="42" spans="1:20">
      <c r="A42" s="455"/>
      <c r="B42" s="466" t="s">
        <v>2309</v>
      </c>
      <c r="C42" s="457"/>
      <c r="D42" s="458"/>
      <c r="E42" s="459"/>
      <c r="F42" s="459"/>
      <c r="G42" s="460">
        <f t="shared" si="0"/>
        <v>0</v>
      </c>
      <c r="H42" s="461">
        <f t="shared" si="1"/>
        <v>0</v>
      </c>
      <c r="I42" s="462">
        <f t="shared" si="2"/>
        <v>0</v>
      </c>
      <c r="J42" s="463"/>
      <c r="S42" s="464"/>
      <c r="T42" s="464"/>
    </row>
    <row r="43" spans="1:20">
      <c r="A43" s="455"/>
      <c r="B43" s="456" t="s">
        <v>2310</v>
      </c>
      <c r="C43" s="457" t="s">
        <v>2098</v>
      </c>
      <c r="D43" s="458">
        <v>2.5</v>
      </c>
      <c r="E43" s="459"/>
      <c r="F43" s="459"/>
      <c r="G43" s="460">
        <f t="shared" si="0"/>
        <v>0</v>
      </c>
      <c r="H43" s="461">
        <f t="shared" si="1"/>
        <v>0</v>
      </c>
      <c r="I43" s="462">
        <f t="shared" si="2"/>
        <v>0</v>
      </c>
      <c r="J43" s="463"/>
      <c r="S43" s="464"/>
      <c r="T43" s="464"/>
    </row>
    <row r="44" spans="1:20">
      <c r="A44" s="455"/>
      <c r="B44" s="456" t="s">
        <v>2311</v>
      </c>
      <c r="C44" s="457" t="s">
        <v>2098</v>
      </c>
      <c r="D44" s="458">
        <v>2</v>
      </c>
      <c r="E44" s="459"/>
      <c r="F44" s="459"/>
      <c r="G44" s="460">
        <f t="shared" si="0"/>
        <v>0</v>
      </c>
      <c r="H44" s="461">
        <f t="shared" si="1"/>
        <v>0</v>
      </c>
      <c r="I44" s="462">
        <f t="shared" si="2"/>
        <v>0</v>
      </c>
      <c r="J44" s="463"/>
      <c r="S44" s="464"/>
      <c r="T44" s="464"/>
    </row>
    <row r="45" spans="1:20">
      <c r="A45" s="455"/>
      <c r="B45" s="456" t="s">
        <v>2312</v>
      </c>
      <c r="C45" s="457" t="s">
        <v>2098</v>
      </c>
      <c r="D45" s="458">
        <v>2</v>
      </c>
      <c r="E45" s="459"/>
      <c r="F45" s="459"/>
      <c r="G45" s="460">
        <f t="shared" si="0"/>
        <v>0</v>
      </c>
      <c r="H45" s="461">
        <f t="shared" si="1"/>
        <v>0</v>
      </c>
      <c r="I45" s="462">
        <f t="shared" si="2"/>
        <v>0</v>
      </c>
      <c r="J45" s="463"/>
      <c r="S45" s="464"/>
      <c r="T45" s="464"/>
    </row>
    <row r="46" spans="1:20">
      <c r="A46" s="455"/>
      <c r="B46" s="456" t="s">
        <v>2313</v>
      </c>
      <c r="C46" s="457" t="s">
        <v>2098</v>
      </c>
      <c r="D46" s="458">
        <v>6</v>
      </c>
      <c r="E46" s="459"/>
      <c r="F46" s="459"/>
      <c r="G46" s="460">
        <f t="shared" si="0"/>
        <v>0</v>
      </c>
      <c r="H46" s="461">
        <f t="shared" si="1"/>
        <v>0</v>
      </c>
      <c r="I46" s="462">
        <f t="shared" si="2"/>
        <v>0</v>
      </c>
      <c r="J46" s="463"/>
      <c r="S46" s="464"/>
      <c r="T46" s="464"/>
    </row>
    <row r="47" spans="1:20">
      <c r="A47" s="455"/>
      <c r="B47" s="466" t="s">
        <v>2314</v>
      </c>
      <c r="C47" s="457"/>
      <c r="D47" s="458"/>
      <c r="E47" s="459"/>
      <c r="F47" s="459"/>
      <c r="G47" s="460"/>
      <c r="H47" s="461"/>
      <c r="I47" s="462"/>
      <c r="J47" s="463"/>
      <c r="S47" s="464"/>
      <c r="T47" s="464"/>
    </row>
    <row r="48" spans="1:20" ht="26.25">
      <c r="A48" s="455"/>
      <c r="B48" s="456" t="s">
        <v>2315</v>
      </c>
      <c r="C48" s="457"/>
      <c r="D48" s="458"/>
      <c r="E48" s="459"/>
      <c r="F48" s="459"/>
      <c r="G48" s="460"/>
      <c r="H48" s="461"/>
      <c r="I48" s="462"/>
      <c r="J48" s="463"/>
      <c r="S48" s="464"/>
      <c r="T48" s="464"/>
    </row>
    <row r="49" spans="1:20">
      <c r="A49" s="455"/>
      <c r="B49" s="467" t="s">
        <v>2316</v>
      </c>
      <c r="C49" s="457" t="s">
        <v>2098</v>
      </c>
      <c r="D49" s="468">
        <v>3.1878980891719748</v>
      </c>
      <c r="E49" s="459"/>
      <c r="F49" s="459"/>
      <c r="G49" s="460">
        <f t="shared" ref="G49:G59" si="3">ROUND(D49*E49,2)</f>
        <v>0</v>
      </c>
      <c r="H49" s="461">
        <f t="shared" ref="H49:H59" si="4">ROUND(D49*F49,2)</f>
        <v>0</v>
      </c>
      <c r="I49" s="462">
        <f t="shared" ref="I49:I59" si="5">ROUND(G49+H49,2)</f>
        <v>0</v>
      </c>
      <c r="J49" s="463"/>
      <c r="S49" s="464"/>
      <c r="T49" s="464"/>
    </row>
    <row r="50" spans="1:20">
      <c r="A50" s="455"/>
      <c r="B50" s="467" t="s">
        <v>2317</v>
      </c>
      <c r="C50" s="457" t="s">
        <v>2098</v>
      </c>
      <c r="D50" s="468">
        <v>2.1170483460559795</v>
      </c>
      <c r="E50" s="459"/>
      <c r="F50" s="459"/>
      <c r="G50" s="460">
        <f t="shared" si="3"/>
        <v>0</v>
      </c>
      <c r="H50" s="461">
        <f t="shared" si="4"/>
        <v>0</v>
      </c>
      <c r="I50" s="462">
        <f t="shared" si="5"/>
        <v>0</v>
      </c>
      <c r="J50" s="463"/>
      <c r="S50" s="464"/>
      <c r="T50" s="464"/>
    </row>
    <row r="51" spans="1:20">
      <c r="A51" s="455"/>
      <c r="B51" s="467" t="s">
        <v>2318</v>
      </c>
      <c r="C51" s="457" t="s">
        <v>2098</v>
      </c>
      <c r="D51" s="468">
        <v>26.103379721669981</v>
      </c>
      <c r="E51" s="459"/>
      <c r="F51" s="459"/>
      <c r="G51" s="460">
        <f t="shared" si="3"/>
        <v>0</v>
      </c>
      <c r="H51" s="461">
        <f t="shared" si="4"/>
        <v>0</v>
      </c>
      <c r="I51" s="462">
        <f t="shared" si="5"/>
        <v>0</v>
      </c>
      <c r="J51" s="463"/>
      <c r="S51" s="464"/>
      <c r="T51" s="464"/>
    </row>
    <row r="52" spans="1:20">
      <c r="A52" s="455"/>
      <c r="B52" s="467" t="s">
        <v>2319</v>
      </c>
      <c r="C52" s="457" t="s">
        <v>2098</v>
      </c>
      <c r="D52" s="468">
        <v>5.5891719745222943</v>
      </c>
      <c r="E52" s="459"/>
      <c r="F52" s="459"/>
      <c r="G52" s="460">
        <f t="shared" si="3"/>
        <v>0</v>
      </c>
      <c r="H52" s="461">
        <f t="shared" si="4"/>
        <v>0</v>
      </c>
      <c r="I52" s="462">
        <f t="shared" si="5"/>
        <v>0</v>
      </c>
      <c r="J52" s="463"/>
      <c r="S52" s="464"/>
      <c r="T52" s="464"/>
    </row>
    <row r="53" spans="1:20">
      <c r="A53" s="455"/>
      <c r="B53" s="467" t="s">
        <v>2320</v>
      </c>
      <c r="C53" s="457" t="s">
        <v>2098</v>
      </c>
      <c r="D53" s="468">
        <v>2.1031847133757959</v>
      </c>
      <c r="E53" s="459"/>
      <c r="F53" s="459"/>
      <c r="G53" s="460">
        <f t="shared" si="3"/>
        <v>0</v>
      </c>
      <c r="H53" s="461">
        <f t="shared" si="4"/>
        <v>0</v>
      </c>
      <c r="I53" s="462">
        <f t="shared" si="5"/>
        <v>0</v>
      </c>
      <c r="J53" s="463"/>
      <c r="S53" s="464"/>
      <c r="T53" s="464"/>
    </row>
    <row r="54" spans="1:20">
      <c r="A54" s="455"/>
      <c r="B54" s="467" t="s">
        <v>2321</v>
      </c>
      <c r="C54" s="457" t="s">
        <v>2098</v>
      </c>
      <c r="D54" s="468">
        <v>0.85353535353535359</v>
      </c>
      <c r="E54" s="459"/>
      <c r="F54" s="459"/>
      <c r="G54" s="460">
        <f t="shared" si="3"/>
        <v>0</v>
      </c>
      <c r="H54" s="461">
        <f t="shared" si="4"/>
        <v>0</v>
      </c>
      <c r="I54" s="462">
        <f t="shared" si="5"/>
        <v>0</v>
      </c>
      <c r="J54" s="463"/>
      <c r="S54" s="464"/>
      <c r="T54" s="464"/>
    </row>
    <row r="55" spans="1:20">
      <c r="A55" s="455"/>
      <c r="B55" s="469" t="s">
        <v>2322</v>
      </c>
      <c r="C55" s="457" t="s">
        <v>238</v>
      </c>
      <c r="D55" s="458">
        <v>0.8</v>
      </c>
      <c r="E55" s="470"/>
      <c r="F55" s="459"/>
      <c r="G55" s="460">
        <f t="shared" si="3"/>
        <v>0</v>
      </c>
      <c r="H55" s="461">
        <f t="shared" si="4"/>
        <v>0</v>
      </c>
      <c r="I55" s="462">
        <f t="shared" si="5"/>
        <v>0</v>
      </c>
      <c r="J55" s="463"/>
      <c r="S55" s="464"/>
      <c r="T55" s="464"/>
    </row>
    <row r="56" spans="1:20">
      <c r="A56" s="455"/>
      <c r="B56" s="469" t="s">
        <v>2323</v>
      </c>
      <c r="C56" s="457" t="s">
        <v>238</v>
      </c>
      <c r="D56" s="458">
        <v>1.7</v>
      </c>
      <c r="E56" s="470"/>
      <c r="F56" s="459"/>
      <c r="G56" s="460">
        <f t="shared" si="3"/>
        <v>0</v>
      </c>
      <c r="H56" s="461">
        <f t="shared" si="4"/>
        <v>0</v>
      </c>
      <c r="I56" s="462">
        <f t="shared" si="5"/>
        <v>0</v>
      </c>
      <c r="J56" s="463"/>
      <c r="S56" s="464"/>
      <c r="T56" s="464"/>
    </row>
    <row r="57" spans="1:20">
      <c r="A57" s="455"/>
      <c r="B57" s="469" t="s">
        <v>2324</v>
      </c>
      <c r="C57" s="457" t="s">
        <v>238</v>
      </c>
      <c r="D57" s="458">
        <v>1.3</v>
      </c>
      <c r="E57" s="470"/>
      <c r="F57" s="459"/>
      <c r="G57" s="460">
        <f t="shared" si="3"/>
        <v>0</v>
      </c>
      <c r="H57" s="461">
        <f t="shared" si="4"/>
        <v>0</v>
      </c>
      <c r="I57" s="462">
        <f t="shared" si="5"/>
        <v>0</v>
      </c>
      <c r="J57" s="463"/>
      <c r="S57" s="464"/>
      <c r="T57" s="464"/>
    </row>
    <row r="58" spans="1:20">
      <c r="A58" s="455"/>
      <c r="B58" s="469" t="s">
        <v>2325</v>
      </c>
      <c r="C58" s="457" t="s">
        <v>238</v>
      </c>
      <c r="D58" s="458">
        <v>3.6</v>
      </c>
      <c r="E58" s="470"/>
      <c r="F58" s="459"/>
      <c r="G58" s="460">
        <f t="shared" si="3"/>
        <v>0</v>
      </c>
      <c r="H58" s="461">
        <f t="shared" si="4"/>
        <v>0</v>
      </c>
      <c r="I58" s="462">
        <f t="shared" si="5"/>
        <v>0</v>
      </c>
      <c r="J58" s="463"/>
      <c r="S58" s="464"/>
      <c r="T58" s="464"/>
    </row>
    <row r="59" spans="1:20">
      <c r="A59" s="455"/>
      <c r="B59" s="469" t="s">
        <v>2326</v>
      </c>
      <c r="C59" s="457" t="s">
        <v>238</v>
      </c>
      <c r="D59" s="458">
        <v>0.45</v>
      </c>
      <c r="E59" s="470"/>
      <c r="F59" s="459"/>
      <c r="G59" s="460">
        <f t="shared" si="3"/>
        <v>0</v>
      </c>
      <c r="H59" s="461">
        <f t="shared" si="4"/>
        <v>0</v>
      </c>
      <c r="I59" s="462">
        <f t="shared" si="5"/>
        <v>0</v>
      </c>
      <c r="J59" s="463"/>
      <c r="S59" s="464"/>
      <c r="T59" s="464"/>
    </row>
    <row r="60" spans="1:20">
      <c r="A60" s="455"/>
      <c r="B60" s="466" t="s">
        <v>2327</v>
      </c>
      <c r="C60" s="457"/>
      <c r="D60" s="458"/>
      <c r="E60" s="459"/>
      <c r="F60" s="459"/>
      <c r="G60" s="460"/>
      <c r="H60" s="461"/>
      <c r="I60" s="462"/>
      <c r="J60" s="463"/>
      <c r="S60" s="464"/>
      <c r="T60" s="464"/>
    </row>
    <row r="61" spans="1:20" ht="39">
      <c r="A61" s="455"/>
      <c r="B61" s="456" t="s">
        <v>2328</v>
      </c>
      <c r="C61" s="457"/>
      <c r="D61" s="458"/>
      <c r="E61" s="459"/>
      <c r="F61" s="459"/>
      <c r="G61" s="460"/>
      <c r="H61" s="461"/>
      <c r="I61" s="462"/>
      <c r="J61" s="463"/>
      <c r="S61" s="464"/>
      <c r="T61" s="464"/>
    </row>
    <row r="62" spans="1:20" ht="105" customHeight="1">
      <c r="A62" s="455"/>
      <c r="B62" s="471" t="s">
        <v>2329</v>
      </c>
      <c r="C62" s="457"/>
      <c r="D62" s="458"/>
      <c r="E62" s="459"/>
      <c r="F62" s="459"/>
      <c r="G62" s="460"/>
      <c r="H62" s="461"/>
      <c r="I62" s="462"/>
      <c r="J62" s="463"/>
      <c r="S62" s="464"/>
      <c r="T62" s="464"/>
    </row>
    <row r="63" spans="1:20">
      <c r="A63" s="455"/>
      <c r="B63" s="472" t="s">
        <v>2330</v>
      </c>
      <c r="C63" s="457" t="s">
        <v>238</v>
      </c>
      <c r="D63" s="458">
        <v>2.1</v>
      </c>
      <c r="E63" s="459"/>
      <c r="F63" s="459"/>
      <c r="G63" s="460">
        <f t="shared" ref="G63:G65" si="6">ROUND(D63*E63,2)</f>
        <v>0</v>
      </c>
      <c r="H63" s="461">
        <f t="shared" ref="H63:H65" si="7">ROUND(D63*F63,2)</f>
        <v>0</v>
      </c>
      <c r="I63" s="462">
        <f t="shared" ref="I63:I65" si="8">ROUND(G63+H63,2)</f>
        <v>0</v>
      </c>
      <c r="J63" s="463"/>
      <c r="S63" s="464"/>
      <c r="T63" s="464"/>
    </row>
    <row r="64" spans="1:20">
      <c r="A64" s="455"/>
      <c r="B64" s="472" t="s">
        <v>2331</v>
      </c>
      <c r="C64" s="457" t="s">
        <v>238</v>
      </c>
      <c r="D64" s="458">
        <v>21.6</v>
      </c>
      <c r="E64" s="459"/>
      <c r="F64" s="459"/>
      <c r="G64" s="460">
        <f t="shared" si="6"/>
        <v>0</v>
      </c>
      <c r="H64" s="461">
        <f t="shared" si="7"/>
        <v>0</v>
      </c>
      <c r="I64" s="462">
        <f t="shared" si="8"/>
        <v>0</v>
      </c>
      <c r="J64" s="463"/>
      <c r="S64" s="464"/>
      <c r="T64" s="464"/>
    </row>
    <row r="65" spans="1:20">
      <c r="A65" s="455"/>
      <c r="B65" s="472" t="s">
        <v>2332</v>
      </c>
      <c r="C65" s="457" t="s">
        <v>238</v>
      </c>
      <c r="D65" s="458">
        <v>2.7</v>
      </c>
      <c r="E65" s="459"/>
      <c r="F65" s="459"/>
      <c r="G65" s="460">
        <f t="shared" si="6"/>
        <v>0</v>
      </c>
      <c r="H65" s="461">
        <f t="shared" si="7"/>
        <v>0</v>
      </c>
      <c r="I65" s="462">
        <f t="shared" si="8"/>
        <v>0</v>
      </c>
      <c r="J65" s="463"/>
      <c r="S65" s="464"/>
      <c r="T65" s="464"/>
    </row>
    <row r="66" spans="1:20">
      <c r="A66" s="455"/>
      <c r="B66" s="472"/>
      <c r="C66" s="457"/>
      <c r="D66" s="458"/>
      <c r="E66" s="459"/>
      <c r="F66" s="459"/>
      <c r="G66" s="460"/>
      <c r="H66" s="461"/>
      <c r="I66" s="462"/>
      <c r="J66" s="463"/>
      <c r="S66" s="464"/>
      <c r="T66" s="464"/>
    </row>
    <row r="67" spans="1:20">
      <c r="A67" s="455"/>
      <c r="B67" s="472" t="s">
        <v>2333</v>
      </c>
      <c r="C67" s="457" t="s">
        <v>238</v>
      </c>
      <c r="D67" s="458">
        <v>1.92</v>
      </c>
      <c r="E67" s="459"/>
      <c r="F67" s="459"/>
      <c r="G67" s="460">
        <f t="shared" ref="G67:G70" si="9">ROUND(D67*E67,2)</f>
        <v>0</v>
      </c>
      <c r="H67" s="461">
        <f t="shared" ref="H67:H70" si="10">ROUND(D67*F67,2)</f>
        <v>0</v>
      </c>
      <c r="I67" s="462">
        <f t="shared" ref="I67:I70" si="11">ROUND(G67+H67,2)</f>
        <v>0</v>
      </c>
      <c r="J67" s="463"/>
      <c r="S67" s="464"/>
      <c r="T67" s="464"/>
    </row>
    <row r="68" spans="1:20">
      <c r="A68" s="455"/>
      <c r="B68" s="472" t="s">
        <v>2334</v>
      </c>
      <c r="C68" s="457" t="s">
        <v>238</v>
      </c>
      <c r="D68" s="458">
        <v>15.1</v>
      </c>
      <c r="E68" s="459"/>
      <c r="F68" s="459"/>
      <c r="G68" s="460">
        <f t="shared" si="9"/>
        <v>0</v>
      </c>
      <c r="H68" s="461">
        <f t="shared" si="10"/>
        <v>0</v>
      </c>
      <c r="I68" s="462">
        <f t="shared" si="11"/>
        <v>0</v>
      </c>
      <c r="J68" s="463"/>
      <c r="S68" s="464"/>
      <c r="T68" s="464"/>
    </row>
    <row r="69" spans="1:20">
      <c r="A69" s="455"/>
      <c r="B69" s="472" t="s">
        <v>2335</v>
      </c>
      <c r="C69" s="457" t="s">
        <v>238</v>
      </c>
      <c r="D69" s="458">
        <v>2.6</v>
      </c>
      <c r="E69" s="459"/>
      <c r="F69" s="459"/>
      <c r="G69" s="460">
        <f t="shared" si="9"/>
        <v>0</v>
      </c>
      <c r="H69" s="461">
        <f t="shared" si="10"/>
        <v>0</v>
      </c>
      <c r="I69" s="462">
        <f t="shared" si="11"/>
        <v>0</v>
      </c>
      <c r="J69" s="463"/>
      <c r="S69" s="464"/>
      <c r="T69" s="464"/>
    </row>
    <row r="70" spans="1:20">
      <c r="A70" s="455"/>
      <c r="B70" s="472" t="s">
        <v>2336</v>
      </c>
      <c r="C70" s="457" t="s">
        <v>238</v>
      </c>
      <c r="D70" s="458">
        <v>7.26</v>
      </c>
      <c r="E70" s="459"/>
      <c r="F70" s="459"/>
      <c r="G70" s="460">
        <f t="shared" si="9"/>
        <v>0</v>
      </c>
      <c r="H70" s="461">
        <f t="shared" si="10"/>
        <v>0</v>
      </c>
      <c r="I70" s="462">
        <f t="shared" si="11"/>
        <v>0</v>
      </c>
      <c r="J70" s="463"/>
      <c r="S70" s="464"/>
      <c r="T70" s="464"/>
    </row>
    <row r="71" spans="1:20">
      <c r="A71" s="455"/>
      <c r="B71" s="466" t="s">
        <v>2337</v>
      </c>
      <c r="C71" s="457"/>
      <c r="D71" s="458"/>
      <c r="E71" s="459"/>
      <c r="F71" s="459"/>
      <c r="G71" s="460"/>
      <c r="H71" s="461"/>
      <c r="I71" s="462"/>
      <c r="J71" s="463"/>
      <c r="S71" s="464"/>
      <c r="T71" s="464"/>
    </row>
    <row r="72" spans="1:20" ht="51.75">
      <c r="A72" s="455"/>
      <c r="B72" s="456" t="s">
        <v>2338</v>
      </c>
      <c r="C72" s="457"/>
      <c r="D72" s="458"/>
      <c r="E72" s="459"/>
      <c r="F72" s="459"/>
      <c r="G72" s="460"/>
      <c r="H72" s="461"/>
      <c r="I72" s="462"/>
      <c r="J72" s="463"/>
      <c r="S72" s="464"/>
      <c r="T72" s="464"/>
    </row>
    <row r="73" spans="1:20">
      <c r="A73" s="455"/>
      <c r="B73" s="472" t="s">
        <v>2330</v>
      </c>
      <c r="C73" s="457" t="s">
        <v>238</v>
      </c>
      <c r="D73" s="458">
        <v>2</v>
      </c>
      <c r="E73" s="459"/>
      <c r="F73" s="459"/>
      <c r="G73" s="460">
        <f t="shared" ref="G73:G75" si="12">ROUND(D73*E73,2)</f>
        <v>0</v>
      </c>
      <c r="H73" s="461">
        <f t="shared" ref="H73:H75" si="13">ROUND(D73*F73,2)</f>
        <v>0</v>
      </c>
      <c r="I73" s="462">
        <f t="shared" ref="I73:I75" si="14">ROUND(G73+H73,2)</f>
        <v>0</v>
      </c>
      <c r="J73" s="463"/>
      <c r="S73" s="464"/>
      <c r="T73" s="464"/>
    </row>
    <row r="74" spans="1:20">
      <c r="A74" s="455"/>
      <c r="B74" s="472" t="s">
        <v>2331</v>
      </c>
      <c r="C74" s="457" t="s">
        <v>238</v>
      </c>
      <c r="D74" s="458">
        <v>24.5</v>
      </c>
      <c r="E74" s="459"/>
      <c r="F74" s="459"/>
      <c r="G74" s="460">
        <f t="shared" si="12"/>
        <v>0</v>
      </c>
      <c r="H74" s="461">
        <f t="shared" si="13"/>
        <v>0</v>
      </c>
      <c r="I74" s="462">
        <f t="shared" si="14"/>
        <v>0</v>
      </c>
      <c r="J74" s="463"/>
      <c r="S74" s="464"/>
      <c r="T74" s="464"/>
    </row>
    <row r="75" spans="1:20">
      <c r="A75" s="455"/>
      <c r="B75" s="472" t="s">
        <v>2332</v>
      </c>
      <c r="C75" s="457" t="s">
        <v>238</v>
      </c>
      <c r="D75" s="458">
        <v>2.5</v>
      </c>
      <c r="E75" s="459"/>
      <c r="F75" s="459"/>
      <c r="G75" s="460">
        <f t="shared" si="12"/>
        <v>0</v>
      </c>
      <c r="H75" s="461">
        <f t="shared" si="13"/>
        <v>0</v>
      </c>
      <c r="I75" s="462">
        <f t="shared" si="14"/>
        <v>0</v>
      </c>
      <c r="J75" s="463"/>
      <c r="S75" s="464"/>
      <c r="T75" s="464"/>
    </row>
    <row r="76" spans="1:20">
      <c r="A76" s="455"/>
      <c r="B76" s="472"/>
      <c r="C76" s="457"/>
      <c r="D76" s="458"/>
      <c r="E76" s="459"/>
      <c r="F76" s="459"/>
      <c r="G76" s="460"/>
      <c r="H76" s="461"/>
      <c r="I76" s="462"/>
      <c r="J76" s="463"/>
      <c r="S76" s="464"/>
      <c r="T76" s="464"/>
    </row>
    <row r="77" spans="1:20">
      <c r="A77" s="455"/>
      <c r="B77" s="472" t="s">
        <v>2333</v>
      </c>
      <c r="C77" s="457" t="s">
        <v>238</v>
      </c>
      <c r="D77" s="458">
        <v>2.2999999999999998</v>
      </c>
      <c r="E77" s="459"/>
      <c r="F77" s="459"/>
      <c r="G77" s="460">
        <f t="shared" ref="G77:G81" si="15">ROUND(D77*E77,2)</f>
        <v>0</v>
      </c>
      <c r="H77" s="461">
        <f t="shared" ref="H77:H81" si="16">ROUND(D77*F77,2)</f>
        <v>0</v>
      </c>
      <c r="I77" s="462">
        <f t="shared" ref="I77:I81" si="17">ROUND(G77+H77,2)</f>
        <v>0</v>
      </c>
      <c r="J77" s="463"/>
      <c r="S77" s="464"/>
      <c r="T77" s="464"/>
    </row>
    <row r="78" spans="1:20">
      <c r="A78" s="455"/>
      <c r="B78" s="472" t="s">
        <v>2334</v>
      </c>
      <c r="C78" s="457" t="s">
        <v>238</v>
      </c>
      <c r="D78" s="458">
        <v>16.399999999999999</v>
      </c>
      <c r="E78" s="459"/>
      <c r="F78" s="459"/>
      <c r="G78" s="460">
        <f t="shared" si="15"/>
        <v>0</v>
      </c>
      <c r="H78" s="461">
        <f t="shared" si="16"/>
        <v>0</v>
      </c>
      <c r="I78" s="462">
        <f t="shared" si="17"/>
        <v>0</v>
      </c>
      <c r="J78" s="463"/>
      <c r="S78" s="464"/>
      <c r="T78" s="464"/>
    </row>
    <row r="79" spans="1:20">
      <c r="A79" s="455"/>
      <c r="B79" s="472" t="s">
        <v>2335</v>
      </c>
      <c r="C79" s="457" t="s">
        <v>238</v>
      </c>
      <c r="D79" s="458">
        <v>3.5</v>
      </c>
      <c r="E79" s="459"/>
      <c r="F79" s="459"/>
      <c r="G79" s="460">
        <f t="shared" si="15"/>
        <v>0</v>
      </c>
      <c r="H79" s="461">
        <f t="shared" si="16"/>
        <v>0</v>
      </c>
      <c r="I79" s="462">
        <f t="shared" si="17"/>
        <v>0</v>
      </c>
      <c r="J79" s="463"/>
      <c r="S79" s="464"/>
      <c r="T79" s="464"/>
    </row>
    <row r="80" spans="1:20">
      <c r="A80" s="455"/>
      <c r="B80" s="472" t="s">
        <v>2336</v>
      </c>
      <c r="C80" s="457" t="s">
        <v>238</v>
      </c>
      <c r="D80" s="458">
        <v>7.92</v>
      </c>
      <c r="E80" s="459"/>
      <c r="F80" s="459"/>
      <c r="G80" s="460">
        <f t="shared" si="15"/>
        <v>0</v>
      </c>
      <c r="H80" s="461">
        <f t="shared" si="16"/>
        <v>0</v>
      </c>
      <c r="I80" s="462">
        <f t="shared" si="17"/>
        <v>0</v>
      </c>
      <c r="J80" s="463"/>
      <c r="S80" s="464"/>
      <c r="T80" s="464"/>
    </row>
    <row r="81" spans="1:20">
      <c r="A81" s="455"/>
      <c r="B81" s="472" t="s">
        <v>2339</v>
      </c>
      <c r="C81" s="457" t="s">
        <v>250</v>
      </c>
      <c r="D81" s="458">
        <v>2</v>
      </c>
      <c r="E81" s="459"/>
      <c r="F81" s="459"/>
      <c r="G81" s="460">
        <f t="shared" si="15"/>
        <v>0</v>
      </c>
      <c r="H81" s="461">
        <f t="shared" si="16"/>
        <v>0</v>
      </c>
      <c r="I81" s="462">
        <f t="shared" si="17"/>
        <v>0</v>
      </c>
      <c r="J81" s="463"/>
      <c r="S81" s="464"/>
      <c r="T81" s="464"/>
    </row>
    <row r="82" spans="1:20">
      <c r="A82" s="455"/>
      <c r="B82" s="466" t="s">
        <v>2340</v>
      </c>
      <c r="C82" s="457"/>
      <c r="D82" s="458"/>
      <c r="E82" s="459"/>
      <c r="F82" s="459"/>
      <c r="G82" s="460"/>
      <c r="H82" s="461"/>
      <c r="I82" s="462"/>
      <c r="J82" s="463"/>
      <c r="S82" s="464"/>
      <c r="T82" s="464"/>
    </row>
    <row r="83" spans="1:20" ht="66" customHeight="1">
      <c r="A83" s="455"/>
      <c r="B83" s="456" t="s">
        <v>2341</v>
      </c>
      <c r="C83" s="457" t="s">
        <v>2098</v>
      </c>
      <c r="D83" s="458">
        <v>5</v>
      </c>
      <c r="E83" s="459"/>
      <c r="F83" s="459"/>
      <c r="G83" s="460">
        <f t="shared" ref="G83" si="18">ROUND(D83*E83,2)</f>
        <v>0</v>
      </c>
      <c r="H83" s="461">
        <f t="shared" ref="H83" si="19">ROUND(D83*F83,2)</f>
        <v>0</v>
      </c>
      <c r="I83" s="462">
        <f t="shared" ref="I83" si="20">ROUND(G83+H83,2)</f>
        <v>0</v>
      </c>
      <c r="J83" s="463"/>
      <c r="S83" s="464"/>
      <c r="T83" s="464"/>
    </row>
    <row r="84" spans="1:20">
      <c r="A84" s="455"/>
      <c r="B84" s="466" t="s">
        <v>2342</v>
      </c>
      <c r="C84" s="457"/>
      <c r="D84" s="458"/>
      <c r="E84" s="459"/>
      <c r="F84" s="459"/>
      <c r="G84" s="460"/>
      <c r="H84" s="461"/>
      <c r="I84" s="462"/>
      <c r="J84" s="463"/>
      <c r="S84" s="464"/>
      <c r="T84" s="464"/>
    </row>
    <row r="85" spans="1:20" ht="64.5">
      <c r="A85" s="455"/>
      <c r="B85" s="456" t="s">
        <v>2343</v>
      </c>
      <c r="C85" s="457"/>
      <c r="D85" s="458"/>
      <c r="E85" s="459"/>
      <c r="F85" s="459"/>
      <c r="G85" s="460"/>
      <c r="H85" s="461"/>
      <c r="I85" s="462"/>
      <c r="J85" s="463"/>
      <c r="S85" s="464"/>
      <c r="T85" s="464"/>
    </row>
    <row r="86" spans="1:20" ht="42" customHeight="1">
      <c r="A86" s="455"/>
      <c r="B86" s="456" t="s">
        <v>2344</v>
      </c>
      <c r="C86" s="457" t="s">
        <v>238</v>
      </c>
      <c r="D86" s="458">
        <v>34.5</v>
      </c>
      <c r="E86" s="459"/>
      <c r="F86" s="459"/>
      <c r="G86" s="460">
        <f t="shared" ref="G86:G89" si="21">ROUND(D86*E86,2)</f>
        <v>0</v>
      </c>
      <c r="H86" s="461">
        <f t="shared" ref="H86:H89" si="22">ROUND(D86*F86,2)</f>
        <v>0</v>
      </c>
      <c r="I86" s="462">
        <f t="shared" ref="I86:I89" si="23">ROUND(G86+H86,2)</f>
        <v>0</v>
      </c>
      <c r="J86" s="463"/>
      <c r="S86" s="464"/>
      <c r="T86" s="464"/>
    </row>
    <row r="87" spans="1:20" ht="26.25">
      <c r="A87" s="455"/>
      <c r="B87" s="456" t="s">
        <v>2345</v>
      </c>
      <c r="C87" s="457" t="s">
        <v>238</v>
      </c>
      <c r="D87" s="458">
        <v>68</v>
      </c>
      <c r="E87" s="459"/>
      <c r="F87" s="459"/>
      <c r="G87" s="460">
        <f t="shared" si="21"/>
        <v>0</v>
      </c>
      <c r="H87" s="461">
        <f t="shared" si="22"/>
        <v>0</v>
      </c>
      <c r="I87" s="462">
        <f t="shared" si="23"/>
        <v>0</v>
      </c>
      <c r="J87" s="463"/>
      <c r="S87" s="464"/>
      <c r="T87" s="464"/>
    </row>
    <row r="88" spans="1:20" ht="26.25">
      <c r="A88" s="455"/>
      <c r="B88" s="456" t="s">
        <v>2346</v>
      </c>
      <c r="C88" s="457" t="s">
        <v>238</v>
      </c>
      <c r="D88" s="458">
        <v>4.5999999999999996</v>
      </c>
      <c r="E88" s="459"/>
      <c r="F88" s="459"/>
      <c r="G88" s="460">
        <f t="shared" si="21"/>
        <v>0</v>
      </c>
      <c r="H88" s="461">
        <f t="shared" si="22"/>
        <v>0</v>
      </c>
      <c r="I88" s="462">
        <f t="shared" si="23"/>
        <v>0</v>
      </c>
      <c r="J88" s="463"/>
      <c r="S88" s="464"/>
      <c r="T88" s="464"/>
    </row>
    <row r="89" spans="1:20">
      <c r="A89" s="455"/>
      <c r="B89" s="456" t="s">
        <v>2347</v>
      </c>
      <c r="C89" s="457" t="s">
        <v>238</v>
      </c>
      <c r="D89" s="458">
        <v>53.2</v>
      </c>
      <c r="E89" s="459"/>
      <c r="F89" s="459"/>
      <c r="G89" s="460">
        <f t="shared" si="21"/>
        <v>0</v>
      </c>
      <c r="H89" s="461">
        <f t="shared" si="22"/>
        <v>0</v>
      </c>
      <c r="I89" s="462">
        <f t="shared" si="23"/>
        <v>0</v>
      </c>
      <c r="J89" s="463"/>
      <c r="S89" s="464"/>
      <c r="T89" s="464"/>
    </row>
    <row r="90" spans="1:20">
      <c r="A90" s="455"/>
      <c r="B90" s="456"/>
      <c r="C90" s="457"/>
      <c r="D90" s="458"/>
      <c r="E90" s="459"/>
      <c r="F90" s="459"/>
      <c r="G90" s="460"/>
      <c r="H90" s="461"/>
      <c r="I90" s="462"/>
      <c r="J90" s="463"/>
      <c r="S90" s="464"/>
      <c r="T90" s="464"/>
    </row>
    <row r="91" spans="1:20">
      <c r="A91" s="455"/>
      <c r="B91" s="456" t="s">
        <v>2348</v>
      </c>
      <c r="C91" s="457" t="s">
        <v>2263</v>
      </c>
      <c r="D91" s="458">
        <v>1</v>
      </c>
      <c r="E91" s="459"/>
      <c r="F91" s="459"/>
      <c r="G91" s="460">
        <f t="shared" ref="G91:G92" si="24">ROUND(D91*E91,2)</f>
        <v>0</v>
      </c>
      <c r="H91" s="461">
        <f t="shared" ref="H91:H92" si="25">ROUND(D91*F91,2)</f>
        <v>0</v>
      </c>
      <c r="I91" s="462">
        <f t="shared" ref="I91:I92" si="26">ROUND(G91+H91,2)</f>
        <v>0</v>
      </c>
      <c r="J91" s="463"/>
      <c r="S91" s="464"/>
      <c r="T91" s="464"/>
    </row>
    <row r="92" spans="1:20">
      <c r="A92" s="455"/>
      <c r="B92" s="456" t="s">
        <v>2349</v>
      </c>
      <c r="C92" s="457" t="s">
        <v>2263</v>
      </c>
      <c r="D92" s="458">
        <v>1</v>
      </c>
      <c r="E92" s="459"/>
      <c r="F92" s="459"/>
      <c r="G92" s="460">
        <f t="shared" si="24"/>
        <v>0</v>
      </c>
      <c r="H92" s="461">
        <f t="shared" si="25"/>
        <v>0</v>
      </c>
      <c r="I92" s="462">
        <f t="shared" si="26"/>
        <v>0</v>
      </c>
      <c r="J92" s="463"/>
      <c r="S92" s="464"/>
      <c r="T92" s="464"/>
    </row>
    <row r="93" spans="1:20" ht="14.45" customHeight="1">
      <c r="A93" s="473" t="s">
        <v>2350</v>
      </c>
      <c r="B93" s="474"/>
      <c r="C93" s="474"/>
      <c r="D93" s="474"/>
      <c r="E93" s="474"/>
      <c r="F93" s="474"/>
      <c r="G93" s="474"/>
      <c r="H93" s="474"/>
      <c r="I93" s="474"/>
      <c r="J93" s="475"/>
      <c r="K93" s="476">
        <f>SUM(G14:G92)</f>
        <v>0</v>
      </c>
      <c r="L93" s="476">
        <f>SUM(H14:H92)</f>
        <v>0</v>
      </c>
      <c r="M93" s="476">
        <f>SUM(I14:I92)</f>
        <v>0</v>
      </c>
      <c r="S93" s="464"/>
      <c r="T93" s="464"/>
    </row>
    <row r="94" spans="1:20">
      <c r="A94" s="452" t="s">
        <v>2351</v>
      </c>
      <c r="B94" s="453"/>
      <c r="C94" s="453"/>
      <c r="D94" s="453"/>
      <c r="E94" s="453"/>
      <c r="F94" s="453"/>
      <c r="G94" s="453"/>
      <c r="H94" s="453"/>
      <c r="I94" s="453"/>
      <c r="J94" s="454"/>
      <c r="S94" s="464"/>
      <c r="T94" s="464"/>
    </row>
    <row r="95" spans="1:20" ht="281.25">
      <c r="A95" s="455">
        <v>5.0999999999999996</v>
      </c>
      <c r="B95" s="456" t="s">
        <v>2352</v>
      </c>
      <c r="C95" s="457" t="s">
        <v>250</v>
      </c>
      <c r="D95" s="458">
        <v>1</v>
      </c>
      <c r="E95" s="459"/>
      <c r="F95" s="459"/>
      <c r="G95" s="460">
        <f t="shared" ref="G95:G123" si="27">ROUND(D95*E95,2)</f>
        <v>0</v>
      </c>
      <c r="H95" s="461">
        <f t="shared" ref="H95:H123" si="28">ROUND(D95*F95,2)</f>
        <v>0</v>
      </c>
      <c r="I95" s="462">
        <f t="shared" ref="I95:I123" si="29">ROUND(G95+H95,2)</f>
        <v>0</v>
      </c>
      <c r="J95" s="463"/>
      <c r="S95" s="464"/>
      <c r="T95" s="464"/>
    </row>
    <row r="96" spans="1:20" ht="64.5">
      <c r="A96" s="455">
        <v>5.2</v>
      </c>
      <c r="B96" s="456" t="s">
        <v>2353</v>
      </c>
      <c r="C96" s="457" t="s">
        <v>250</v>
      </c>
      <c r="D96" s="458">
        <v>2</v>
      </c>
      <c r="E96" s="459"/>
      <c r="F96" s="459"/>
      <c r="G96" s="460">
        <f t="shared" si="27"/>
        <v>0</v>
      </c>
      <c r="H96" s="461">
        <f t="shared" si="28"/>
        <v>0</v>
      </c>
      <c r="I96" s="462">
        <f t="shared" si="29"/>
        <v>0</v>
      </c>
      <c r="J96" s="463"/>
      <c r="S96" s="464"/>
      <c r="T96" s="464"/>
    </row>
    <row r="97" spans="1:20">
      <c r="A97" s="455">
        <v>5.3</v>
      </c>
      <c r="B97" s="456" t="s">
        <v>2354</v>
      </c>
      <c r="C97" s="457" t="s">
        <v>250</v>
      </c>
      <c r="D97" s="458">
        <v>4</v>
      </c>
      <c r="E97" s="459"/>
      <c r="F97" s="459"/>
      <c r="G97" s="460">
        <f t="shared" si="27"/>
        <v>0</v>
      </c>
      <c r="H97" s="461">
        <f t="shared" si="28"/>
        <v>0</v>
      </c>
      <c r="I97" s="462">
        <f t="shared" si="29"/>
        <v>0</v>
      </c>
      <c r="J97" s="463"/>
      <c r="S97" s="464"/>
      <c r="T97" s="464"/>
    </row>
    <row r="98" spans="1:20">
      <c r="A98" s="455">
        <v>5.4</v>
      </c>
      <c r="B98" s="456" t="s">
        <v>2355</v>
      </c>
      <c r="C98" s="457" t="s">
        <v>250</v>
      </c>
      <c r="D98" s="458">
        <v>2</v>
      </c>
      <c r="E98" s="459"/>
      <c r="F98" s="459"/>
      <c r="G98" s="460">
        <f t="shared" si="27"/>
        <v>0</v>
      </c>
      <c r="H98" s="461">
        <f t="shared" si="28"/>
        <v>0</v>
      </c>
      <c r="I98" s="462">
        <f t="shared" si="29"/>
        <v>0</v>
      </c>
      <c r="J98" s="463"/>
      <c r="S98" s="464"/>
      <c r="T98" s="464"/>
    </row>
    <row r="99" spans="1:20" ht="26.25">
      <c r="A99" s="455">
        <v>5.5</v>
      </c>
      <c r="B99" s="456" t="s">
        <v>2356</v>
      </c>
      <c r="C99" s="457" t="s">
        <v>250</v>
      </c>
      <c r="D99" s="458">
        <v>2</v>
      </c>
      <c r="E99" s="459"/>
      <c r="F99" s="459"/>
      <c r="G99" s="460">
        <f t="shared" si="27"/>
        <v>0</v>
      </c>
      <c r="H99" s="461">
        <f t="shared" si="28"/>
        <v>0</v>
      </c>
      <c r="I99" s="462">
        <f t="shared" si="29"/>
        <v>0</v>
      </c>
      <c r="J99" s="463"/>
      <c r="S99" s="464"/>
      <c r="T99" s="464"/>
    </row>
    <row r="100" spans="1:20">
      <c r="A100" s="455">
        <v>5.6</v>
      </c>
      <c r="B100" s="456" t="s">
        <v>2357</v>
      </c>
      <c r="C100" s="457" t="s">
        <v>250</v>
      </c>
      <c r="D100" s="458">
        <v>30</v>
      </c>
      <c r="E100" s="459"/>
      <c r="F100" s="459"/>
      <c r="G100" s="460">
        <f t="shared" si="27"/>
        <v>0</v>
      </c>
      <c r="H100" s="461">
        <f t="shared" si="28"/>
        <v>0</v>
      </c>
      <c r="I100" s="462">
        <f t="shared" si="29"/>
        <v>0</v>
      </c>
      <c r="J100" s="463"/>
      <c r="S100" s="464"/>
      <c r="T100" s="464"/>
    </row>
    <row r="101" spans="1:20">
      <c r="A101" s="455">
        <v>5.7</v>
      </c>
      <c r="B101" s="456" t="s">
        <v>2358</v>
      </c>
      <c r="C101" s="457" t="s">
        <v>250</v>
      </c>
      <c r="D101" s="458">
        <v>18</v>
      </c>
      <c r="E101" s="459"/>
      <c r="F101" s="459"/>
      <c r="G101" s="460">
        <f t="shared" si="27"/>
        <v>0</v>
      </c>
      <c r="H101" s="461">
        <f t="shared" si="28"/>
        <v>0</v>
      </c>
      <c r="I101" s="462">
        <f t="shared" si="29"/>
        <v>0</v>
      </c>
      <c r="J101" s="463"/>
      <c r="S101" s="464"/>
      <c r="T101" s="464"/>
    </row>
    <row r="102" spans="1:20">
      <c r="A102" s="455">
        <v>5.8</v>
      </c>
      <c r="B102" s="456" t="s">
        <v>2359</v>
      </c>
      <c r="C102" s="457" t="s">
        <v>250</v>
      </c>
      <c r="D102" s="458">
        <v>14</v>
      </c>
      <c r="E102" s="459"/>
      <c r="F102" s="459"/>
      <c r="G102" s="460">
        <f t="shared" si="27"/>
        <v>0</v>
      </c>
      <c r="H102" s="461">
        <f t="shared" si="28"/>
        <v>0</v>
      </c>
      <c r="I102" s="462">
        <f t="shared" si="29"/>
        <v>0</v>
      </c>
      <c r="J102" s="463"/>
      <c r="S102" s="464"/>
      <c r="T102" s="464"/>
    </row>
    <row r="103" spans="1:20">
      <c r="A103" s="455">
        <v>5.9</v>
      </c>
      <c r="B103" s="456" t="s">
        <v>2360</v>
      </c>
      <c r="C103" s="457" t="s">
        <v>250</v>
      </c>
      <c r="D103" s="458">
        <v>8</v>
      </c>
      <c r="E103" s="459"/>
      <c r="F103" s="459"/>
      <c r="G103" s="460">
        <f t="shared" si="27"/>
        <v>0</v>
      </c>
      <c r="H103" s="461">
        <f t="shared" si="28"/>
        <v>0</v>
      </c>
      <c r="I103" s="462">
        <f t="shared" si="29"/>
        <v>0</v>
      </c>
      <c r="J103" s="463"/>
      <c r="S103" s="464"/>
      <c r="T103" s="464"/>
    </row>
    <row r="104" spans="1:20">
      <c r="A104" s="465">
        <v>5.0999999999999996</v>
      </c>
      <c r="B104" s="456" t="s">
        <v>2361</v>
      </c>
      <c r="C104" s="457" t="s">
        <v>250</v>
      </c>
      <c r="D104" s="458">
        <v>2</v>
      </c>
      <c r="E104" s="459"/>
      <c r="F104" s="459"/>
      <c r="G104" s="460">
        <f t="shared" si="27"/>
        <v>0</v>
      </c>
      <c r="H104" s="461">
        <f t="shared" si="28"/>
        <v>0</v>
      </c>
      <c r="I104" s="462">
        <f t="shared" si="29"/>
        <v>0</v>
      </c>
      <c r="J104" s="463"/>
      <c r="S104" s="464"/>
      <c r="T104" s="464"/>
    </row>
    <row r="105" spans="1:20">
      <c r="A105" s="455">
        <v>5.1100000000000003</v>
      </c>
      <c r="B105" s="456" t="s">
        <v>2362</v>
      </c>
      <c r="C105" s="457" t="s">
        <v>250</v>
      </c>
      <c r="D105" s="458">
        <v>2</v>
      </c>
      <c r="E105" s="459"/>
      <c r="F105" s="459"/>
      <c r="G105" s="460">
        <f t="shared" si="27"/>
        <v>0</v>
      </c>
      <c r="H105" s="461">
        <f t="shared" si="28"/>
        <v>0</v>
      </c>
      <c r="I105" s="462">
        <f t="shared" si="29"/>
        <v>0</v>
      </c>
      <c r="J105" s="463"/>
      <c r="S105" s="464"/>
      <c r="T105" s="464"/>
    </row>
    <row r="106" spans="1:20">
      <c r="A106" s="455">
        <v>5.12</v>
      </c>
      <c r="B106" s="456" t="s">
        <v>2363</v>
      </c>
      <c r="C106" s="457" t="s">
        <v>250</v>
      </c>
      <c r="D106" s="458">
        <v>4</v>
      </c>
      <c r="E106" s="459"/>
      <c r="F106" s="459"/>
      <c r="G106" s="460">
        <f t="shared" si="27"/>
        <v>0</v>
      </c>
      <c r="H106" s="461">
        <f t="shared" si="28"/>
        <v>0</v>
      </c>
      <c r="I106" s="462">
        <f t="shared" si="29"/>
        <v>0</v>
      </c>
      <c r="J106" s="463"/>
      <c r="S106" s="464"/>
      <c r="T106" s="464"/>
    </row>
    <row r="107" spans="1:20">
      <c r="A107" s="455">
        <v>5.13</v>
      </c>
      <c r="B107" s="456" t="s">
        <v>2364</v>
      </c>
      <c r="C107" s="457" t="s">
        <v>250</v>
      </c>
      <c r="D107" s="458">
        <v>4</v>
      </c>
      <c r="E107" s="459"/>
      <c r="F107" s="459"/>
      <c r="G107" s="460">
        <f t="shared" si="27"/>
        <v>0</v>
      </c>
      <c r="H107" s="461">
        <f t="shared" si="28"/>
        <v>0</v>
      </c>
      <c r="I107" s="462">
        <f t="shared" si="29"/>
        <v>0</v>
      </c>
      <c r="J107" s="463"/>
      <c r="S107" s="464"/>
      <c r="T107" s="464"/>
    </row>
    <row r="108" spans="1:20">
      <c r="A108" s="455"/>
      <c r="B108" s="466" t="s">
        <v>2092</v>
      </c>
      <c r="C108" s="457"/>
      <c r="D108" s="458"/>
      <c r="E108" s="459"/>
      <c r="F108" s="459"/>
      <c r="G108" s="460">
        <f t="shared" si="27"/>
        <v>0</v>
      </c>
      <c r="H108" s="461">
        <f t="shared" si="28"/>
        <v>0</v>
      </c>
      <c r="I108" s="462">
        <f t="shared" si="29"/>
        <v>0</v>
      </c>
      <c r="J108" s="463"/>
      <c r="S108" s="464"/>
      <c r="T108" s="464"/>
    </row>
    <row r="109" spans="1:20">
      <c r="A109" s="455"/>
      <c r="B109" s="466" t="s">
        <v>2309</v>
      </c>
      <c r="C109" s="457"/>
      <c r="D109" s="458"/>
      <c r="E109" s="459"/>
      <c r="F109" s="459"/>
      <c r="G109" s="460">
        <f t="shared" si="27"/>
        <v>0</v>
      </c>
      <c r="H109" s="461">
        <f t="shared" si="28"/>
        <v>0</v>
      </c>
      <c r="I109" s="462">
        <f t="shared" si="29"/>
        <v>0</v>
      </c>
      <c r="J109" s="463"/>
      <c r="S109" s="464"/>
      <c r="T109" s="464"/>
    </row>
    <row r="110" spans="1:20">
      <c r="A110" s="455"/>
      <c r="B110" s="456" t="s">
        <v>2310</v>
      </c>
      <c r="C110" s="457" t="s">
        <v>2098</v>
      </c>
      <c r="D110" s="458">
        <v>9</v>
      </c>
      <c r="E110" s="459"/>
      <c r="F110" s="459"/>
      <c r="G110" s="460">
        <f t="shared" si="27"/>
        <v>0</v>
      </c>
      <c r="H110" s="461">
        <f t="shared" si="28"/>
        <v>0</v>
      </c>
      <c r="I110" s="462">
        <f t="shared" si="29"/>
        <v>0</v>
      </c>
      <c r="J110" s="463"/>
      <c r="S110" s="464"/>
      <c r="T110" s="464"/>
    </row>
    <row r="111" spans="1:20">
      <c r="A111" s="455"/>
      <c r="B111" s="456" t="s">
        <v>2312</v>
      </c>
      <c r="C111" s="457" t="s">
        <v>2098</v>
      </c>
      <c r="D111" s="458">
        <v>12</v>
      </c>
      <c r="E111" s="459"/>
      <c r="F111" s="459"/>
      <c r="G111" s="460">
        <f t="shared" si="27"/>
        <v>0</v>
      </c>
      <c r="H111" s="461">
        <f t="shared" si="28"/>
        <v>0</v>
      </c>
      <c r="I111" s="462">
        <f t="shared" si="29"/>
        <v>0</v>
      </c>
      <c r="J111" s="463"/>
      <c r="S111" s="464"/>
      <c r="T111" s="464"/>
    </row>
    <row r="112" spans="1:20">
      <c r="A112" s="455"/>
      <c r="B112" s="466" t="s">
        <v>2314</v>
      </c>
      <c r="C112" s="457"/>
      <c r="D112" s="458"/>
      <c r="E112" s="459"/>
      <c r="F112" s="459"/>
      <c r="G112" s="460">
        <f t="shared" si="27"/>
        <v>0</v>
      </c>
      <c r="H112" s="461">
        <f t="shared" si="28"/>
        <v>0</v>
      </c>
      <c r="I112" s="462">
        <f t="shared" si="29"/>
        <v>0</v>
      </c>
      <c r="J112" s="463"/>
      <c r="S112" s="464"/>
      <c r="T112" s="464"/>
    </row>
    <row r="113" spans="1:20" ht="26.25">
      <c r="A113" s="455"/>
      <c r="B113" s="456" t="s">
        <v>2315</v>
      </c>
      <c r="C113" s="457"/>
      <c r="D113" s="458"/>
      <c r="E113" s="459"/>
      <c r="F113" s="459"/>
      <c r="G113" s="460">
        <f t="shared" si="27"/>
        <v>0</v>
      </c>
      <c r="H113" s="461">
        <f t="shared" si="28"/>
        <v>0</v>
      </c>
      <c r="I113" s="462">
        <f t="shared" si="29"/>
        <v>0</v>
      </c>
      <c r="J113" s="463"/>
      <c r="S113" s="464"/>
      <c r="T113" s="464"/>
    </row>
    <row r="114" spans="1:20">
      <c r="A114" s="455"/>
      <c r="B114" s="467" t="s">
        <v>2316</v>
      </c>
      <c r="C114" s="457" t="s">
        <v>2098</v>
      </c>
      <c r="D114" s="458">
        <v>42.767515923566883</v>
      </c>
      <c r="E114" s="459"/>
      <c r="F114" s="459"/>
      <c r="G114" s="460">
        <f t="shared" si="27"/>
        <v>0</v>
      </c>
      <c r="H114" s="461">
        <f t="shared" si="28"/>
        <v>0</v>
      </c>
      <c r="I114" s="462">
        <f t="shared" si="29"/>
        <v>0</v>
      </c>
      <c r="J114" s="463"/>
      <c r="S114" s="464"/>
      <c r="T114" s="464"/>
    </row>
    <row r="115" spans="1:20">
      <c r="A115" s="455"/>
      <c r="B115" s="467" t="s">
        <v>2318</v>
      </c>
      <c r="C115" s="457" t="s">
        <v>2098</v>
      </c>
      <c r="D115" s="458">
        <v>120.95427435387673</v>
      </c>
      <c r="E115" s="459"/>
      <c r="F115" s="459"/>
      <c r="G115" s="460">
        <f t="shared" si="27"/>
        <v>0</v>
      </c>
      <c r="H115" s="461">
        <f t="shared" si="28"/>
        <v>0</v>
      </c>
      <c r="I115" s="462">
        <f t="shared" si="29"/>
        <v>0</v>
      </c>
      <c r="J115" s="463"/>
      <c r="S115" s="464"/>
      <c r="T115" s="464"/>
    </row>
    <row r="116" spans="1:20">
      <c r="A116" s="455"/>
      <c r="B116" s="467" t="s">
        <v>2319</v>
      </c>
      <c r="C116" s="457" t="s">
        <v>2098</v>
      </c>
      <c r="D116" s="458">
        <v>26.144904458598727</v>
      </c>
      <c r="E116" s="459"/>
      <c r="F116" s="459"/>
      <c r="G116" s="460">
        <f t="shared" si="27"/>
        <v>0</v>
      </c>
      <c r="H116" s="461">
        <f t="shared" si="28"/>
        <v>0</v>
      </c>
      <c r="I116" s="462">
        <f t="shared" si="29"/>
        <v>0</v>
      </c>
      <c r="J116" s="463"/>
      <c r="S116" s="464"/>
      <c r="T116" s="464"/>
    </row>
    <row r="117" spans="1:20">
      <c r="A117" s="455"/>
      <c r="B117" s="467" t="s">
        <v>2365</v>
      </c>
      <c r="C117" s="457" t="s">
        <v>2098</v>
      </c>
      <c r="D117" s="458">
        <v>62.609618104667611</v>
      </c>
      <c r="E117" s="459"/>
      <c r="F117" s="459"/>
      <c r="G117" s="460">
        <f t="shared" si="27"/>
        <v>0</v>
      </c>
      <c r="H117" s="461">
        <f t="shared" si="28"/>
        <v>0</v>
      </c>
      <c r="I117" s="462">
        <f t="shared" si="29"/>
        <v>0</v>
      </c>
      <c r="J117" s="463"/>
      <c r="S117" s="464"/>
      <c r="T117" s="464"/>
    </row>
    <row r="118" spans="1:20">
      <c r="A118" s="455"/>
      <c r="B118" s="467" t="s">
        <v>2321</v>
      </c>
      <c r="C118" s="457" t="s">
        <v>2098</v>
      </c>
      <c r="D118" s="458">
        <v>16.466666666666665</v>
      </c>
      <c r="E118" s="459"/>
      <c r="F118" s="459"/>
      <c r="G118" s="460">
        <f t="shared" si="27"/>
        <v>0</v>
      </c>
      <c r="H118" s="461">
        <f t="shared" si="28"/>
        <v>0</v>
      </c>
      <c r="I118" s="462">
        <f t="shared" si="29"/>
        <v>0</v>
      </c>
      <c r="J118" s="463"/>
      <c r="S118" s="464"/>
      <c r="T118" s="464"/>
    </row>
    <row r="119" spans="1:20">
      <c r="A119" s="455"/>
      <c r="B119" s="469" t="s">
        <v>2322</v>
      </c>
      <c r="C119" s="457" t="s">
        <v>238</v>
      </c>
      <c r="D119" s="458">
        <v>0.19500000000000001</v>
      </c>
      <c r="E119" s="470"/>
      <c r="F119" s="459"/>
      <c r="G119" s="460">
        <f t="shared" si="27"/>
        <v>0</v>
      </c>
      <c r="H119" s="461">
        <f t="shared" si="28"/>
        <v>0</v>
      </c>
      <c r="I119" s="462">
        <f t="shared" si="29"/>
        <v>0</v>
      </c>
      <c r="J119" s="463"/>
      <c r="S119" s="464"/>
      <c r="T119" s="464"/>
    </row>
    <row r="120" spans="1:20">
      <c r="A120" s="455"/>
      <c r="B120" s="469" t="s">
        <v>2323</v>
      </c>
      <c r="C120" s="457" t="s">
        <v>238</v>
      </c>
      <c r="D120" s="458">
        <v>15.340000000000002</v>
      </c>
      <c r="E120" s="470"/>
      <c r="F120" s="459"/>
      <c r="G120" s="460">
        <f t="shared" si="27"/>
        <v>0</v>
      </c>
      <c r="H120" s="461">
        <f t="shared" si="28"/>
        <v>0</v>
      </c>
      <c r="I120" s="462">
        <f t="shared" si="29"/>
        <v>0</v>
      </c>
      <c r="J120" s="463"/>
      <c r="S120" s="464"/>
      <c r="T120" s="464"/>
    </row>
    <row r="121" spans="1:20">
      <c r="A121" s="455"/>
      <c r="B121" s="469" t="s">
        <v>2324</v>
      </c>
      <c r="C121" s="457" t="s">
        <v>238</v>
      </c>
      <c r="D121" s="458">
        <v>8.0080000000000009</v>
      </c>
      <c r="E121" s="470"/>
      <c r="F121" s="459"/>
      <c r="G121" s="460">
        <f t="shared" si="27"/>
        <v>0</v>
      </c>
      <c r="H121" s="461">
        <f t="shared" si="28"/>
        <v>0</v>
      </c>
      <c r="I121" s="462">
        <f t="shared" si="29"/>
        <v>0</v>
      </c>
      <c r="J121" s="463"/>
      <c r="S121" s="464"/>
      <c r="T121" s="464"/>
    </row>
    <row r="122" spans="1:20">
      <c r="A122" s="455"/>
      <c r="B122" s="469" t="s">
        <v>2325</v>
      </c>
      <c r="C122" s="457" t="s">
        <v>238</v>
      </c>
      <c r="D122" s="458">
        <v>16.393000000000001</v>
      </c>
      <c r="E122" s="470"/>
      <c r="F122" s="459"/>
      <c r="G122" s="460">
        <f t="shared" si="27"/>
        <v>0</v>
      </c>
      <c r="H122" s="461">
        <f t="shared" si="28"/>
        <v>0</v>
      </c>
      <c r="I122" s="462">
        <f t="shared" si="29"/>
        <v>0</v>
      </c>
      <c r="J122" s="463"/>
      <c r="S122" s="464"/>
      <c r="T122" s="464"/>
    </row>
    <row r="123" spans="1:20">
      <c r="A123" s="455"/>
      <c r="B123" s="469" t="s">
        <v>2326</v>
      </c>
      <c r="C123" s="457" t="s">
        <v>238</v>
      </c>
      <c r="D123" s="458">
        <v>1.04</v>
      </c>
      <c r="E123" s="470"/>
      <c r="F123" s="459"/>
      <c r="G123" s="460">
        <f t="shared" si="27"/>
        <v>0</v>
      </c>
      <c r="H123" s="461">
        <f t="shared" si="28"/>
        <v>0</v>
      </c>
      <c r="I123" s="462">
        <f t="shared" si="29"/>
        <v>0</v>
      </c>
      <c r="J123" s="463"/>
      <c r="S123" s="464"/>
      <c r="T123" s="464"/>
    </row>
    <row r="124" spans="1:20">
      <c r="A124" s="455"/>
      <c r="B124" s="466" t="s">
        <v>2327</v>
      </c>
      <c r="C124" s="457"/>
      <c r="D124" s="458"/>
      <c r="E124" s="459"/>
      <c r="F124" s="459"/>
      <c r="G124" s="460"/>
      <c r="H124" s="461"/>
      <c r="I124" s="462"/>
      <c r="J124" s="463"/>
      <c r="S124" s="464"/>
      <c r="T124" s="464"/>
    </row>
    <row r="125" spans="1:20" ht="39">
      <c r="A125" s="455"/>
      <c r="B125" s="456" t="s">
        <v>2328</v>
      </c>
      <c r="C125" s="457"/>
      <c r="D125" s="458"/>
      <c r="E125" s="459"/>
      <c r="F125" s="459"/>
      <c r="G125" s="460"/>
      <c r="H125" s="461"/>
      <c r="I125" s="462"/>
      <c r="J125" s="463"/>
      <c r="S125" s="464"/>
      <c r="T125" s="464"/>
    </row>
    <row r="126" spans="1:20" ht="105.75" customHeight="1">
      <c r="A126" s="455"/>
      <c r="B126" s="471" t="s">
        <v>2329</v>
      </c>
      <c r="C126" s="457"/>
      <c r="D126" s="458"/>
      <c r="E126" s="459"/>
      <c r="F126" s="459"/>
      <c r="G126" s="460"/>
      <c r="H126" s="461"/>
      <c r="I126" s="462"/>
      <c r="J126" s="463"/>
      <c r="S126" s="464"/>
      <c r="T126" s="464"/>
    </row>
    <row r="127" spans="1:20">
      <c r="A127" s="455"/>
      <c r="B127" s="472" t="s">
        <v>2330</v>
      </c>
      <c r="C127" s="457" t="s">
        <v>238</v>
      </c>
      <c r="D127" s="458">
        <v>26.78</v>
      </c>
      <c r="E127" s="459"/>
      <c r="F127" s="459"/>
      <c r="G127" s="460">
        <f t="shared" ref="G127:G134" si="30">ROUND(D127*E127,2)</f>
        <v>0</v>
      </c>
      <c r="H127" s="461">
        <f t="shared" ref="H127:H134" si="31">ROUND(D127*F127,2)</f>
        <v>0</v>
      </c>
      <c r="I127" s="462">
        <f t="shared" ref="I127:I134" si="32">ROUND(G127+H127,2)</f>
        <v>0</v>
      </c>
      <c r="J127" s="463"/>
      <c r="S127" s="464"/>
      <c r="T127" s="464"/>
    </row>
    <row r="128" spans="1:20">
      <c r="A128" s="455"/>
      <c r="B128" s="472" t="s">
        <v>2331</v>
      </c>
      <c r="C128" s="457" t="s">
        <v>238</v>
      </c>
      <c r="D128" s="458">
        <v>0.33800000000000002</v>
      </c>
      <c r="E128" s="459"/>
      <c r="F128" s="459"/>
      <c r="G128" s="460">
        <f t="shared" si="30"/>
        <v>0</v>
      </c>
      <c r="H128" s="461">
        <f t="shared" si="31"/>
        <v>0</v>
      </c>
      <c r="I128" s="462">
        <f t="shared" si="32"/>
        <v>0</v>
      </c>
      <c r="J128" s="463"/>
      <c r="S128" s="464"/>
      <c r="T128" s="464"/>
    </row>
    <row r="129" spans="1:20">
      <c r="A129" s="455"/>
      <c r="B129" s="472" t="s">
        <v>2366</v>
      </c>
      <c r="C129" s="457" t="s">
        <v>238</v>
      </c>
      <c r="D129" s="458">
        <v>2.4050000000000002</v>
      </c>
      <c r="E129" s="459"/>
      <c r="F129" s="459"/>
      <c r="G129" s="460">
        <f t="shared" si="30"/>
        <v>0</v>
      </c>
      <c r="H129" s="461">
        <f t="shared" si="31"/>
        <v>0</v>
      </c>
      <c r="I129" s="462">
        <f t="shared" si="32"/>
        <v>0</v>
      </c>
      <c r="J129" s="463"/>
      <c r="S129" s="464"/>
      <c r="T129" s="464"/>
    </row>
    <row r="130" spans="1:20">
      <c r="A130" s="455"/>
      <c r="B130" s="472" t="s">
        <v>2333</v>
      </c>
      <c r="C130" s="457" t="s">
        <v>238</v>
      </c>
      <c r="D130" s="458">
        <v>9.9880000000000013</v>
      </c>
      <c r="E130" s="459"/>
      <c r="F130" s="459"/>
      <c r="G130" s="460">
        <f t="shared" si="30"/>
        <v>0</v>
      </c>
      <c r="H130" s="461">
        <f t="shared" si="31"/>
        <v>0</v>
      </c>
      <c r="I130" s="462">
        <f t="shared" si="32"/>
        <v>0</v>
      </c>
      <c r="J130" s="463"/>
      <c r="S130" s="464"/>
      <c r="T130" s="464"/>
    </row>
    <row r="131" spans="1:20">
      <c r="A131" s="455"/>
      <c r="B131" s="472" t="s">
        <v>2334</v>
      </c>
      <c r="C131" s="457" t="s">
        <v>238</v>
      </c>
      <c r="D131" s="458">
        <v>18.348000000000003</v>
      </c>
      <c r="E131" s="459"/>
      <c r="F131" s="459"/>
      <c r="G131" s="460">
        <f t="shared" si="30"/>
        <v>0</v>
      </c>
      <c r="H131" s="461">
        <f t="shared" si="31"/>
        <v>0</v>
      </c>
      <c r="I131" s="462">
        <f t="shared" si="32"/>
        <v>0</v>
      </c>
      <c r="J131" s="463"/>
      <c r="S131" s="464"/>
      <c r="T131" s="464"/>
    </row>
    <row r="132" spans="1:20">
      <c r="A132" s="455"/>
      <c r="B132" s="472" t="s">
        <v>2335</v>
      </c>
      <c r="C132" s="457" t="s">
        <v>238</v>
      </c>
      <c r="D132" s="458">
        <v>4.07</v>
      </c>
      <c r="E132" s="459"/>
      <c r="F132" s="459"/>
      <c r="G132" s="460">
        <f t="shared" si="30"/>
        <v>0</v>
      </c>
      <c r="H132" s="461">
        <f t="shared" si="31"/>
        <v>0</v>
      </c>
      <c r="I132" s="462">
        <f t="shared" si="32"/>
        <v>0</v>
      </c>
      <c r="J132" s="463"/>
      <c r="S132" s="464"/>
      <c r="T132" s="464"/>
    </row>
    <row r="133" spans="1:20">
      <c r="A133" s="455"/>
      <c r="B133" s="472" t="s">
        <v>2367</v>
      </c>
      <c r="C133" s="457" t="s">
        <v>238</v>
      </c>
      <c r="D133" s="458">
        <v>15.961</v>
      </c>
      <c r="E133" s="459"/>
      <c r="F133" s="459"/>
      <c r="G133" s="460">
        <f t="shared" si="30"/>
        <v>0</v>
      </c>
      <c r="H133" s="461">
        <f t="shared" si="31"/>
        <v>0</v>
      </c>
      <c r="I133" s="462">
        <f t="shared" si="32"/>
        <v>0</v>
      </c>
      <c r="J133" s="463"/>
      <c r="S133" s="464"/>
      <c r="T133" s="464"/>
    </row>
    <row r="134" spans="1:20">
      <c r="A134" s="455"/>
      <c r="B134" s="472" t="s">
        <v>2339</v>
      </c>
      <c r="C134" s="457" t="s">
        <v>250</v>
      </c>
      <c r="D134" s="458">
        <v>2</v>
      </c>
      <c r="E134" s="459"/>
      <c r="F134" s="459"/>
      <c r="G134" s="460">
        <f t="shared" si="30"/>
        <v>0</v>
      </c>
      <c r="H134" s="461">
        <f t="shared" si="31"/>
        <v>0</v>
      </c>
      <c r="I134" s="462">
        <f t="shared" si="32"/>
        <v>0</v>
      </c>
      <c r="J134" s="463"/>
      <c r="S134" s="464"/>
      <c r="T134" s="464"/>
    </row>
    <row r="135" spans="1:20">
      <c r="A135" s="455"/>
      <c r="B135" s="466" t="s">
        <v>2340</v>
      </c>
      <c r="C135" s="457"/>
      <c r="D135" s="458"/>
      <c r="E135" s="459"/>
      <c r="F135" s="459"/>
      <c r="G135" s="460"/>
      <c r="H135" s="461"/>
      <c r="I135" s="462"/>
      <c r="J135" s="463"/>
      <c r="S135" s="464"/>
      <c r="T135" s="464"/>
    </row>
    <row r="136" spans="1:20" ht="66" customHeight="1">
      <c r="A136" s="455"/>
      <c r="B136" s="456" t="s">
        <v>2341</v>
      </c>
      <c r="C136" s="457" t="s">
        <v>2098</v>
      </c>
      <c r="D136" s="458">
        <v>7</v>
      </c>
      <c r="E136" s="459"/>
      <c r="F136" s="459"/>
      <c r="G136" s="460">
        <f t="shared" ref="G136" si="33">ROUND(D136*E136,2)</f>
        <v>0</v>
      </c>
      <c r="H136" s="461">
        <f t="shared" ref="H136" si="34">ROUND(D136*F136,2)</f>
        <v>0</v>
      </c>
      <c r="I136" s="462">
        <f t="shared" ref="I136" si="35">ROUND(G136+H136,2)</f>
        <v>0</v>
      </c>
      <c r="J136" s="463"/>
      <c r="S136" s="464"/>
      <c r="T136" s="464"/>
    </row>
    <row r="137" spans="1:20">
      <c r="A137" s="455"/>
      <c r="B137" s="466" t="s">
        <v>2342</v>
      </c>
      <c r="C137" s="457"/>
      <c r="D137" s="458"/>
      <c r="E137" s="459"/>
      <c r="F137" s="459"/>
      <c r="G137" s="460"/>
      <c r="H137" s="461"/>
      <c r="I137" s="462"/>
      <c r="J137" s="463"/>
      <c r="S137" s="464"/>
      <c r="T137" s="464"/>
    </row>
    <row r="138" spans="1:20" ht="51.75">
      <c r="A138" s="455"/>
      <c r="B138" s="456" t="s">
        <v>2368</v>
      </c>
      <c r="C138" s="457"/>
      <c r="D138" s="458"/>
      <c r="E138" s="459"/>
      <c r="F138" s="459"/>
      <c r="G138" s="460"/>
      <c r="H138" s="461"/>
      <c r="I138" s="462"/>
      <c r="J138" s="463"/>
      <c r="S138" s="464"/>
      <c r="T138" s="464"/>
    </row>
    <row r="139" spans="1:20" ht="26.25">
      <c r="A139" s="455"/>
      <c r="B139" s="456" t="s">
        <v>2369</v>
      </c>
      <c r="C139" s="457" t="s">
        <v>238</v>
      </c>
      <c r="D139" s="458">
        <v>173.6</v>
      </c>
      <c r="E139" s="459"/>
      <c r="F139" s="459"/>
      <c r="G139" s="460">
        <f t="shared" ref="G139:G146" si="36">ROUND(D139*E139,2)</f>
        <v>0</v>
      </c>
      <c r="H139" s="461">
        <f t="shared" ref="H139:H146" si="37">ROUND(D139*F139,2)</f>
        <v>0</v>
      </c>
      <c r="I139" s="462">
        <f t="shared" ref="I139:I146" si="38">ROUND(G139+H139,2)</f>
        <v>0</v>
      </c>
      <c r="J139" s="463"/>
      <c r="S139" s="464"/>
      <c r="T139" s="464"/>
    </row>
    <row r="140" spans="1:20" ht="26.25">
      <c r="A140" s="455"/>
      <c r="B140" s="456" t="s">
        <v>2345</v>
      </c>
      <c r="C140" s="457" t="s">
        <v>238</v>
      </c>
      <c r="D140" s="458">
        <v>14.95</v>
      </c>
      <c r="E140" s="459"/>
      <c r="F140" s="459"/>
      <c r="G140" s="460">
        <f t="shared" si="36"/>
        <v>0</v>
      </c>
      <c r="H140" s="461">
        <f t="shared" si="37"/>
        <v>0</v>
      </c>
      <c r="I140" s="462">
        <f t="shared" si="38"/>
        <v>0</v>
      </c>
      <c r="J140" s="463"/>
      <c r="S140" s="464"/>
      <c r="T140" s="464"/>
    </row>
    <row r="141" spans="1:20" ht="26.25">
      <c r="A141" s="455"/>
      <c r="B141" s="456" t="s">
        <v>2346</v>
      </c>
      <c r="C141" s="457" t="s">
        <v>238</v>
      </c>
      <c r="D141" s="458">
        <v>17.25</v>
      </c>
      <c r="E141" s="459"/>
      <c r="F141" s="459"/>
      <c r="G141" s="460">
        <f t="shared" si="36"/>
        <v>0</v>
      </c>
      <c r="H141" s="461">
        <f t="shared" si="37"/>
        <v>0</v>
      </c>
      <c r="I141" s="462">
        <f t="shared" si="38"/>
        <v>0</v>
      </c>
      <c r="J141" s="463"/>
      <c r="S141" s="464"/>
      <c r="T141" s="464"/>
    </row>
    <row r="142" spans="1:20" s="16" customFormat="1" ht="81" customHeight="1">
      <c r="A142" s="477"/>
      <c r="B142" s="478" t="s">
        <v>2370</v>
      </c>
      <c r="C142" s="457" t="s">
        <v>238</v>
      </c>
      <c r="D142" s="458">
        <v>17</v>
      </c>
      <c r="E142" s="479"/>
      <c r="F142" s="480"/>
      <c r="G142" s="460">
        <f t="shared" si="36"/>
        <v>0</v>
      </c>
      <c r="H142" s="461">
        <f t="shared" si="37"/>
        <v>0</v>
      </c>
      <c r="I142" s="462">
        <f t="shared" si="38"/>
        <v>0</v>
      </c>
      <c r="J142" s="481"/>
      <c r="Q142" s="415"/>
      <c r="R142" s="415"/>
      <c r="S142" s="464"/>
      <c r="T142" s="464"/>
    </row>
    <row r="143" spans="1:20" s="16" customFormat="1" ht="81" customHeight="1">
      <c r="A143" s="477"/>
      <c r="B143" s="478" t="s">
        <v>2371</v>
      </c>
      <c r="C143" s="457" t="s">
        <v>238</v>
      </c>
      <c r="D143" s="458">
        <v>102.35</v>
      </c>
      <c r="E143" s="479"/>
      <c r="F143" s="480"/>
      <c r="G143" s="460">
        <f t="shared" si="36"/>
        <v>0</v>
      </c>
      <c r="H143" s="461">
        <f t="shared" si="37"/>
        <v>0</v>
      </c>
      <c r="I143" s="462">
        <f t="shared" si="38"/>
        <v>0</v>
      </c>
      <c r="J143" s="481"/>
      <c r="Q143" s="415"/>
      <c r="R143" s="415"/>
      <c r="S143" s="464"/>
      <c r="T143" s="464"/>
    </row>
    <row r="144" spans="1:20">
      <c r="A144" s="455"/>
      <c r="B144" s="456"/>
      <c r="C144" s="457"/>
      <c r="D144" s="458"/>
      <c r="E144" s="459"/>
      <c r="F144" s="459"/>
      <c r="G144" s="460">
        <f t="shared" si="36"/>
        <v>0</v>
      </c>
      <c r="H144" s="461">
        <f t="shared" si="37"/>
        <v>0</v>
      </c>
      <c r="I144" s="462">
        <f t="shared" si="38"/>
        <v>0</v>
      </c>
      <c r="J144" s="463"/>
      <c r="S144" s="464"/>
      <c r="T144" s="464"/>
    </row>
    <row r="145" spans="1:20">
      <c r="A145" s="455"/>
      <c r="B145" s="456" t="s">
        <v>2348</v>
      </c>
      <c r="C145" s="457" t="s">
        <v>2263</v>
      </c>
      <c r="D145" s="458">
        <v>1</v>
      </c>
      <c r="E145" s="459"/>
      <c r="F145" s="459"/>
      <c r="G145" s="460">
        <f t="shared" si="36"/>
        <v>0</v>
      </c>
      <c r="H145" s="461">
        <f t="shared" si="37"/>
        <v>0</v>
      </c>
      <c r="I145" s="462">
        <f t="shared" si="38"/>
        <v>0</v>
      </c>
      <c r="J145" s="463"/>
      <c r="S145" s="464"/>
      <c r="T145" s="464"/>
    </row>
    <row r="146" spans="1:20">
      <c r="A146" s="455"/>
      <c r="B146" s="456" t="s">
        <v>2349</v>
      </c>
      <c r="C146" s="457" t="s">
        <v>2263</v>
      </c>
      <c r="D146" s="458">
        <v>1</v>
      </c>
      <c r="E146" s="459"/>
      <c r="F146" s="459"/>
      <c r="G146" s="460">
        <f t="shared" si="36"/>
        <v>0</v>
      </c>
      <c r="H146" s="461">
        <f t="shared" si="37"/>
        <v>0</v>
      </c>
      <c r="I146" s="462">
        <f t="shared" si="38"/>
        <v>0</v>
      </c>
      <c r="J146" s="463"/>
      <c r="S146" s="464"/>
      <c r="T146" s="464"/>
    </row>
    <row r="147" spans="1:20" ht="14.45" customHeight="1">
      <c r="A147" s="473" t="s">
        <v>2350</v>
      </c>
      <c r="B147" s="474"/>
      <c r="C147" s="474"/>
      <c r="D147" s="474"/>
      <c r="E147" s="474"/>
      <c r="F147" s="474"/>
      <c r="G147" s="474"/>
      <c r="H147" s="474"/>
      <c r="I147" s="474"/>
      <c r="J147" s="475"/>
      <c r="K147" s="476">
        <f>SUM(G95:G146)</f>
        <v>0</v>
      </c>
      <c r="L147" s="476">
        <f>SUM(H95:H146)</f>
        <v>0</v>
      </c>
      <c r="M147" s="476">
        <f>SUM(I95:I146)</f>
        <v>0</v>
      </c>
      <c r="S147" s="464"/>
      <c r="T147" s="464"/>
    </row>
    <row r="148" spans="1:20">
      <c r="A148" s="452" t="s">
        <v>2372</v>
      </c>
      <c r="B148" s="453"/>
      <c r="C148" s="453"/>
      <c r="D148" s="453"/>
      <c r="E148" s="453"/>
      <c r="F148" s="453"/>
      <c r="G148" s="453"/>
      <c r="H148" s="453"/>
      <c r="I148" s="453"/>
      <c r="J148" s="454"/>
      <c r="S148" s="464"/>
      <c r="T148" s="464"/>
    </row>
    <row r="149" spans="1:20" ht="281.25">
      <c r="A149" s="455">
        <v>6.1</v>
      </c>
      <c r="B149" s="456" t="s">
        <v>2373</v>
      </c>
      <c r="C149" s="457" t="s">
        <v>250</v>
      </c>
      <c r="D149" s="458">
        <v>1</v>
      </c>
      <c r="E149" s="459"/>
      <c r="F149" s="459"/>
      <c r="G149" s="460">
        <f t="shared" ref="G149:G208" si="39">ROUND(D149*E149,2)</f>
        <v>0</v>
      </c>
      <c r="H149" s="461">
        <f t="shared" ref="H149:H208" si="40">ROUND(D149*F149,2)</f>
        <v>0</v>
      </c>
      <c r="I149" s="462">
        <f t="shared" ref="I149:I208" si="41">ROUND(G149+H149,2)</f>
        <v>0</v>
      </c>
      <c r="J149" s="463"/>
      <c r="S149" s="464"/>
      <c r="T149" s="464"/>
    </row>
    <row r="150" spans="1:20" ht="66" customHeight="1">
      <c r="A150" s="455">
        <v>6.2</v>
      </c>
      <c r="B150" s="456" t="s">
        <v>2374</v>
      </c>
      <c r="C150" s="457" t="s">
        <v>250</v>
      </c>
      <c r="D150" s="458">
        <v>2</v>
      </c>
      <c r="E150" s="459"/>
      <c r="F150" s="459"/>
      <c r="G150" s="460">
        <f t="shared" si="39"/>
        <v>0</v>
      </c>
      <c r="H150" s="461">
        <f t="shared" si="40"/>
        <v>0</v>
      </c>
      <c r="I150" s="462">
        <f t="shared" si="41"/>
        <v>0</v>
      </c>
      <c r="J150" s="463"/>
      <c r="S150" s="464"/>
      <c r="T150" s="464"/>
    </row>
    <row r="151" spans="1:20">
      <c r="A151" s="455">
        <v>6.3</v>
      </c>
      <c r="B151" s="456" t="s">
        <v>2375</v>
      </c>
      <c r="C151" s="457" t="s">
        <v>250</v>
      </c>
      <c r="D151" s="458">
        <v>4</v>
      </c>
      <c r="E151" s="459"/>
      <c r="F151" s="459"/>
      <c r="G151" s="460">
        <f t="shared" si="39"/>
        <v>0</v>
      </c>
      <c r="H151" s="461">
        <f t="shared" si="40"/>
        <v>0</v>
      </c>
      <c r="I151" s="462">
        <f t="shared" si="41"/>
        <v>0</v>
      </c>
      <c r="J151" s="463"/>
      <c r="S151" s="464"/>
      <c r="T151" s="464"/>
    </row>
    <row r="152" spans="1:20">
      <c r="A152" s="455">
        <v>6.4</v>
      </c>
      <c r="B152" s="456" t="s">
        <v>2376</v>
      </c>
      <c r="C152" s="457" t="s">
        <v>250</v>
      </c>
      <c r="D152" s="458">
        <v>2</v>
      </c>
      <c r="E152" s="459"/>
      <c r="F152" s="459"/>
      <c r="G152" s="460">
        <f t="shared" si="39"/>
        <v>0</v>
      </c>
      <c r="H152" s="461">
        <f t="shared" si="40"/>
        <v>0</v>
      </c>
      <c r="I152" s="462">
        <f t="shared" si="41"/>
        <v>0</v>
      </c>
      <c r="J152" s="463"/>
      <c r="S152" s="464"/>
      <c r="T152" s="464"/>
    </row>
    <row r="153" spans="1:20" ht="27" customHeight="1">
      <c r="A153" s="455">
        <v>6.5</v>
      </c>
      <c r="B153" s="456" t="s">
        <v>2356</v>
      </c>
      <c r="C153" s="457" t="s">
        <v>250</v>
      </c>
      <c r="D153" s="458">
        <v>4</v>
      </c>
      <c r="E153" s="459"/>
      <c r="F153" s="459"/>
      <c r="G153" s="460">
        <f t="shared" si="39"/>
        <v>0</v>
      </c>
      <c r="H153" s="461">
        <f t="shared" si="40"/>
        <v>0</v>
      </c>
      <c r="I153" s="462">
        <f t="shared" si="41"/>
        <v>0</v>
      </c>
      <c r="J153" s="463"/>
      <c r="S153" s="464"/>
      <c r="T153" s="464"/>
    </row>
    <row r="154" spans="1:20">
      <c r="A154" s="455">
        <v>6.6</v>
      </c>
      <c r="B154" s="456" t="s">
        <v>2295</v>
      </c>
      <c r="C154" s="457" t="s">
        <v>250</v>
      </c>
      <c r="D154" s="458">
        <v>2</v>
      </c>
      <c r="E154" s="459"/>
      <c r="F154" s="459"/>
      <c r="G154" s="460">
        <f t="shared" si="39"/>
        <v>0</v>
      </c>
      <c r="H154" s="461">
        <f t="shared" si="40"/>
        <v>0</v>
      </c>
      <c r="I154" s="462">
        <f t="shared" si="41"/>
        <v>0</v>
      </c>
      <c r="J154" s="463"/>
      <c r="S154" s="464"/>
      <c r="T154" s="464"/>
    </row>
    <row r="155" spans="1:20">
      <c r="A155" s="455">
        <v>6.7</v>
      </c>
      <c r="B155" s="456" t="s">
        <v>2377</v>
      </c>
      <c r="C155" s="457" t="s">
        <v>250</v>
      </c>
      <c r="D155" s="458">
        <v>2</v>
      </c>
      <c r="E155" s="459"/>
      <c r="F155" s="459"/>
      <c r="G155" s="460">
        <f t="shared" si="39"/>
        <v>0</v>
      </c>
      <c r="H155" s="461">
        <f t="shared" si="40"/>
        <v>0</v>
      </c>
      <c r="I155" s="462">
        <f t="shared" si="41"/>
        <v>0</v>
      </c>
      <c r="J155" s="463"/>
      <c r="S155" s="464"/>
      <c r="T155" s="464"/>
    </row>
    <row r="156" spans="1:20">
      <c r="A156" s="455">
        <v>6.8</v>
      </c>
      <c r="B156" s="456" t="s">
        <v>2360</v>
      </c>
      <c r="C156" s="457" t="s">
        <v>250</v>
      </c>
      <c r="D156" s="458">
        <v>8</v>
      </c>
      <c r="E156" s="459"/>
      <c r="F156" s="459"/>
      <c r="G156" s="460">
        <f t="shared" si="39"/>
        <v>0</v>
      </c>
      <c r="H156" s="461">
        <f t="shared" si="40"/>
        <v>0</v>
      </c>
      <c r="I156" s="462">
        <f t="shared" si="41"/>
        <v>0</v>
      </c>
      <c r="J156" s="463"/>
      <c r="S156" s="464"/>
      <c r="T156" s="464"/>
    </row>
    <row r="157" spans="1:20">
      <c r="A157" s="455">
        <v>6.9</v>
      </c>
      <c r="B157" s="456" t="s">
        <v>2378</v>
      </c>
      <c r="C157" s="457" t="s">
        <v>250</v>
      </c>
      <c r="D157" s="458">
        <v>2</v>
      </c>
      <c r="E157" s="459"/>
      <c r="F157" s="459"/>
      <c r="G157" s="460">
        <f t="shared" si="39"/>
        <v>0</v>
      </c>
      <c r="H157" s="461">
        <f t="shared" si="40"/>
        <v>0</v>
      </c>
      <c r="I157" s="462">
        <f t="shared" si="41"/>
        <v>0</v>
      </c>
      <c r="J157" s="463"/>
      <c r="S157" s="464"/>
      <c r="T157" s="464"/>
    </row>
    <row r="158" spans="1:20">
      <c r="A158" s="465">
        <v>6.1</v>
      </c>
      <c r="B158" s="456" t="s">
        <v>2357</v>
      </c>
      <c r="C158" s="457" t="s">
        <v>250</v>
      </c>
      <c r="D158" s="458">
        <v>29</v>
      </c>
      <c r="E158" s="459"/>
      <c r="F158" s="459"/>
      <c r="G158" s="460">
        <f t="shared" si="39"/>
        <v>0</v>
      </c>
      <c r="H158" s="461">
        <f t="shared" si="40"/>
        <v>0</v>
      </c>
      <c r="I158" s="462">
        <f t="shared" si="41"/>
        <v>0</v>
      </c>
      <c r="J158" s="463"/>
      <c r="S158" s="464"/>
      <c r="T158" s="464"/>
    </row>
    <row r="159" spans="1:20">
      <c r="A159" s="455">
        <v>6.11</v>
      </c>
      <c r="B159" s="456" t="s">
        <v>2379</v>
      </c>
      <c r="C159" s="457" t="s">
        <v>250</v>
      </c>
      <c r="D159" s="458">
        <v>12</v>
      </c>
      <c r="E159" s="459"/>
      <c r="F159" s="459"/>
      <c r="G159" s="460">
        <f t="shared" si="39"/>
        <v>0</v>
      </c>
      <c r="H159" s="461">
        <f t="shared" si="40"/>
        <v>0</v>
      </c>
      <c r="I159" s="462">
        <f t="shared" si="41"/>
        <v>0</v>
      </c>
      <c r="J159" s="463"/>
      <c r="S159" s="464"/>
      <c r="T159" s="464"/>
    </row>
    <row r="160" spans="1:20">
      <c r="A160" s="455">
        <v>6.12</v>
      </c>
      <c r="B160" s="456" t="s">
        <v>2358</v>
      </c>
      <c r="C160" s="457" t="s">
        <v>250</v>
      </c>
      <c r="D160" s="458">
        <v>21</v>
      </c>
      <c r="E160" s="459"/>
      <c r="F160" s="459"/>
      <c r="G160" s="460">
        <f t="shared" si="39"/>
        <v>0</v>
      </c>
      <c r="H160" s="461">
        <f t="shared" si="40"/>
        <v>0</v>
      </c>
      <c r="I160" s="462">
        <f t="shared" si="41"/>
        <v>0</v>
      </c>
      <c r="J160" s="463"/>
      <c r="S160" s="464"/>
      <c r="T160" s="464"/>
    </row>
    <row r="161" spans="1:20">
      <c r="A161" s="455">
        <v>6.13</v>
      </c>
      <c r="B161" s="456" t="s">
        <v>2288</v>
      </c>
      <c r="C161" s="457" t="s">
        <v>250</v>
      </c>
      <c r="D161" s="458">
        <v>1</v>
      </c>
      <c r="E161" s="459"/>
      <c r="F161" s="459"/>
      <c r="G161" s="460">
        <f t="shared" si="39"/>
        <v>0</v>
      </c>
      <c r="H161" s="461">
        <f t="shared" si="40"/>
        <v>0</v>
      </c>
      <c r="I161" s="462">
        <f t="shared" si="41"/>
        <v>0</v>
      </c>
      <c r="J161" s="463"/>
      <c r="S161" s="464"/>
      <c r="T161" s="464"/>
    </row>
    <row r="162" spans="1:20">
      <c r="A162" s="455">
        <v>6.14</v>
      </c>
      <c r="B162" s="456" t="s">
        <v>2289</v>
      </c>
      <c r="C162" s="457" t="s">
        <v>250</v>
      </c>
      <c r="D162" s="458">
        <v>1</v>
      </c>
      <c r="E162" s="459"/>
      <c r="F162" s="459"/>
      <c r="G162" s="460">
        <f t="shared" si="39"/>
        <v>0</v>
      </c>
      <c r="H162" s="461">
        <f t="shared" si="40"/>
        <v>0</v>
      </c>
      <c r="I162" s="462">
        <f t="shared" si="41"/>
        <v>0</v>
      </c>
      <c r="J162" s="463"/>
      <c r="S162" s="464"/>
      <c r="T162" s="464"/>
    </row>
    <row r="163" spans="1:20">
      <c r="A163" s="455">
        <v>6.15</v>
      </c>
      <c r="B163" s="456" t="s">
        <v>2380</v>
      </c>
      <c r="C163" s="457" t="s">
        <v>250</v>
      </c>
      <c r="D163" s="458">
        <v>2</v>
      </c>
      <c r="E163" s="459"/>
      <c r="F163" s="459"/>
      <c r="G163" s="460">
        <f t="shared" si="39"/>
        <v>0</v>
      </c>
      <c r="H163" s="461">
        <f t="shared" si="40"/>
        <v>0</v>
      </c>
      <c r="I163" s="462">
        <f t="shared" si="41"/>
        <v>0</v>
      </c>
      <c r="J163" s="463"/>
      <c r="S163" s="464"/>
      <c r="T163" s="464"/>
    </row>
    <row r="164" spans="1:20">
      <c r="A164" s="455">
        <v>6.16</v>
      </c>
      <c r="B164" s="456" t="s">
        <v>2364</v>
      </c>
      <c r="C164" s="457" t="s">
        <v>250</v>
      </c>
      <c r="D164" s="458">
        <v>4</v>
      </c>
      <c r="E164" s="459"/>
      <c r="F164" s="459"/>
      <c r="G164" s="460">
        <f t="shared" si="39"/>
        <v>0</v>
      </c>
      <c r="H164" s="461">
        <f t="shared" si="40"/>
        <v>0</v>
      </c>
      <c r="I164" s="462">
        <f t="shared" si="41"/>
        <v>0</v>
      </c>
      <c r="J164" s="463"/>
      <c r="S164" s="464"/>
      <c r="T164" s="464"/>
    </row>
    <row r="165" spans="1:20">
      <c r="A165" s="455">
        <v>6.17</v>
      </c>
      <c r="B165" s="456" t="s">
        <v>2363</v>
      </c>
      <c r="C165" s="457" t="s">
        <v>250</v>
      </c>
      <c r="D165" s="458">
        <v>4</v>
      </c>
      <c r="E165" s="459"/>
      <c r="F165" s="459"/>
      <c r="G165" s="460">
        <f t="shared" si="39"/>
        <v>0</v>
      </c>
      <c r="H165" s="461">
        <f t="shared" si="40"/>
        <v>0</v>
      </c>
      <c r="I165" s="462">
        <f t="shared" si="41"/>
        <v>0</v>
      </c>
      <c r="J165" s="463"/>
      <c r="S165" s="464"/>
      <c r="T165" s="464"/>
    </row>
    <row r="166" spans="1:20">
      <c r="A166" s="455">
        <v>6.18</v>
      </c>
      <c r="B166" s="456" t="s">
        <v>2381</v>
      </c>
      <c r="C166" s="457" t="s">
        <v>250</v>
      </c>
      <c r="D166" s="458">
        <v>3</v>
      </c>
      <c r="E166" s="459"/>
      <c r="F166" s="459"/>
      <c r="G166" s="460">
        <f t="shared" si="39"/>
        <v>0</v>
      </c>
      <c r="H166" s="461">
        <f t="shared" si="40"/>
        <v>0</v>
      </c>
      <c r="I166" s="462">
        <f t="shared" si="41"/>
        <v>0</v>
      </c>
      <c r="J166" s="463"/>
      <c r="S166" s="464"/>
      <c r="T166" s="464"/>
    </row>
    <row r="167" spans="1:20">
      <c r="A167" s="455">
        <v>6.19</v>
      </c>
      <c r="B167" s="456" t="s">
        <v>2303</v>
      </c>
      <c r="C167" s="457" t="s">
        <v>250</v>
      </c>
      <c r="D167" s="458">
        <v>3</v>
      </c>
      <c r="E167" s="459"/>
      <c r="F167" s="459"/>
      <c r="G167" s="460">
        <f t="shared" si="39"/>
        <v>0</v>
      </c>
      <c r="H167" s="461">
        <f t="shared" si="40"/>
        <v>0</v>
      </c>
      <c r="I167" s="462">
        <f t="shared" si="41"/>
        <v>0</v>
      </c>
      <c r="J167" s="463"/>
      <c r="S167" s="464"/>
      <c r="T167" s="464"/>
    </row>
    <row r="168" spans="1:20" ht="26.25">
      <c r="A168" s="465">
        <v>6.2</v>
      </c>
      <c r="B168" s="456" t="s">
        <v>2285</v>
      </c>
      <c r="C168" s="457" t="s">
        <v>250</v>
      </c>
      <c r="D168" s="458">
        <v>6</v>
      </c>
      <c r="E168" s="459"/>
      <c r="F168" s="459"/>
      <c r="G168" s="460">
        <f t="shared" si="39"/>
        <v>0</v>
      </c>
      <c r="H168" s="461">
        <f t="shared" si="40"/>
        <v>0</v>
      </c>
      <c r="I168" s="462">
        <f t="shared" si="41"/>
        <v>0</v>
      </c>
      <c r="J168" s="463"/>
      <c r="S168" s="464"/>
      <c r="T168" s="464"/>
    </row>
    <row r="169" spans="1:20">
      <c r="A169" s="455"/>
      <c r="B169" s="466" t="s">
        <v>2092</v>
      </c>
      <c r="C169" s="457"/>
      <c r="D169" s="458"/>
      <c r="E169" s="459"/>
      <c r="F169" s="459"/>
      <c r="G169" s="460">
        <f t="shared" si="39"/>
        <v>0</v>
      </c>
      <c r="H169" s="461">
        <f t="shared" si="40"/>
        <v>0</v>
      </c>
      <c r="I169" s="462">
        <f t="shared" si="41"/>
        <v>0</v>
      </c>
      <c r="J169" s="463"/>
      <c r="S169" s="464"/>
      <c r="T169" s="464"/>
    </row>
    <row r="170" spans="1:20">
      <c r="A170" s="455"/>
      <c r="B170" s="466" t="s">
        <v>2309</v>
      </c>
      <c r="C170" s="457"/>
      <c r="D170" s="458"/>
      <c r="E170" s="459"/>
      <c r="F170" s="459"/>
      <c r="G170" s="460">
        <f t="shared" si="39"/>
        <v>0</v>
      </c>
      <c r="H170" s="461">
        <f t="shared" si="40"/>
        <v>0</v>
      </c>
      <c r="I170" s="462">
        <f t="shared" si="41"/>
        <v>0</v>
      </c>
      <c r="J170" s="463"/>
      <c r="S170" s="464"/>
      <c r="T170" s="464"/>
    </row>
    <row r="171" spans="1:20">
      <c r="A171" s="455"/>
      <c r="B171" s="456" t="s">
        <v>2310</v>
      </c>
      <c r="C171" s="457" t="s">
        <v>2098</v>
      </c>
      <c r="D171" s="458">
        <v>9</v>
      </c>
      <c r="E171" s="459"/>
      <c r="F171" s="459"/>
      <c r="G171" s="460">
        <f t="shared" si="39"/>
        <v>0</v>
      </c>
      <c r="H171" s="461">
        <f t="shared" si="40"/>
        <v>0</v>
      </c>
      <c r="I171" s="462">
        <f t="shared" si="41"/>
        <v>0</v>
      </c>
      <c r="J171" s="463"/>
      <c r="S171" s="464"/>
      <c r="T171" s="464"/>
    </row>
    <row r="172" spans="1:20">
      <c r="A172" s="455"/>
      <c r="B172" s="456" t="s">
        <v>2312</v>
      </c>
      <c r="C172" s="457" t="s">
        <v>2098</v>
      </c>
      <c r="D172" s="458">
        <v>15</v>
      </c>
      <c r="E172" s="459"/>
      <c r="F172" s="459"/>
      <c r="G172" s="460">
        <f t="shared" si="39"/>
        <v>0</v>
      </c>
      <c r="H172" s="461">
        <f t="shared" si="40"/>
        <v>0</v>
      </c>
      <c r="I172" s="462">
        <f t="shared" si="41"/>
        <v>0</v>
      </c>
      <c r="J172" s="463"/>
      <c r="S172" s="464"/>
      <c r="T172" s="464"/>
    </row>
    <row r="173" spans="1:20">
      <c r="A173" s="455"/>
      <c r="B173" s="466" t="s">
        <v>2314</v>
      </c>
      <c r="C173" s="457"/>
      <c r="D173" s="458"/>
      <c r="E173" s="459"/>
      <c r="F173" s="459"/>
      <c r="G173" s="460">
        <f t="shared" si="39"/>
        <v>0</v>
      </c>
      <c r="H173" s="461">
        <f t="shared" si="40"/>
        <v>0</v>
      </c>
      <c r="I173" s="462">
        <f t="shared" si="41"/>
        <v>0</v>
      </c>
      <c r="J173" s="463"/>
      <c r="S173" s="464"/>
      <c r="T173" s="464"/>
    </row>
    <row r="174" spans="1:20" ht="26.25">
      <c r="A174" s="455"/>
      <c r="B174" s="456" t="s">
        <v>2315</v>
      </c>
      <c r="C174" s="457"/>
      <c r="D174" s="458"/>
      <c r="E174" s="459"/>
      <c r="F174" s="459"/>
      <c r="G174" s="460">
        <f t="shared" si="39"/>
        <v>0</v>
      </c>
      <c r="H174" s="461">
        <f t="shared" si="40"/>
        <v>0</v>
      </c>
      <c r="I174" s="462">
        <f t="shared" si="41"/>
        <v>0</v>
      </c>
      <c r="J174" s="463"/>
      <c r="S174" s="464"/>
      <c r="T174" s="464"/>
    </row>
    <row r="175" spans="1:20">
      <c r="A175" s="455"/>
      <c r="B175" s="467" t="s">
        <v>2316</v>
      </c>
      <c r="C175" s="457" t="s">
        <v>2098</v>
      </c>
      <c r="D175" s="458">
        <v>34.611464968152866</v>
      </c>
      <c r="E175" s="459"/>
      <c r="F175" s="459"/>
      <c r="G175" s="460">
        <f t="shared" si="39"/>
        <v>0</v>
      </c>
      <c r="H175" s="461">
        <f t="shared" si="40"/>
        <v>0</v>
      </c>
      <c r="I175" s="462">
        <f t="shared" si="41"/>
        <v>0</v>
      </c>
      <c r="J175" s="463"/>
      <c r="S175" s="464"/>
      <c r="T175" s="464"/>
    </row>
    <row r="176" spans="1:20">
      <c r="A176" s="455"/>
      <c r="B176" s="467" t="s">
        <v>2318</v>
      </c>
      <c r="C176" s="457" t="s">
        <v>2098</v>
      </c>
      <c r="D176" s="458">
        <v>187.97017892644138</v>
      </c>
      <c r="E176" s="459"/>
      <c r="F176" s="459"/>
      <c r="G176" s="460">
        <f t="shared" si="39"/>
        <v>0</v>
      </c>
      <c r="H176" s="461">
        <f t="shared" si="40"/>
        <v>0</v>
      </c>
      <c r="I176" s="462">
        <f t="shared" si="41"/>
        <v>0</v>
      </c>
      <c r="J176" s="463"/>
      <c r="S176" s="464"/>
      <c r="T176" s="464"/>
    </row>
    <row r="177" spans="1:20">
      <c r="A177" s="455"/>
      <c r="B177" s="467" t="s">
        <v>2319</v>
      </c>
      <c r="C177" s="457" t="s">
        <v>2098</v>
      </c>
      <c r="D177" s="458">
        <v>30.678343949044589</v>
      </c>
      <c r="E177" s="459"/>
      <c r="F177" s="459"/>
      <c r="G177" s="460">
        <f t="shared" si="39"/>
        <v>0</v>
      </c>
      <c r="H177" s="461">
        <f t="shared" si="40"/>
        <v>0</v>
      </c>
      <c r="I177" s="462">
        <f t="shared" si="41"/>
        <v>0</v>
      </c>
      <c r="J177" s="463"/>
      <c r="S177" s="464"/>
      <c r="T177" s="464"/>
    </row>
    <row r="178" spans="1:20">
      <c r="A178" s="455"/>
      <c r="B178" s="467" t="s">
        <v>2365</v>
      </c>
      <c r="C178" s="457" t="s">
        <v>2098</v>
      </c>
      <c r="D178" s="458">
        <v>77.816124469589823</v>
      </c>
      <c r="E178" s="459"/>
      <c r="F178" s="459"/>
      <c r="G178" s="460">
        <f t="shared" si="39"/>
        <v>0</v>
      </c>
      <c r="H178" s="461">
        <f t="shared" si="40"/>
        <v>0</v>
      </c>
      <c r="I178" s="462">
        <f t="shared" si="41"/>
        <v>0</v>
      </c>
      <c r="J178" s="463"/>
      <c r="S178" s="464"/>
      <c r="T178" s="464"/>
    </row>
    <row r="179" spans="1:20">
      <c r="A179" s="455"/>
      <c r="B179" s="467" t="s">
        <v>2321</v>
      </c>
      <c r="C179" s="457" t="s">
        <v>2098</v>
      </c>
      <c r="D179" s="458">
        <v>6.7101010101010106</v>
      </c>
      <c r="E179" s="459"/>
      <c r="F179" s="459"/>
      <c r="G179" s="460">
        <f t="shared" si="39"/>
        <v>0</v>
      </c>
      <c r="H179" s="461">
        <f t="shared" si="40"/>
        <v>0</v>
      </c>
      <c r="I179" s="462">
        <f t="shared" si="41"/>
        <v>0</v>
      </c>
      <c r="J179" s="463"/>
      <c r="S179" s="464"/>
      <c r="T179" s="464"/>
    </row>
    <row r="180" spans="1:20">
      <c r="A180" s="455"/>
      <c r="B180" s="469" t="s">
        <v>2322</v>
      </c>
      <c r="C180" s="457" t="s">
        <v>238</v>
      </c>
      <c r="D180" s="458">
        <v>0.65</v>
      </c>
      <c r="E180" s="470"/>
      <c r="F180" s="459"/>
      <c r="G180" s="460">
        <f t="shared" si="39"/>
        <v>0</v>
      </c>
      <c r="H180" s="461">
        <f t="shared" si="40"/>
        <v>0</v>
      </c>
      <c r="I180" s="462">
        <f t="shared" si="41"/>
        <v>0</v>
      </c>
      <c r="J180" s="463"/>
      <c r="S180" s="464"/>
      <c r="T180" s="464"/>
    </row>
    <row r="181" spans="1:20">
      <c r="A181" s="455"/>
      <c r="B181" s="469" t="s">
        <v>2323</v>
      </c>
      <c r="C181" s="457" t="s">
        <v>238</v>
      </c>
      <c r="D181" s="458">
        <v>35.243000000000002</v>
      </c>
      <c r="E181" s="470"/>
      <c r="F181" s="459"/>
      <c r="G181" s="460">
        <f t="shared" si="39"/>
        <v>0</v>
      </c>
      <c r="H181" s="461">
        <f t="shared" si="40"/>
        <v>0</v>
      </c>
      <c r="I181" s="462">
        <f t="shared" si="41"/>
        <v>0</v>
      </c>
      <c r="J181" s="463"/>
      <c r="S181" s="464"/>
      <c r="T181" s="464"/>
    </row>
    <row r="182" spans="1:20">
      <c r="A182" s="455"/>
      <c r="B182" s="469" t="s">
        <v>2324</v>
      </c>
      <c r="C182" s="457" t="s">
        <v>238</v>
      </c>
      <c r="D182" s="458">
        <v>7.3450000000000006</v>
      </c>
      <c r="E182" s="470"/>
      <c r="F182" s="459"/>
      <c r="G182" s="460">
        <f t="shared" si="39"/>
        <v>0</v>
      </c>
      <c r="H182" s="461">
        <f t="shared" si="40"/>
        <v>0</v>
      </c>
      <c r="I182" s="462">
        <f t="shared" si="41"/>
        <v>0</v>
      </c>
      <c r="J182" s="463"/>
      <c r="S182" s="464"/>
      <c r="T182" s="464"/>
    </row>
    <row r="183" spans="1:20">
      <c r="A183" s="455"/>
      <c r="B183" s="469" t="s">
        <v>2325</v>
      </c>
      <c r="C183" s="457" t="s">
        <v>238</v>
      </c>
      <c r="D183" s="458">
        <v>19.227</v>
      </c>
      <c r="E183" s="470"/>
      <c r="F183" s="459"/>
      <c r="G183" s="460">
        <f t="shared" si="39"/>
        <v>0</v>
      </c>
      <c r="H183" s="461">
        <f t="shared" si="40"/>
        <v>0</v>
      </c>
      <c r="I183" s="462">
        <f t="shared" si="41"/>
        <v>0</v>
      </c>
      <c r="J183" s="463"/>
      <c r="S183" s="464"/>
      <c r="T183" s="464"/>
    </row>
    <row r="184" spans="1:20">
      <c r="A184" s="455"/>
      <c r="B184" s="469" t="s">
        <v>2326</v>
      </c>
      <c r="C184" s="457" t="s">
        <v>238</v>
      </c>
      <c r="D184" s="458">
        <v>2.08</v>
      </c>
      <c r="E184" s="470"/>
      <c r="F184" s="459"/>
      <c r="G184" s="460">
        <f t="shared" si="39"/>
        <v>0</v>
      </c>
      <c r="H184" s="461">
        <f t="shared" si="40"/>
        <v>0</v>
      </c>
      <c r="I184" s="462">
        <f t="shared" si="41"/>
        <v>0</v>
      </c>
      <c r="J184" s="463"/>
      <c r="S184" s="464"/>
      <c r="T184" s="464"/>
    </row>
    <row r="185" spans="1:20">
      <c r="A185" s="455"/>
      <c r="B185" s="466" t="s">
        <v>2327</v>
      </c>
      <c r="C185" s="457"/>
      <c r="D185" s="458"/>
      <c r="E185" s="459"/>
      <c r="F185" s="459"/>
      <c r="G185" s="460">
        <f t="shared" si="39"/>
        <v>0</v>
      </c>
      <c r="H185" s="461">
        <f t="shared" si="40"/>
        <v>0</v>
      </c>
      <c r="I185" s="462">
        <f t="shared" si="41"/>
        <v>0</v>
      </c>
      <c r="J185" s="463"/>
      <c r="S185" s="464"/>
      <c r="T185" s="464"/>
    </row>
    <row r="186" spans="1:20" ht="39">
      <c r="A186" s="455"/>
      <c r="B186" s="456" t="s">
        <v>2328</v>
      </c>
      <c r="C186" s="457"/>
      <c r="D186" s="458"/>
      <c r="E186" s="459"/>
      <c r="F186" s="459"/>
      <c r="G186" s="460">
        <f t="shared" si="39"/>
        <v>0</v>
      </c>
      <c r="H186" s="461">
        <f t="shared" si="40"/>
        <v>0</v>
      </c>
      <c r="I186" s="462">
        <f t="shared" si="41"/>
        <v>0</v>
      </c>
      <c r="J186" s="463"/>
      <c r="S186" s="464"/>
      <c r="T186" s="464"/>
    </row>
    <row r="187" spans="1:20" ht="105.75" customHeight="1">
      <c r="A187" s="455"/>
      <c r="B187" s="471" t="s">
        <v>2329</v>
      </c>
      <c r="C187" s="457"/>
      <c r="D187" s="458"/>
      <c r="E187" s="459"/>
      <c r="F187" s="459"/>
      <c r="G187" s="460">
        <f t="shared" si="39"/>
        <v>0</v>
      </c>
      <c r="H187" s="461">
        <f t="shared" si="40"/>
        <v>0</v>
      </c>
      <c r="I187" s="462">
        <f t="shared" si="41"/>
        <v>0</v>
      </c>
      <c r="J187" s="463"/>
      <c r="S187" s="464"/>
      <c r="T187" s="464"/>
    </row>
    <row r="188" spans="1:20">
      <c r="A188" s="455"/>
      <c r="B188" s="472" t="s">
        <v>2330</v>
      </c>
      <c r="C188" s="457" t="s">
        <v>238</v>
      </c>
      <c r="D188" s="458">
        <v>22.646000000000004</v>
      </c>
      <c r="E188" s="459"/>
      <c r="F188" s="459"/>
      <c r="G188" s="460">
        <f t="shared" si="39"/>
        <v>0</v>
      </c>
      <c r="H188" s="461">
        <f t="shared" si="40"/>
        <v>0</v>
      </c>
      <c r="I188" s="462">
        <f t="shared" si="41"/>
        <v>0</v>
      </c>
      <c r="J188" s="463"/>
      <c r="S188" s="464"/>
      <c r="T188" s="464"/>
    </row>
    <row r="189" spans="1:20">
      <c r="A189" s="455"/>
      <c r="B189" s="472" t="s">
        <v>2331</v>
      </c>
      <c r="C189" s="457" t="s">
        <v>238</v>
      </c>
      <c r="D189" s="458">
        <v>56.796999999999997</v>
      </c>
      <c r="E189" s="459"/>
      <c r="F189" s="459"/>
      <c r="G189" s="460">
        <f t="shared" si="39"/>
        <v>0</v>
      </c>
      <c r="H189" s="461">
        <f t="shared" si="40"/>
        <v>0</v>
      </c>
      <c r="I189" s="462">
        <f t="shared" si="41"/>
        <v>0</v>
      </c>
      <c r="J189" s="463"/>
      <c r="S189" s="464"/>
      <c r="T189" s="464"/>
    </row>
    <row r="190" spans="1:20">
      <c r="A190" s="455"/>
      <c r="B190" s="472" t="s">
        <v>2382</v>
      </c>
      <c r="C190" s="457" t="s">
        <v>238</v>
      </c>
      <c r="D190" s="458">
        <v>4.5760000000000005</v>
      </c>
      <c r="E190" s="459"/>
      <c r="F190" s="459"/>
      <c r="G190" s="460">
        <f t="shared" si="39"/>
        <v>0</v>
      </c>
      <c r="H190" s="461">
        <f t="shared" si="40"/>
        <v>0</v>
      </c>
      <c r="I190" s="462">
        <f t="shared" si="41"/>
        <v>0</v>
      </c>
      <c r="J190" s="463"/>
      <c r="S190" s="464"/>
      <c r="T190" s="464"/>
    </row>
    <row r="191" spans="1:20">
      <c r="A191" s="455"/>
      <c r="B191" s="472" t="s">
        <v>2366</v>
      </c>
      <c r="C191" s="457" t="s">
        <v>238</v>
      </c>
      <c r="D191" s="458">
        <v>1.9239999999999999</v>
      </c>
      <c r="E191" s="459"/>
      <c r="F191" s="459"/>
      <c r="G191" s="460">
        <f t="shared" si="39"/>
        <v>0</v>
      </c>
      <c r="H191" s="461">
        <f t="shared" si="40"/>
        <v>0</v>
      </c>
      <c r="I191" s="462">
        <f t="shared" si="41"/>
        <v>0</v>
      </c>
      <c r="J191" s="463"/>
      <c r="S191" s="464"/>
      <c r="T191" s="464"/>
    </row>
    <row r="192" spans="1:20">
      <c r="A192" s="455"/>
      <c r="B192" s="472"/>
      <c r="C192" s="457"/>
      <c r="D192" s="458"/>
      <c r="E192" s="459"/>
      <c r="F192" s="459"/>
      <c r="G192" s="460">
        <f t="shared" si="39"/>
        <v>0</v>
      </c>
      <c r="H192" s="461">
        <f t="shared" si="40"/>
        <v>0</v>
      </c>
      <c r="I192" s="462">
        <f t="shared" si="41"/>
        <v>0</v>
      </c>
      <c r="J192" s="463"/>
      <c r="S192" s="464"/>
      <c r="T192" s="464"/>
    </row>
    <row r="193" spans="1:20">
      <c r="A193" s="455"/>
      <c r="B193" s="472" t="s">
        <v>2333</v>
      </c>
      <c r="C193" s="457" t="s">
        <v>238</v>
      </c>
      <c r="D193" s="458">
        <v>4.4880000000000004</v>
      </c>
      <c r="E193" s="459"/>
      <c r="F193" s="459"/>
      <c r="G193" s="460">
        <f t="shared" si="39"/>
        <v>0</v>
      </c>
      <c r="H193" s="461">
        <f t="shared" si="40"/>
        <v>0</v>
      </c>
      <c r="I193" s="462">
        <f t="shared" si="41"/>
        <v>0</v>
      </c>
      <c r="J193" s="463"/>
      <c r="S193" s="464"/>
      <c r="T193" s="464"/>
    </row>
    <row r="194" spans="1:20">
      <c r="A194" s="455"/>
      <c r="B194" s="472" t="s">
        <v>2334</v>
      </c>
      <c r="C194" s="457" t="s">
        <v>238</v>
      </c>
      <c r="D194" s="458">
        <v>34.870000000000005</v>
      </c>
      <c r="E194" s="459"/>
      <c r="F194" s="459"/>
      <c r="G194" s="460">
        <f t="shared" si="39"/>
        <v>0</v>
      </c>
      <c r="H194" s="461">
        <f t="shared" si="40"/>
        <v>0</v>
      </c>
      <c r="I194" s="462">
        <f t="shared" si="41"/>
        <v>0</v>
      </c>
      <c r="J194" s="463"/>
      <c r="S194" s="464"/>
      <c r="T194" s="464"/>
    </row>
    <row r="195" spans="1:20">
      <c r="A195" s="455"/>
      <c r="B195" s="472" t="s">
        <v>2336</v>
      </c>
      <c r="C195" s="457" t="s">
        <v>238</v>
      </c>
      <c r="D195" s="458">
        <v>2.3210000000000002</v>
      </c>
      <c r="E195" s="459"/>
      <c r="F195" s="459"/>
      <c r="G195" s="460">
        <f t="shared" si="39"/>
        <v>0</v>
      </c>
      <c r="H195" s="461">
        <f t="shared" si="40"/>
        <v>0</v>
      </c>
      <c r="I195" s="462">
        <f t="shared" si="41"/>
        <v>0</v>
      </c>
      <c r="J195" s="463"/>
      <c r="S195" s="464"/>
      <c r="T195" s="464"/>
    </row>
    <row r="196" spans="1:20">
      <c r="A196" s="455"/>
      <c r="B196" s="472" t="s">
        <v>2367</v>
      </c>
      <c r="C196" s="457" t="s">
        <v>238</v>
      </c>
      <c r="D196" s="458">
        <v>15.015000000000002</v>
      </c>
      <c r="E196" s="459"/>
      <c r="F196" s="459"/>
      <c r="G196" s="460">
        <f t="shared" si="39"/>
        <v>0</v>
      </c>
      <c r="H196" s="461">
        <f t="shared" si="40"/>
        <v>0</v>
      </c>
      <c r="I196" s="462">
        <f t="shared" si="41"/>
        <v>0</v>
      </c>
      <c r="J196" s="463"/>
      <c r="S196" s="464"/>
      <c r="T196" s="464"/>
    </row>
    <row r="197" spans="1:20">
      <c r="A197" s="455"/>
      <c r="B197" s="472" t="s">
        <v>2339</v>
      </c>
      <c r="C197" s="457" t="s">
        <v>250</v>
      </c>
      <c r="D197" s="458">
        <v>2</v>
      </c>
      <c r="E197" s="459"/>
      <c r="F197" s="459"/>
      <c r="G197" s="460">
        <f t="shared" si="39"/>
        <v>0</v>
      </c>
      <c r="H197" s="461">
        <f t="shared" si="40"/>
        <v>0</v>
      </c>
      <c r="I197" s="462">
        <f t="shared" si="41"/>
        <v>0</v>
      </c>
      <c r="J197" s="463"/>
      <c r="S197" s="464"/>
      <c r="T197" s="464"/>
    </row>
    <row r="198" spans="1:20">
      <c r="A198" s="455"/>
      <c r="B198" s="466" t="s">
        <v>2383</v>
      </c>
      <c r="C198" s="457"/>
      <c r="D198" s="458"/>
      <c r="E198" s="459"/>
      <c r="F198" s="459"/>
      <c r="G198" s="460">
        <f t="shared" si="39"/>
        <v>0</v>
      </c>
      <c r="H198" s="461">
        <f t="shared" si="40"/>
        <v>0</v>
      </c>
      <c r="I198" s="462">
        <f t="shared" si="41"/>
        <v>0</v>
      </c>
      <c r="J198" s="463"/>
      <c r="S198" s="464"/>
      <c r="T198" s="464"/>
    </row>
    <row r="199" spans="1:20" ht="66" customHeight="1">
      <c r="A199" s="455"/>
      <c r="B199" s="456" t="s">
        <v>2341</v>
      </c>
      <c r="C199" s="457" t="s">
        <v>2098</v>
      </c>
      <c r="D199" s="458">
        <v>7</v>
      </c>
      <c r="E199" s="459"/>
      <c r="F199" s="459"/>
      <c r="G199" s="460">
        <f t="shared" si="39"/>
        <v>0</v>
      </c>
      <c r="H199" s="461">
        <f t="shared" si="40"/>
        <v>0</v>
      </c>
      <c r="I199" s="462">
        <f t="shared" si="41"/>
        <v>0</v>
      </c>
      <c r="J199" s="463"/>
      <c r="S199" s="464"/>
      <c r="T199" s="464"/>
    </row>
    <row r="200" spans="1:20">
      <c r="A200" s="455"/>
      <c r="B200" s="466" t="s">
        <v>2342</v>
      </c>
      <c r="C200" s="457"/>
      <c r="D200" s="458"/>
      <c r="E200" s="459"/>
      <c r="F200" s="459"/>
      <c r="G200" s="460">
        <f t="shared" si="39"/>
        <v>0</v>
      </c>
      <c r="H200" s="461">
        <f t="shared" si="40"/>
        <v>0</v>
      </c>
      <c r="I200" s="462">
        <f t="shared" si="41"/>
        <v>0</v>
      </c>
      <c r="J200" s="463"/>
      <c r="S200" s="464"/>
      <c r="T200" s="464"/>
    </row>
    <row r="201" spans="1:20" ht="66" customHeight="1">
      <c r="A201" s="455"/>
      <c r="B201" s="456" t="s">
        <v>2384</v>
      </c>
      <c r="C201" s="457"/>
      <c r="D201" s="458"/>
      <c r="E201" s="459"/>
      <c r="F201" s="459"/>
      <c r="G201" s="460">
        <f t="shared" si="39"/>
        <v>0</v>
      </c>
      <c r="H201" s="461">
        <f t="shared" si="40"/>
        <v>0</v>
      </c>
      <c r="I201" s="462">
        <f t="shared" si="41"/>
        <v>0</v>
      </c>
      <c r="J201" s="463"/>
      <c r="S201" s="464"/>
      <c r="T201" s="464"/>
    </row>
    <row r="202" spans="1:20" ht="26.25">
      <c r="A202" s="455"/>
      <c r="B202" s="456" t="s">
        <v>2369</v>
      </c>
      <c r="C202" s="457" t="s">
        <v>238</v>
      </c>
      <c r="D202" s="458">
        <v>280.3</v>
      </c>
      <c r="E202" s="459"/>
      <c r="F202" s="459"/>
      <c r="G202" s="460">
        <f t="shared" si="39"/>
        <v>0</v>
      </c>
      <c r="H202" s="461">
        <f t="shared" si="40"/>
        <v>0</v>
      </c>
      <c r="I202" s="462">
        <f t="shared" si="41"/>
        <v>0</v>
      </c>
      <c r="J202" s="463"/>
      <c r="S202" s="464"/>
      <c r="T202" s="464"/>
    </row>
    <row r="203" spans="1:20" ht="26.25">
      <c r="A203" s="455"/>
      <c r="B203" s="456" t="s">
        <v>2345</v>
      </c>
      <c r="C203" s="457" t="s">
        <v>238</v>
      </c>
      <c r="D203" s="458">
        <v>24.15</v>
      </c>
      <c r="E203" s="459"/>
      <c r="F203" s="459"/>
      <c r="G203" s="460">
        <f t="shared" si="39"/>
        <v>0</v>
      </c>
      <c r="H203" s="461">
        <f t="shared" si="40"/>
        <v>0</v>
      </c>
      <c r="I203" s="462">
        <f t="shared" si="41"/>
        <v>0</v>
      </c>
      <c r="J203" s="463"/>
      <c r="S203" s="464"/>
      <c r="T203" s="464"/>
    </row>
    <row r="204" spans="1:20" ht="26.25">
      <c r="A204" s="455"/>
      <c r="B204" s="456" t="s">
        <v>2385</v>
      </c>
      <c r="C204" s="457" t="s">
        <v>238</v>
      </c>
      <c r="D204" s="458">
        <v>30.1</v>
      </c>
      <c r="E204" s="459"/>
      <c r="F204" s="459"/>
      <c r="G204" s="460">
        <f t="shared" si="39"/>
        <v>0</v>
      </c>
      <c r="H204" s="461">
        <f t="shared" si="40"/>
        <v>0</v>
      </c>
      <c r="I204" s="462">
        <f t="shared" si="41"/>
        <v>0</v>
      </c>
      <c r="J204" s="463"/>
      <c r="S204" s="464"/>
      <c r="T204" s="464"/>
    </row>
    <row r="205" spans="1:20" s="16" customFormat="1" ht="81" customHeight="1">
      <c r="A205" s="477"/>
      <c r="B205" s="478" t="s">
        <v>2371</v>
      </c>
      <c r="C205" s="457" t="s">
        <v>238</v>
      </c>
      <c r="D205" s="458">
        <v>128.80000000000001</v>
      </c>
      <c r="E205" s="479"/>
      <c r="F205" s="480"/>
      <c r="G205" s="460">
        <f t="shared" si="39"/>
        <v>0</v>
      </c>
      <c r="H205" s="461">
        <f t="shared" si="40"/>
        <v>0</v>
      </c>
      <c r="I205" s="462">
        <f t="shared" si="41"/>
        <v>0</v>
      </c>
      <c r="J205" s="481"/>
      <c r="Q205" s="415"/>
      <c r="R205" s="415"/>
      <c r="S205" s="464"/>
      <c r="T205" s="464"/>
    </row>
    <row r="206" spans="1:20">
      <c r="A206" s="455"/>
      <c r="B206" s="456"/>
      <c r="C206" s="457"/>
      <c r="D206" s="458"/>
      <c r="E206" s="459"/>
      <c r="F206" s="459"/>
      <c r="G206" s="460">
        <f t="shared" si="39"/>
        <v>0</v>
      </c>
      <c r="H206" s="461">
        <f t="shared" si="40"/>
        <v>0</v>
      </c>
      <c r="I206" s="462">
        <f t="shared" si="41"/>
        <v>0</v>
      </c>
      <c r="J206" s="463"/>
      <c r="S206" s="464"/>
      <c r="T206" s="464"/>
    </row>
    <row r="207" spans="1:20">
      <c r="A207" s="455"/>
      <c r="B207" s="456" t="s">
        <v>2348</v>
      </c>
      <c r="C207" s="457" t="s">
        <v>2263</v>
      </c>
      <c r="D207" s="458">
        <v>1</v>
      </c>
      <c r="E207" s="459"/>
      <c r="F207" s="459"/>
      <c r="G207" s="460">
        <f t="shared" si="39"/>
        <v>0</v>
      </c>
      <c r="H207" s="461">
        <f t="shared" si="40"/>
        <v>0</v>
      </c>
      <c r="I207" s="462">
        <f t="shared" si="41"/>
        <v>0</v>
      </c>
      <c r="J207" s="463"/>
      <c r="S207" s="464"/>
      <c r="T207" s="464"/>
    </row>
    <row r="208" spans="1:20">
      <c r="A208" s="455"/>
      <c r="B208" s="456" t="s">
        <v>2349</v>
      </c>
      <c r="C208" s="457" t="s">
        <v>2263</v>
      </c>
      <c r="D208" s="458">
        <v>1</v>
      </c>
      <c r="E208" s="459"/>
      <c r="F208" s="459"/>
      <c r="G208" s="460">
        <f t="shared" si="39"/>
        <v>0</v>
      </c>
      <c r="H208" s="461">
        <f t="shared" si="40"/>
        <v>0</v>
      </c>
      <c r="I208" s="462">
        <f t="shared" si="41"/>
        <v>0</v>
      </c>
      <c r="J208" s="463"/>
      <c r="S208" s="464"/>
      <c r="T208" s="464"/>
    </row>
    <row r="209" spans="1:20">
      <c r="A209" s="473" t="s">
        <v>2350</v>
      </c>
      <c r="B209" s="474"/>
      <c r="C209" s="474"/>
      <c r="D209" s="474"/>
      <c r="E209" s="474"/>
      <c r="F209" s="474"/>
      <c r="G209" s="474"/>
      <c r="H209" s="474"/>
      <c r="I209" s="474"/>
      <c r="J209" s="475"/>
      <c r="K209" s="476">
        <f>SUM(G149:G208)</f>
        <v>0</v>
      </c>
      <c r="L209" s="476">
        <f>SUM(H149:H208)</f>
        <v>0</v>
      </c>
      <c r="M209" s="476">
        <f>SUM(I149:I208)</f>
        <v>0</v>
      </c>
      <c r="S209" s="464"/>
      <c r="T209" s="464"/>
    </row>
    <row r="210" spans="1:20">
      <c r="A210" s="452" t="s">
        <v>2386</v>
      </c>
      <c r="B210" s="453"/>
      <c r="C210" s="453"/>
      <c r="D210" s="453"/>
      <c r="E210" s="453"/>
      <c r="F210" s="453"/>
      <c r="G210" s="453"/>
      <c r="H210" s="453"/>
      <c r="I210" s="453"/>
      <c r="J210" s="454"/>
      <c r="S210" s="464"/>
      <c r="T210" s="464"/>
    </row>
    <row r="211" spans="1:20" ht="55.5" customHeight="1">
      <c r="A211" s="455">
        <v>8.1</v>
      </c>
      <c r="B211" s="456" t="s">
        <v>2387</v>
      </c>
      <c r="C211" s="457" t="s">
        <v>250</v>
      </c>
      <c r="D211" s="458">
        <v>1</v>
      </c>
      <c r="E211" s="459"/>
      <c r="F211" s="459"/>
      <c r="G211" s="460">
        <f t="shared" ref="G211:G252" si="42">ROUND(D211*E211,2)</f>
        <v>0</v>
      </c>
      <c r="H211" s="461">
        <f t="shared" ref="H211:H252" si="43">ROUND(D211*F211,2)</f>
        <v>0</v>
      </c>
      <c r="I211" s="462">
        <f t="shared" ref="I211:I252" si="44">ROUND(G211+H211,2)</f>
        <v>0</v>
      </c>
      <c r="J211" s="463"/>
      <c r="S211" s="464"/>
      <c r="T211" s="464"/>
    </row>
    <row r="212" spans="1:20">
      <c r="A212" s="482" t="s">
        <v>2388</v>
      </c>
      <c r="B212" s="456" t="s">
        <v>2389</v>
      </c>
      <c r="C212" s="457" t="s">
        <v>250</v>
      </c>
      <c r="D212" s="458">
        <v>1</v>
      </c>
      <c r="E212" s="459"/>
      <c r="F212" s="459"/>
      <c r="G212" s="460">
        <f t="shared" si="42"/>
        <v>0</v>
      </c>
      <c r="H212" s="461">
        <f t="shared" si="43"/>
        <v>0</v>
      </c>
      <c r="I212" s="462">
        <f t="shared" si="44"/>
        <v>0</v>
      </c>
      <c r="J212" s="463"/>
      <c r="S212" s="464"/>
      <c r="T212" s="464"/>
    </row>
    <row r="213" spans="1:20" ht="53.25" customHeight="1">
      <c r="A213" s="482">
        <v>8.1999999999999993</v>
      </c>
      <c r="B213" s="456" t="s">
        <v>2390</v>
      </c>
      <c r="C213" s="457" t="s">
        <v>250</v>
      </c>
      <c r="D213" s="458">
        <v>1</v>
      </c>
      <c r="E213" s="459"/>
      <c r="F213" s="459"/>
      <c r="G213" s="460">
        <f t="shared" si="42"/>
        <v>0</v>
      </c>
      <c r="H213" s="461">
        <f t="shared" si="43"/>
        <v>0</v>
      </c>
      <c r="I213" s="462">
        <f t="shared" si="44"/>
        <v>0</v>
      </c>
      <c r="J213" s="463"/>
      <c r="S213" s="464"/>
      <c r="T213" s="464"/>
    </row>
    <row r="214" spans="1:20">
      <c r="A214" s="482" t="s">
        <v>2391</v>
      </c>
      <c r="B214" s="456" t="s">
        <v>2392</v>
      </c>
      <c r="C214" s="457" t="s">
        <v>250</v>
      </c>
      <c r="D214" s="458">
        <v>1</v>
      </c>
      <c r="E214" s="459"/>
      <c r="F214" s="459"/>
      <c r="G214" s="460">
        <f t="shared" si="42"/>
        <v>0</v>
      </c>
      <c r="H214" s="461">
        <f t="shared" si="43"/>
        <v>0</v>
      </c>
      <c r="I214" s="462">
        <f t="shared" si="44"/>
        <v>0</v>
      </c>
      <c r="J214" s="463"/>
      <c r="S214" s="464"/>
      <c r="T214" s="464"/>
    </row>
    <row r="215" spans="1:20" ht="39">
      <c r="A215" s="455">
        <v>8.3000000000000007</v>
      </c>
      <c r="B215" s="456" t="s">
        <v>2393</v>
      </c>
      <c r="C215" s="457" t="s">
        <v>250</v>
      </c>
      <c r="D215" s="458">
        <v>1</v>
      </c>
      <c r="E215" s="459"/>
      <c r="F215" s="459"/>
      <c r="G215" s="460">
        <f t="shared" si="42"/>
        <v>0</v>
      </c>
      <c r="H215" s="461">
        <f t="shared" si="43"/>
        <v>0</v>
      </c>
      <c r="I215" s="462">
        <f t="shared" si="44"/>
        <v>0</v>
      </c>
      <c r="J215" s="463"/>
      <c r="S215" s="464"/>
      <c r="T215" s="464"/>
    </row>
    <row r="216" spans="1:20" ht="26.25">
      <c r="A216" s="455">
        <v>8.4</v>
      </c>
      <c r="B216" s="456" t="s">
        <v>2394</v>
      </c>
      <c r="C216" s="457" t="s">
        <v>250</v>
      </c>
      <c r="D216" s="458">
        <v>1</v>
      </c>
      <c r="E216" s="459"/>
      <c r="F216" s="459"/>
      <c r="G216" s="460">
        <f t="shared" si="42"/>
        <v>0</v>
      </c>
      <c r="H216" s="461">
        <f t="shared" si="43"/>
        <v>0</v>
      </c>
      <c r="I216" s="462">
        <f t="shared" si="44"/>
        <v>0</v>
      </c>
      <c r="J216" s="463"/>
      <c r="S216" s="464"/>
      <c r="T216" s="464"/>
    </row>
    <row r="217" spans="1:20" ht="26.25">
      <c r="A217" s="455">
        <v>8.5</v>
      </c>
      <c r="B217" s="456" t="s">
        <v>2395</v>
      </c>
      <c r="C217" s="457" t="s">
        <v>250</v>
      </c>
      <c r="D217" s="458">
        <v>1</v>
      </c>
      <c r="E217" s="459"/>
      <c r="F217" s="459"/>
      <c r="G217" s="460">
        <f t="shared" si="42"/>
        <v>0</v>
      </c>
      <c r="H217" s="461">
        <f t="shared" si="43"/>
        <v>0</v>
      </c>
      <c r="I217" s="462">
        <f t="shared" si="44"/>
        <v>0</v>
      </c>
      <c r="J217" s="463"/>
      <c r="S217" s="464"/>
      <c r="T217" s="464"/>
    </row>
    <row r="218" spans="1:20">
      <c r="A218" s="455">
        <v>8.6</v>
      </c>
      <c r="B218" s="456" t="s">
        <v>2396</v>
      </c>
      <c r="C218" s="457" t="s">
        <v>250</v>
      </c>
      <c r="D218" s="458">
        <v>2</v>
      </c>
      <c r="E218" s="459"/>
      <c r="F218" s="459"/>
      <c r="G218" s="460">
        <f t="shared" si="42"/>
        <v>0</v>
      </c>
      <c r="H218" s="461">
        <f t="shared" si="43"/>
        <v>0</v>
      </c>
      <c r="I218" s="462">
        <f t="shared" si="44"/>
        <v>0</v>
      </c>
      <c r="J218" s="463"/>
      <c r="S218" s="464"/>
      <c r="T218" s="464"/>
    </row>
    <row r="219" spans="1:20">
      <c r="A219" s="455">
        <v>8.6999999999999993</v>
      </c>
      <c r="B219" s="456" t="s">
        <v>2397</v>
      </c>
      <c r="C219" s="457" t="s">
        <v>250</v>
      </c>
      <c r="D219" s="458">
        <v>2</v>
      </c>
      <c r="E219" s="459"/>
      <c r="F219" s="459"/>
      <c r="G219" s="460">
        <f t="shared" si="42"/>
        <v>0</v>
      </c>
      <c r="H219" s="461">
        <f t="shared" si="43"/>
        <v>0</v>
      </c>
      <c r="I219" s="462">
        <f t="shared" si="44"/>
        <v>0</v>
      </c>
      <c r="J219" s="463"/>
      <c r="S219" s="464"/>
      <c r="T219" s="464"/>
    </row>
    <row r="220" spans="1:20" ht="39">
      <c r="A220" s="455">
        <v>8.8000000000000007</v>
      </c>
      <c r="B220" s="456" t="s">
        <v>2398</v>
      </c>
      <c r="C220" s="457" t="s">
        <v>250</v>
      </c>
      <c r="D220" s="458">
        <v>1</v>
      </c>
      <c r="E220" s="459"/>
      <c r="F220" s="459"/>
      <c r="G220" s="460">
        <f t="shared" si="42"/>
        <v>0</v>
      </c>
      <c r="H220" s="461">
        <f t="shared" si="43"/>
        <v>0</v>
      </c>
      <c r="I220" s="462">
        <f t="shared" si="44"/>
        <v>0</v>
      </c>
      <c r="J220" s="463"/>
      <c r="S220" s="464"/>
      <c r="T220" s="464"/>
    </row>
    <row r="221" spans="1:20">
      <c r="A221" s="455">
        <v>8.9</v>
      </c>
      <c r="B221" s="456" t="s">
        <v>2297</v>
      </c>
      <c r="C221" s="457" t="s">
        <v>250</v>
      </c>
      <c r="D221" s="458">
        <v>1</v>
      </c>
      <c r="E221" s="459"/>
      <c r="F221" s="459"/>
      <c r="G221" s="460">
        <f t="shared" si="42"/>
        <v>0</v>
      </c>
      <c r="H221" s="461">
        <f t="shared" si="43"/>
        <v>0</v>
      </c>
      <c r="I221" s="462">
        <f t="shared" si="44"/>
        <v>0</v>
      </c>
      <c r="J221" s="463"/>
      <c r="S221" s="464"/>
      <c r="T221" s="464"/>
    </row>
    <row r="222" spans="1:20">
      <c r="A222" s="465">
        <v>8.1</v>
      </c>
      <c r="B222" s="456" t="s">
        <v>2295</v>
      </c>
      <c r="C222" s="457" t="s">
        <v>250</v>
      </c>
      <c r="D222" s="458">
        <v>2</v>
      </c>
      <c r="E222" s="459"/>
      <c r="F222" s="459"/>
      <c r="G222" s="460">
        <f t="shared" si="42"/>
        <v>0</v>
      </c>
      <c r="H222" s="461">
        <f t="shared" si="43"/>
        <v>0</v>
      </c>
      <c r="I222" s="462">
        <f t="shared" si="44"/>
        <v>0</v>
      </c>
      <c r="J222" s="463"/>
      <c r="S222" s="464"/>
      <c r="T222" s="464"/>
    </row>
    <row r="223" spans="1:20">
      <c r="A223" s="455">
        <v>8.11</v>
      </c>
      <c r="B223" s="456" t="s">
        <v>2377</v>
      </c>
      <c r="C223" s="457" t="s">
        <v>250</v>
      </c>
      <c r="D223" s="458">
        <v>1</v>
      </c>
      <c r="E223" s="459"/>
      <c r="F223" s="459"/>
      <c r="G223" s="460">
        <f t="shared" si="42"/>
        <v>0</v>
      </c>
      <c r="H223" s="461">
        <f t="shared" si="43"/>
        <v>0</v>
      </c>
      <c r="I223" s="462">
        <f t="shared" si="44"/>
        <v>0</v>
      </c>
      <c r="J223" s="463"/>
      <c r="S223" s="464"/>
      <c r="T223" s="464"/>
    </row>
    <row r="224" spans="1:20">
      <c r="A224" s="455">
        <v>8.1199999999999992</v>
      </c>
      <c r="B224" s="456" t="s">
        <v>2399</v>
      </c>
      <c r="C224" s="457" t="s">
        <v>250</v>
      </c>
      <c r="D224" s="458">
        <v>1</v>
      </c>
      <c r="E224" s="459"/>
      <c r="F224" s="459"/>
      <c r="G224" s="460">
        <f t="shared" si="42"/>
        <v>0</v>
      </c>
      <c r="H224" s="461">
        <f t="shared" si="43"/>
        <v>0</v>
      </c>
      <c r="I224" s="462">
        <f t="shared" si="44"/>
        <v>0</v>
      </c>
      <c r="J224" s="463"/>
      <c r="S224" s="464"/>
      <c r="T224" s="464"/>
    </row>
    <row r="225" spans="1:20">
      <c r="A225" s="455">
        <v>8.1300000000000008</v>
      </c>
      <c r="B225" s="456" t="s">
        <v>2400</v>
      </c>
      <c r="C225" s="457" t="s">
        <v>250</v>
      </c>
      <c r="D225" s="458">
        <v>1</v>
      </c>
      <c r="E225" s="459"/>
      <c r="F225" s="459"/>
      <c r="G225" s="460">
        <f t="shared" si="42"/>
        <v>0</v>
      </c>
      <c r="H225" s="461">
        <f t="shared" si="43"/>
        <v>0</v>
      </c>
      <c r="I225" s="462">
        <f t="shared" si="44"/>
        <v>0</v>
      </c>
      <c r="J225" s="463"/>
      <c r="S225" s="464"/>
      <c r="T225" s="464"/>
    </row>
    <row r="226" spans="1:20">
      <c r="A226" s="455">
        <v>8.14</v>
      </c>
      <c r="B226" s="456" t="s">
        <v>2401</v>
      </c>
      <c r="C226" s="457" t="s">
        <v>250</v>
      </c>
      <c r="D226" s="458">
        <v>1</v>
      </c>
      <c r="E226" s="459"/>
      <c r="F226" s="459"/>
      <c r="G226" s="460">
        <f t="shared" si="42"/>
        <v>0</v>
      </c>
      <c r="H226" s="461">
        <f t="shared" si="43"/>
        <v>0</v>
      </c>
      <c r="I226" s="462">
        <f t="shared" si="44"/>
        <v>0</v>
      </c>
      <c r="J226" s="463"/>
      <c r="S226" s="464"/>
      <c r="T226" s="464"/>
    </row>
    <row r="227" spans="1:20">
      <c r="A227" s="455">
        <v>8.15</v>
      </c>
      <c r="B227" s="456" t="s">
        <v>2288</v>
      </c>
      <c r="C227" s="457" t="s">
        <v>250</v>
      </c>
      <c r="D227" s="458">
        <v>1</v>
      </c>
      <c r="E227" s="459"/>
      <c r="F227" s="459"/>
      <c r="G227" s="460">
        <f t="shared" si="42"/>
        <v>0</v>
      </c>
      <c r="H227" s="461">
        <f t="shared" si="43"/>
        <v>0</v>
      </c>
      <c r="I227" s="462">
        <f t="shared" si="44"/>
        <v>0</v>
      </c>
      <c r="J227" s="463"/>
      <c r="S227" s="464"/>
      <c r="T227" s="464"/>
    </row>
    <row r="228" spans="1:20">
      <c r="A228" s="455">
        <v>8.16</v>
      </c>
      <c r="B228" s="456" t="s">
        <v>2358</v>
      </c>
      <c r="C228" s="457" t="s">
        <v>250</v>
      </c>
      <c r="D228" s="458">
        <v>1</v>
      </c>
      <c r="E228" s="459"/>
      <c r="F228" s="459"/>
      <c r="G228" s="460">
        <f t="shared" si="42"/>
        <v>0</v>
      </c>
      <c r="H228" s="461">
        <f t="shared" si="43"/>
        <v>0</v>
      </c>
      <c r="I228" s="462">
        <f t="shared" si="44"/>
        <v>0</v>
      </c>
      <c r="J228" s="463"/>
      <c r="S228" s="464"/>
      <c r="T228" s="464"/>
    </row>
    <row r="229" spans="1:20">
      <c r="A229" s="455">
        <v>8.17</v>
      </c>
      <c r="B229" s="456" t="s">
        <v>2379</v>
      </c>
      <c r="C229" s="457" t="s">
        <v>250</v>
      </c>
      <c r="D229" s="458">
        <v>1</v>
      </c>
      <c r="E229" s="459"/>
      <c r="F229" s="459"/>
      <c r="G229" s="460">
        <f t="shared" si="42"/>
        <v>0</v>
      </c>
      <c r="H229" s="461">
        <f t="shared" si="43"/>
        <v>0</v>
      </c>
      <c r="I229" s="462">
        <f t="shared" si="44"/>
        <v>0</v>
      </c>
      <c r="J229" s="463"/>
      <c r="S229" s="464"/>
      <c r="T229" s="464"/>
    </row>
    <row r="230" spans="1:20">
      <c r="A230" s="455">
        <v>8.18</v>
      </c>
      <c r="B230" s="456" t="s">
        <v>2402</v>
      </c>
      <c r="C230" s="457" t="s">
        <v>250</v>
      </c>
      <c r="D230" s="458">
        <v>1</v>
      </c>
      <c r="E230" s="459"/>
      <c r="F230" s="459"/>
      <c r="G230" s="460">
        <f t="shared" si="42"/>
        <v>0</v>
      </c>
      <c r="H230" s="461">
        <f t="shared" si="43"/>
        <v>0</v>
      </c>
      <c r="I230" s="462">
        <f t="shared" si="44"/>
        <v>0</v>
      </c>
      <c r="J230" s="463"/>
      <c r="S230" s="464"/>
      <c r="T230" s="464"/>
    </row>
    <row r="231" spans="1:20" ht="15.75" customHeight="1">
      <c r="A231" s="455">
        <v>8.19</v>
      </c>
      <c r="B231" s="456" t="s">
        <v>2403</v>
      </c>
      <c r="C231" s="457" t="s">
        <v>250</v>
      </c>
      <c r="D231" s="458">
        <v>2</v>
      </c>
      <c r="E231" s="459"/>
      <c r="F231" s="459"/>
      <c r="G231" s="460">
        <f t="shared" si="42"/>
        <v>0</v>
      </c>
      <c r="H231" s="461">
        <f t="shared" si="43"/>
        <v>0</v>
      </c>
      <c r="I231" s="462">
        <f t="shared" si="44"/>
        <v>0</v>
      </c>
      <c r="J231" s="463"/>
      <c r="S231" s="464"/>
      <c r="T231" s="464"/>
    </row>
    <row r="232" spans="1:20">
      <c r="A232" s="465">
        <v>8.1999999999999993</v>
      </c>
      <c r="B232" s="456" t="s">
        <v>2404</v>
      </c>
      <c r="C232" s="457" t="s">
        <v>250</v>
      </c>
      <c r="D232" s="458">
        <v>1</v>
      </c>
      <c r="E232" s="459"/>
      <c r="F232" s="459"/>
      <c r="G232" s="460">
        <f t="shared" si="42"/>
        <v>0</v>
      </c>
      <c r="H232" s="461">
        <f t="shared" si="43"/>
        <v>0</v>
      </c>
      <c r="I232" s="462">
        <f t="shared" si="44"/>
        <v>0</v>
      </c>
      <c r="J232" s="463"/>
      <c r="S232" s="464"/>
      <c r="T232" s="464"/>
    </row>
    <row r="233" spans="1:20">
      <c r="A233" s="455">
        <v>8.2100000000000009</v>
      </c>
      <c r="B233" s="456" t="s">
        <v>2405</v>
      </c>
      <c r="C233" s="457" t="s">
        <v>250</v>
      </c>
      <c r="D233" s="458">
        <v>2</v>
      </c>
      <c r="E233" s="459"/>
      <c r="F233" s="459"/>
      <c r="G233" s="460">
        <f t="shared" si="42"/>
        <v>0</v>
      </c>
      <c r="H233" s="461">
        <f t="shared" si="43"/>
        <v>0</v>
      </c>
      <c r="I233" s="462">
        <f t="shared" si="44"/>
        <v>0</v>
      </c>
      <c r="J233" s="463"/>
      <c r="S233" s="464"/>
      <c r="T233" s="464"/>
    </row>
    <row r="234" spans="1:20">
      <c r="A234" s="455">
        <v>8.2200000000000006</v>
      </c>
      <c r="B234" s="456" t="s">
        <v>2406</v>
      </c>
      <c r="C234" s="457" t="s">
        <v>250</v>
      </c>
      <c r="D234" s="458">
        <v>1</v>
      </c>
      <c r="E234" s="459"/>
      <c r="F234" s="459"/>
      <c r="G234" s="460">
        <f t="shared" si="42"/>
        <v>0</v>
      </c>
      <c r="H234" s="461">
        <f t="shared" si="43"/>
        <v>0</v>
      </c>
      <c r="I234" s="462">
        <f t="shared" si="44"/>
        <v>0</v>
      </c>
      <c r="J234" s="463"/>
      <c r="S234" s="464"/>
      <c r="T234" s="464"/>
    </row>
    <row r="235" spans="1:20">
      <c r="A235" s="455">
        <v>8.23</v>
      </c>
      <c r="B235" s="456" t="s">
        <v>2407</v>
      </c>
      <c r="C235" s="457" t="s">
        <v>250</v>
      </c>
      <c r="D235" s="458">
        <v>1</v>
      </c>
      <c r="E235" s="459"/>
      <c r="F235" s="459"/>
      <c r="G235" s="460">
        <f t="shared" si="42"/>
        <v>0</v>
      </c>
      <c r="H235" s="461">
        <f t="shared" si="43"/>
        <v>0</v>
      </c>
      <c r="I235" s="462">
        <f t="shared" si="44"/>
        <v>0</v>
      </c>
      <c r="J235" s="463"/>
      <c r="S235" s="464"/>
      <c r="T235" s="464"/>
    </row>
    <row r="236" spans="1:20">
      <c r="A236" s="455">
        <v>8.24</v>
      </c>
      <c r="B236" s="456" t="s">
        <v>2408</v>
      </c>
      <c r="C236" s="457" t="s">
        <v>250</v>
      </c>
      <c r="D236" s="458">
        <v>1</v>
      </c>
      <c r="E236" s="459"/>
      <c r="F236" s="459"/>
      <c r="G236" s="460">
        <f t="shared" si="42"/>
        <v>0</v>
      </c>
      <c r="H236" s="461">
        <f t="shared" si="43"/>
        <v>0</v>
      </c>
      <c r="I236" s="462">
        <f t="shared" si="44"/>
        <v>0</v>
      </c>
      <c r="J236" s="463"/>
      <c r="S236" s="464"/>
      <c r="T236" s="464"/>
    </row>
    <row r="237" spans="1:20">
      <c r="A237" s="455"/>
      <c r="B237" s="466" t="s">
        <v>2092</v>
      </c>
      <c r="C237" s="457"/>
      <c r="D237" s="458"/>
      <c r="E237" s="459"/>
      <c r="F237" s="459"/>
      <c r="G237" s="460">
        <f t="shared" si="42"/>
        <v>0</v>
      </c>
      <c r="H237" s="461">
        <f t="shared" si="43"/>
        <v>0</v>
      </c>
      <c r="I237" s="462">
        <f t="shared" si="44"/>
        <v>0</v>
      </c>
      <c r="J237" s="463"/>
      <c r="S237" s="464"/>
      <c r="T237" s="464"/>
    </row>
    <row r="238" spans="1:20">
      <c r="A238" s="455"/>
      <c r="B238" s="466" t="s">
        <v>2309</v>
      </c>
      <c r="C238" s="457"/>
      <c r="D238" s="458"/>
      <c r="E238" s="459"/>
      <c r="F238" s="459"/>
      <c r="G238" s="460">
        <f t="shared" si="42"/>
        <v>0</v>
      </c>
      <c r="H238" s="461">
        <f t="shared" si="43"/>
        <v>0</v>
      </c>
      <c r="I238" s="462">
        <f t="shared" si="44"/>
        <v>0</v>
      </c>
      <c r="J238" s="463"/>
      <c r="S238" s="464"/>
      <c r="T238" s="464"/>
    </row>
    <row r="239" spans="1:20">
      <c r="A239" s="455"/>
      <c r="B239" s="456" t="s">
        <v>2310</v>
      </c>
      <c r="C239" s="457" t="s">
        <v>2098</v>
      </c>
      <c r="D239" s="458">
        <v>1</v>
      </c>
      <c r="E239" s="459"/>
      <c r="F239" s="459"/>
      <c r="G239" s="460">
        <f t="shared" si="42"/>
        <v>0</v>
      </c>
      <c r="H239" s="461">
        <f t="shared" si="43"/>
        <v>0</v>
      </c>
      <c r="I239" s="462">
        <f t="shared" si="44"/>
        <v>0</v>
      </c>
      <c r="J239" s="463"/>
      <c r="S239" s="464"/>
      <c r="T239" s="464"/>
    </row>
    <row r="240" spans="1:20">
      <c r="A240" s="455"/>
      <c r="B240" s="456" t="s">
        <v>2312</v>
      </c>
      <c r="C240" s="457" t="s">
        <v>2098</v>
      </c>
      <c r="D240" s="458">
        <v>1</v>
      </c>
      <c r="E240" s="459"/>
      <c r="F240" s="459"/>
      <c r="G240" s="460">
        <f t="shared" si="42"/>
        <v>0</v>
      </c>
      <c r="H240" s="461">
        <f t="shared" si="43"/>
        <v>0</v>
      </c>
      <c r="I240" s="462">
        <f t="shared" si="44"/>
        <v>0</v>
      </c>
      <c r="J240" s="463"/>
      <c r="S240" s="464"/>
      <c r="T240" s="464"/>
    </row>
    <row r="241" spans="1:20">
      <c r="A241" s="455"/>
      <c r="B241" s="466" t="s">
        <v>2409</v>
      </c>
      <c r="C241" s="457"/>
      <c r="D241" s="458"/>
      <c r="E241" s="459"/>
      <c r="F241" s="459"/>
      <c r="G241" s="460">
        <f t="shared" si="42"/>
        <v>0</v>
      </c>
      <c r="H241" s="461">
        <f t="shared" si="43"/>
        <v>0</v>
      </c>
      <c r="I241" s="462">
        <f t="shared" si="44"/>
        <v>0</v>
      </c>
      <c r="J241" s="463"/>
      <c r="S241" s="464"/>
      <c r="T241" s="464"/>
    </row>
    <row r="242" spans="1:20" ht="26.25">
      <c r="A242" s="455"/>
      <c r="B242" s="456" t="s">
        <v>2315</v>
      </c>
      <c r="C242" s="457"/>
      <c r="D242" s="458"/>
      <c r="E242" s="459"/>
      <c r="F242" s="459"/>
      <c r="G242" s="460">
        <f t="shared" si="42"/>
        <v>0</v>
      </c>
      <c r="H242" s="461">
        <f t="shared" si="43"/>
        <v>0</v>
      </c>
      <c r="I242" s="462">
        <f t="shared" si="44"/>
        <v>0</v>
      </c>
      <c r="J242" s="463"/>
      <c r="S242" s="464"/>
      <c r="T242" s="464"/>
    </row>
    <row r="243" spans="1:20">
      <c r="A243" s="455"/>
      <c r="B243" s="467" t="s">
        <v>2316</v>
      </c>
      <c r="C243" s="457" t="s">
        <v>2098</v>
      </c>
      <c r="D243" s="458">
        <v>0.73248407643312108</v>
      </c>
      <c r="E243" s="459"/>
      <c r="F243" s="459"/>
      <c r="G243" s="460">
        <f t="shared" si="42"/>
        <v>0</v>
      </c>
      <c r="H243" s="461">
        <f t="shared" si="43"/>
        <v>0</v>
      </c>
      <c r="I243" s="462">
        <f t="shared" si="44"/>
        <v>0</v>
      </c>
      <c r="J243" s="463"/>
      <c r="S243" s="464"/>
      <c r="T243" s="464"/>
    </row>
    <row r="244" spans="1:20">
      <c r="A244" s="455"/>
      <c r="B244" s="467" t="s">
        <v>2317</v>
      </c>
      <c r="C244" s="457" t="s">
        <v>2098</v>
      </c>
      <c r="D244" s="458">
        <v>3.9694656488549618</v>
      </c>
      <c r="E244" s="459"/>
      <c r="F244" s="459"/>
      <c r="G244" s="460">
        <f t="shared" si="42"/>
        <v>0</v>
      </c>
      <c r="H244" s="461">
        <f t="shared" si="43"/>
        <v>0</v>
      </c>
      <c r="I244" s="462">
        <f t="shared" si="44"/>
        <v>0</v>
      </c>
      <c r="J244" s="463"/>
      <c r="S244" s="464"/>
      <c r="T244" s="464"/>
    </row>
    <row r="245" spans="1:20">
      <c r="A245" s="455"/>
      <c r="B245" s="467" t="s">
        <v>2318</v>
      </c>
      <c r="C245" s="457" t="s">
        <v>2098</v>
      </c>
      <c r="D245" s="458">
        <v>20.616302186878727</v>
      </c>
      <c r="E245" s="459"/>
      <c r="F245" s="459"/>
      <c r="G245" s="460">
        <f t="shared" si="42"/>
        <v>0</v>
      </c>
      <c r="H245" s="461">
        <f t="shared" si="43"/>
        <v>0</v>
      </c>
      <c r="I245" s="462">
        <f t="shared" si="44"/>
        <v>0</v>
      </c>
      <c r="J245" s="463"/>
      <c r="S245" s="464"/>
      <c r="T245" s="464"/>
    </row>
    <row r="246" spans="1:20">
      <c r="A246" s="455"/>
      <c r="B246" s="467" t="s">
        <v>2319</v>
      </c>
      <c r="C246" s="457" t="s">
        <v>2098</v>
      </c>
      <c r="D246" s="458">
        <v>5.4617834394904463</v>
      </c>
      <c r="E246" s="459"/>
      <c r="F246" s="459"/>
      <c r="G246" s="460">
        <f t="shared" si="42"/>
        <v>0</v>
      </c>
      <c r="H246" s="461">
        <f t="shared" si="43"/>
        <v>0</v>
      </c>
      <c r="I246" s="462">
        <f t="shared" si="44"/>
        <v>0</v>
      </c>
      <c r="J246" s="463"/>
      <c r="S246" s="464"/>
      <c r="T246" s="464"/>
    </row>
    <row r="247" spans="1:20">
      <c r="A247" s="455"/>
      <c r="B247" s="467" t="s">
        <v>2320</v>
      </c>
      <c r="C247" s="457" t="s">
        <v>2098</v>
      </c>
      <c r="D247" s="458">
        <v>2.1401273885350318</v>
      </c>
      <c r="E247" s="459"/>
      <c r="F247" s="459"/>
      <c r="G247" s="460">
        <f t="shared" si="42"/>
        <v>0</v>
      </c>
      <c r="H247" s="461">
        <f t="shared" si="43"/>
        <v>0</v>
      </c>
      <c r="I247" s="462">
        <f t="shared" si="44"/>
        <v>0</v>
      </c>
      <c r="J247" s="463"/>
      <c r="S247" s="464"/>
      <c r="T247" s="464"/>
    </row>
    <row r="248" spans="1:20">
      <c r="A248" s="455"/>
      <c r="B248" s="469" t="s">
        <v>2322</v>
      </c>
      <c r="C248" s="457" t="s">
        <v>238</v>
      </c>
      <c r="D248" s="458">
        <v>0.13</v>
      </c>
      <c r="E248" s="470"/>
      <c r="F248" s="459"/>
      <c r="G248" s="460">
        <f t="shared" si="42"/>
        <v>0</v>
      </c>
      <c r="H248" s="461">
        <f t="shared" si="43"/>
        <v>0</v>
      </c>
      <c r="I248" s="462">
        <f t="shared" si="44"/>
        <v>0</v>
      </c>
      <c r="J248" s="463"/>
      <c r="S248" s="464"/>
      <c r="T248" s="464"/>
    </row>
    <row r="249" spans="1:20">
      <c r="A249" s="455"/>
      <c r="B249" s="469" t="s">
        <v>2323</v>
      </c>
      <c r="C249" s="457" t="s">
        <v>238</v>
      </c>
      <c r="D249" s="458">
        <v>5.33</v>
      </c>
      <c r="E249" s="470"/>
      <c r="F249" s="459"/>
      <c r="G249" s="460">
        <f t="shared" si="42"/>
        <v>0</v>
      </c>
      <c r="H249" s="461">
        <f t="shared" si="43"/>
        <v>0</v>
      </c>
      <c r="I249" s="462">
        <f t="shared" si="44"/>
        <v>0</v>
      </c>
      <c r="J249" s="463"/>
      <c r="S249" s="464"/>
      <c r="T249" s="464"/>
    </row>
    <row r="250" spans="1:20">
      <c r="A250" s="455"/>
      <c r="B250" s="469" t="s">
        <v>2324</v>
      </c>
      <c r="C250" s="457" t="s">
        <v>238</v>
      </c>
      <c r="D250" s="458">
        <v>3.1720000000000002</v>
      </c>
      <c r="E250" s="470"/>
      <c r="F250" s="459"/>
      <c r="G250" s="460">
        <f t="shared" si="42"/>
        <v>0</v>
      </c>
      <c r="H250" s="461">
        <f t="shared" si="43"/>
        <v>0</v>
      </c>
      <c r="I250" s="462">
        <f t="shared" si="44"/>
        <v>0</v>
      </c>
      <c r="J250" s="463"/>
      <c r="S250" s="464"/>
      <c r="T250" s="464"/>
    </row>
    <row r="251" spans="1:20">
      <c r="A251" s="455"/>
      <c r="B251" s="469" t="s">
        <v>2325</v>
      </c>
      <c r="C251" s="457" t="s">
        <v>238</v>
      </c>
      <c r="D251" s="458">
        <v>2.4830000000000001</v>
      </c>
      <c r="E251" s="470"/>
      <c r="F251" s="459"/>
      <c r="G251" s="460">
        <f t="shared" si="42"/>
        <v>0</v>
      </c>
      <c r="H251" s="461">
        <f t="shared" si="43"/>
        <v>0</v>
      </c>
      <c r="I251" s="462">
        <f t="shared" si="44"/>
        <v>0</v>
      </c>
      <c r="J251" s="463"/>
      <c r="S251" s="464"/>
      <c r="T251" s="464"/>
    </row>
    <row r="252" spans="1:20">
      <c r="A252" s="455"/>
      <c r="B252" s="469" t="s">
        <v>2326</v>
      </c>
      <c r="C252" s="457" t="s">
        <v>238</v>
      </c>
      <c r="D252" s="458">
        <v>0.29900000000000004</v>
      </c>
      <c r="E252" s="470"/>
      <c r="F252" s="459"/>
      <c r="G252" s="460">
        <f t="shared" si="42"/>
        <v>0</v>
      </c>
      <c r="H252" s="461">
        <f t="shared" si="43"/>
        <v>0</v>
      </c>
      <c r="I252" s="462">
        <f t="shared" si="44"/>
        <v>0</v>
      </c>
      <c r="J252" s="463"/>
      <c r="S252" s="464"/>
      <c r="T252" s="464"/>
    </row>
    <row r="253" spans="1:20">
      <c r="A253" s="455"/>
      <c r="B253" s="466" t="s">
        <v>2327</v>
      </c>
      <c r="C253" s="457"/>
      <c r="D253" s="458"/>
      <c r="E253" s="459"/>
      <c r="F253" s="459"/>
      <c r="G253" s="460"/>
      <c r="H253" s="461"/>
      <c r="I253" s="462"/>
      <c r="J253" s="463"/>
      <c r="S253" s="464"/>
      <c r="T253" s="464"/>
    </row>
    <row r="254" spans="1:20" ht="39">
      <c r="A254" s="455"/>
      <c r="B254" s="456" t="s">
        <v>2328</v>
      </c>
      <c r="C254" s="457"/>
      <c r="D254" s="458"/>
      <c r="E254" s="459"/>
      <c r="F254" s="459"/>
      <c r="G254" s="460"/>
      <c r="H254" s="461"/>
      <c r="I254" s="462"/>
      <c r="J254" s="463"/>
      <c r="S254" s="464"/>
      <c r="T254" s="464"/>
    </row>
    <row r="255" spans="1:20" ht="105.75" customHeight="1">
      <c r="A255" s="455"/>
      <c r="B255" s="471" t="s">
        <v>2329</v>
      </c>
      <c r="C255" s="457"/>
      <c r="D255" s="458"/>
      <c r="E255" s="459"/>
      <c r="F255" s="459"/>
      <c r="G255" s="460"/>
      <c r="H255" s="461"/>
      <c r="I255" s="462"/>
      <c r="J255" s="463"/>
      <c r="S255" s="464"/>
      <c r="T255" s="464"/>
    </row>
    <row r="256" spans="1:20">
      <c r="A256" s="455"/>
      <c r="B256" s="472" t="s">
        <v>2330</v>
      </c>
      <c r="C256" s="457" t="s">
        <v>238</v>
      </c>
      <c r="D256" s="458">
        <v>5.1350000000000007</v>
      </c>
      <c r="E256" s="459"/>
      <c r="F256" s="459"/>
      <c r="G256" s="460">
        <f t="shared" ref="G256:G258" si="45">ROUND(D256*E256,2)</f>
        <v>0</v>
      </c>
      <c r="H256" s="461">
        <f t="shared" ref="H256:H258" si="46">ROUND(D256*F256,2)</f>
        <v>0</v>
      </c>
      <c r="I256" s="462">
        <f t="shared" ref="I256:I258" si="47">ROUND(G256+H256,2)</f>
        <v>0</v>
      </c>
      <c r="J256" s="463"/>
      <c r="S256" s="464"/>
      <c r="T256" s="464"/>
    </row>
    <row r="257" spans="1:20">
      <c r="A257" s="455"/>
      <c r="B257" s="472" t="s">
        <v>2331</v>
      </c>
      <c r="C257" s="457" t="s">
        <v>238</v>
      </c>
      <c r="D257" s="458">
        <v>1.105</v>
      </c>
      <c r="E257" s="459"/>
      <c r="F257" s="459"/>
      <c r="G257" s="460">
        <f t="shared" si="45"/>
        <v>0</v>
      </c>
      <c r="H257" s="461">
        <f t="shared" si="46"/>
        <v>0</v>
      </c>
      <c r="I257" s="462">
        <f t="shared" si="47"/>
        <v>0</v>
      </c>
      <c r="J257" s="463"/>
      <c r="S257" s="464"/>
      <c r="T257" s="464"/>
    </row>
    <row r="258" spans="1:20">
      <c r="A258" s="455"/>
      <c r="B258" s="472" t="s">
        <v>2382</v>
      </c>
      <c r="C258" s="457" t="s">
        <v>238</v>
      </c>
      <c r="D258" s="458">
        <v>0.65</v>
      </c>
      <c r="E258" s="459"/>
      <c r="F258" s="459"/>
      <c r="G258" s="460">
        <f t="shared" si="45"/>
        <v>0</v>
      </c>
      <c r="H258" s="461">
        <f t="shared" si="46"/>
        <v>0</v>
      </c>
      <c r="I258" s="462">
        <f t="shared" si="47"/>
        <v>0</v>
      </c>
      <c r="J258" s="463"/>
      <c r="S258" s="464"/>
      <c r="T258" s="464"/>
    </row>
    <row r="259" spans="1:20">
      <c r="A259" s="455"/>
      <c r="B259" s="472"/>
      <c r="C259" s="457"/>
      <c r="D259" s="458"/>
      <c r="E259" s="459"/>
      <c r="F259" s="459"/>
      <c r="G259" s="460"/>
      <c r="H259" s="461"/>
      <c r="I259" s="462"/>
      <c r="J259" s="463"/>
      <c r="S259" s="464"/>
      <c r="T259" s="464"/>
    </row>
    <row r="260" spans="1:20">
      <c r="A260" s="455"/>
      <c r="B260" s="472" t="s">
        <v>2333</v>
      </c>
      <c r="C260" s="457" t="s">
        <v>238</v>
      </c>
      <c r="D260" s="458">
        <v>8.822000000000001</v>
      </c>
      <c r="E260" s="459"/>
      <c r="F260" s="459"/>
      <c r="G260" s="460">
        <f t="shared" ref="G260:G262" si="48">ROUND(D260*E260,2)</f>
        <v>0</v>
      </c>
      <c r="H260" s="461">
        <f t="shared" ref="H260:H262" si="49">ROUND(D260*F260,2)</f>
        <v>0</v>
      </c>
      <c r="I260" s="462">
        <f t="shared" ref="I260:I262" si="50">ROUND(G260+H260,2)</f>
        <v>0</v>
      </c>
      <c r="J260" s="463"/>
      <c r="S260" s="464"/>
      <c r="T260" s="464"/>
    </row>
    <row r="261" spans="1:20">
      <c r="A261" s="455"/>
      <c r="B261" s="472" t="s">
        <v>2334</v>
      </c>
      <c r="C261" s="457" t="s">
        <v>238</v>
      </c>
      <c r="D261" s="458">
        <v>0.22000000000000003</v>
      </c>
      <c r="E261" s="459"/>
      <c r="F261" s="459"/>
      <c r="G261" s="460">
        <f t="shared" si="48"/>
        <v>0</v>
      </c>
      <c r="H261" s="461">
        <f t="shared" si="49"/>
        <v>0</v>
      </c>
      <c r="I261" s="462">
        <f t="shared" si="50"/>
        <v>0</v>
      </c>
      <c r="J261" s="463"/>
      <c r="S261" s="464"/>
      <c r="T261" s="464"/>
    </row>
    <row r="262" spans="1:20">
      <c r="A262" s="455"/>
      <c r="B262" s="472" t="s">
        <v>2335</v>
      </c>
      <c r="C262" s="457" t="s">
        <v>238</v>
      </c>
      <c r="D262" s="458">
        <v>1.32</v>
      </c>
      <c r="E262" s="459"/>
      <c r="F262" s="459"/>
      <c r="G262" s="460">
        <f t="shared" si="48"/>
        <v>0</v>
      </c>
      <c r="H262" s="461">
        <f t="shared" si="49"/>
        <v>0</v>
      </c>
      <c r="I262" s="462">
        <f t="shared" si="50"/>
        <v>0</v>
      </c>
      <c r="J262" s="463"/>
      <c r="S262" s="464"/>
      <c r="T262" s="464"/>
    </row>
    <row r="263" spans="1:20">
      <c r="A263" s="455"/>
      <c r="B263" s="466" t="s">
        <v>2129</v>
      </c>
      <c r="C263" s="457"/>
      <c r="D263" s="458"/>
      <c r="E263" s="459"/>
      <c r="F263" s="459"/>
      <c r="G263" s="460"/>
      <c r="H263" s="461"/>
      <c r="I263" s="462"/>
      <c r="J263" s="463"/>
      <c r="S263" s="464"/>
      <c r="T263" s="464"/>
    </row>
    <row r="264" spans="1:20" ht="26.25">
      <c r="A264" s="455"/>
      <c r="B264" s="456" t="s">
        <v>2346</v>
      </c>
      <c r="C264" s="457" t="s">
        <v>238</v>
      </c>
      <c r="D264" s="458">
        <v>14.4</v>
      </c>
      <c r="E264" s="459"/>
      <c r="F264" s="459"/>
      <c r="G264" s="460">
        <f t="shared" ref="G264:G265" si="51">ROUND(D264*E264,2)</f>
        <v>0</v>
      </c>
      <c r="H264" s="461">
        <f t="shared" ref="H264:H265" si="52">ROUND(D264*F264,2)</f>
        <v>0</v>
      </c>
      <c r="I264" s="462">
        <f t="shared" ref="I264:I265" si="53">ROUND(G264+H264,2)</f>
        <v>0</v>
      </c>
      <c r="J264" s="463"/>
      <c r="S264" s="464"/>
      <c r="T264" s="464"/>
    </row>
    <row r="265" spans="1:20" s="16" customFormat="1" ht="105" customHeight="1">
      <c r="A265" s="477"/>
      <c r="B265" s="478" t="s">
        <v>2410</v>
      </c>
      <c r="C265" s="457" t="s">
        <v>238</v>
      </c>
      <c r="D265" s="458">
        <v>8.1999999999999993</v>
      </c>
      <c r="E265" s="459"/>
      <c r="F265" s="483"/>
      <c r="G265" s="460">
        <f t="shared" si="51"/>
        <v>0</v>
      </c>
      <c r="H265" s="461">
        <f t="shared" si="52"/>
        <v>0</v>
      </c>
      <c r="I265" s="462">
        <f t="shared" si="53"/>
        <v>0</v>
      </c>
      <c r="J265" s="484"/>
      <c r="Q265" s="415"/>
      <c r="R265" s="415"/>
      <c r="S265" s="464"/>
      <c r="T265" s="464"/>
    </row>
    <row r="266" spans="1:20">
      <c r="A266" s="455"/>
      <c r="B266" s="466"/>
      <c r="C266" s="457"/>
      <c r="D266" s="458"/>
      <c r="E266" s="459"/>
      <c r="F266" s="459"/>
      <c r="G266" s="460"/>
      <c r="H266" s="461"/>
      <c r="I266" s="462"/>
      <c r="J266" s="463"/>
      <c r="S266" s="464"/>
      <c r="T266" s="464"/>
    </row>
    <row r="267" spans="1:20">
      <c r="A267" s="455"/>
      <c r="B267" s="456" t="s">
        <v>2348</v>
      </c>
      <c r="C267" s="457" t="s">
        <v>2263</v>
      </c>
      <c r="D267" s="458">
        <v>1</v>
      </c>
      <c r="E267" s="459"/>
      <c r="F267" s="459"/>
      <c r="G267" s="460">
        <f t="shared" ref="G267:G268" si="54">ROUND(D267*E267,2)</f>
        <v>0</v>
      </c>
      <c r="H267" s="461">
        <f t="shared" ref="H267:H268" si="55">ROUND(D267*F267,2)</f>
        <v>0</v>
      </c>
      <c r="I267" s="462">
        <f t="shared" ref="I267:I268" si="56">ROUND(G267+H267,2)</f>
        <v>0</v>
      </c>
      <c r="J267" s="463"/>
      <c r="S267" s="464"/>
      <c r="T267" s="464"/>
    </row>
    <row r="268" spans="1:20">
      <c r="A268" s="455"/>
      <c r="B268" s="456" t="s">
        <v>2349</v>
      </c>
      <c r="C268" s="457" t="s">
        <v>2263</v>
      </c>
      <c r="D268" s="458">
        <v>1</v>
      </c>
      <c r="E268" s="459"/>
      <c r="F268" s="459"/>
      <c r="G268" s="460">
        <f t="shared" si="54"/>
        <v>0</v>
      </c>
      <c r="H268" s="461">
        <f t="shared" si="55"/>
        <v>0</v>
      </c>
      <c r="I268" s="462">
        <f t="shared" si="56"/>
        <v>0</v>
      </c>
      <c r="J268" s="463"/>
      <c r="S268" s="464"/>
      <c r="T268" s="464"/>
    </row>
    <row r="269" spans="1:20" ht="14.45" customHeight="1">
      <c r="A269" s="473" t="s">
        <v>2350</v>
      </c>
      <c r="B269" s="474"/>
      <c r="C269" s="474"/>
      <c r="D269" s="474"/>
      <c r="E269" s="474"/>
      <c r="F269" s="474"/>
      <c r="G269" s="474"/>
      <c r="H269" s="474"/>
      <c r="I269" s="474"/>
      <c r="J269" s="475"/>
      <c r="K269" s="476">
        <f>SUM(G211:G268)</f>
        <v>0</v>
      </c>
      <c r="L269" s="476">
        <f>SUM(H211:H268)</f>
        <v>0</v>
      </c>
      <c r="M269" s="476">
        <f>SUM(I211:I268)</f>
        <v>0</v>
      </c>
      <c r="S269" s="464"/>
      <c r="T269" s="464"/>
    </row>
    <row r="270" spans="1:20">
      <c r="A270" s="452" t="s">
        <v>2411</v>
      </c>
      <c r="B270" s="453"/>
      <c r="C270" s="453"/>
      <c r="D270" s="453"/>
      <c r="E270" s="453"/>
      <c r="F270" s="453"/>
      <c r="G270" s="453"/>
      <c r="H270" s="453"/>
      <c r="I270" s="453"/>
      <c r="J270" s="454"/>
      <c r="S270" s="464"/>
      <c r="T270" s="464"/>
    </row>
    <row r="271" spans="1:20" ht="224.25" customHeight="1">
      <c r="A271" s="455">
        <v>9.1</v>
      </c>
      <c r="B271" s="485" t="s">
        <v>2412</v>
      </c>
      <c r="C271" s="457" t="s">
        <v>250</v>
      </c>
      <c r="D271" s="458">
        <v>1</v>
      </c>
      <c r="E271" s="459"/>
      <c r="F271" s="459"/>
      <c r="G271" s="460">
        <f t="shared" ref="G271:G278" si="57">ROUND(D271*E271,2)</f>
        <v>0</v>
      </c>
      <c r="H271" s="461">
        <f t="shared" ref="H271:H278" si="58">ROUND(D271*F271,2)</f>
        <v>0</v>
      </c>
      <c r="I271" s="462">
        <f t="shared" ref="I271:I278" si="59">ROUND(G271+H271,2)</f>
        <v>0</v>
      </c>
      <c r="J271" s="463"/>
      <c r="S271" s="464"/>
      <c r="T271" s="464"/>
    </row>
    <row r="272" spans="1:20" ht="26.25">
      <c r="A272" s="482" t="s">
        <v>2413</v>
      </c>
      <c r="B272" s="456" t="s">
        <v>2414</v>
      </c>
      <c r="C272" s="457" t="s">
        <v>250</v>
      </c>
      <c r="D272" s="458">
        <v>2</v>
      </c>
      <c r="E272" s="459"/>
      <c r="F272" s="459"/>
      <c r="G272" s="460">
        <f t="shared" si="57"/>
        <v>0</v>
      </c>
      <c r="H272" s="461">
        <f t="shared" si="58"/>
        <v>0</v>
      </c>
      <c r="I272" s="462">
        <f t="shared" si="59"/>
        <v>0</v>
      </c>
      <c r="J272" s="463"/>
      <c r="S272" s="464"/>
      <c r="T272" s="464"/>
    </row>
    <row r="273" spans="1:20">
      <c r="A273" s="455">
        <v>9.1999999999999993</v>
      </c>
      <c r="B273" s="456" t="s">
        <v>2397</v>
      </c>
      <c r="C273" s="457" t="s">
        <v>250</v>
      </c>
      <c r="D273" s="458">
        <v>2</v>
      </c>
      <c r="E273" s="459"/>
      <c r="F273" s="459"/>
      <c r="G273" s="460">
        <f t="shared" si="57"/>
        <v>0</v>
      </c>
      <c r="H273" s="461">
        <f t="shared" si="58"/>
        <v>0</v>
      </c>
      <c r="I273" s="462">
        <f t="shared" si="59"/>
        <v>0</v>
      </c>
      <c r="J273" s="463"/>
      <c r="S273" s="464"/>
      <c r="T273" s="464"/>
    </row>
    <row r="274" spans="1:20">
      <c r="A274" s="455">
        <v>9.3000000000000007</v>
      </c>
      <c r="B274" s="456" t="s">
        <v>2415</v>
      </c>
      <c r="C274" s="457" t="s">
        <v>250</v>
      </c>
      <c r="D274" s="458">
        <v>2</v>
      </c>
      <c r="E274" s="459"/>
      <c r="F274" s="459"/>
      <c r="G274" s="460">
        <f t="shared" si="57"/>
        <v>0</v>
      </c>
      <c r="H274" s="461">
        <f t="shared" si="58"/>
        <v>0</v>
      </c>
      <c r="I274" s="462">
        <f t="shared" si="59"/>
        <v>0</v>
      </c>
      <c r="J274" s="463"/>
      <c r="S274" s="464"/>
      <c r="T274" s="464"/>
    </row>
    <row r="275" spans="1:20">
      <c r="A275" s="455">
        <v>9.4</v>
      </c>
      <c r="B275" s="456" t="s">
        <v>2416</v>
      </c>
      <c r="C275" s="457" t="s">
        <v>250</v>
      </c>
      <c r="D275" s="458">
        <v>1</v>
      </c>
      <c r="E275" s="459"/>
      <c r="F275" s="459"/>
      <c r="G275" s="460">
        <f t="shared" si="57"/>
        <v>0</v>
      </c>
      <c r="H275" s="461">
        <f t="shared" si="58"/>
        <v>0</v>
      </c>
      <c r="I275" s="462">
        <f t="shared" si="59"/>
        <v>0</v>
      </c>
      <c r="J275" s="463"/>
      <c r="S275" s="464"/>
      <c r="T275" s="464"/>
    </row>
    <row r="276" spans="1:20">
      <c r="A276" s="455">
        <v>9.5</v>
      </c>
      <c r="B276" s="456" t="s">
        <v>2417</v>
      </c>
      <c r="C276" s="457" t="s">
        <v>250</v>
      </c>
      <c r="D276" s="458">
        <v>1</v>
      </c>
      <c r="E276" s="459"/>
      <c r="F276" s="459"/>
      <c r="G276" s="460">
        <f t="shared" si="57"/>
        <v>0</v>
      </c>
      <c r="H276" s="461">
        <f t="shared" si="58"/>
        <v>0</v>
      </c>
      <c r="I276" s="462">
        <f t="shared" si="59"/>
        <v>0</v>
      </c>
      <c r="J276" s="463"/>
      <c r="S276" s="464"/>
      <c r="T276" s="464"/>
    </row>
    <row r="277" spans="1:20">
      <c r="A277" s="455">
        <v>9.6</v>
      </c>
      <c r="B277" s="456" t="s">
        <v>2418</v>
      </c>
      <c r="C277" s="457" t="s">
        <v>250</v>
      </c>
      <c r="D277" s="458">
        <v>2</v>
      </c>
      <c r="E277" s="459"/>
      <c r="F277" s="459"/>
      <c r="G277" s="460">
        <f t="shared" si="57"/>
        <v>0</v>
      </c>
      <c r="H277" s="461">
        <f t="shared" si="58"/>
        <v>0</v>
      </c>
      <c r="I277" s="462">
        <f t="shared" si="59"/>
        <v>0</v>
      </c>
      <c r="J277" s="463"/>
      <c r="S277" s="464"/>
      <c r="T277" s="464"/>
    </row>
    <row r="278" spans="1:20">
      <c r="A278" s="455">
        <v>9.6999999999999993</v>
      </c>
      <c r="B278" s="456" t="s">
        <v>2419</v>
      </c>
      <c r="C278" s="457" t="s">
        <v>250</v>
      </c>
      <c r="D278" s="458">
        <v>3</v>
      </c>
      <c r="E278" s="459"/>
      <c r="F278" s="459"/>
      <c r="G278" s="460">
        <f t="shared" si="57"/>
        <v>0</v>
      </c>
      <c r="H278" s="461">
        <f t="shared" si="58"/>
        <v>0</v>
      </c>
      <c r="I278" s="462">
        <f t="shared" si="59"/>
        <v>0</v>
      </c>
      <c r="J278" s="463"/>
      <c r="S278" s="464"/>
      <c r="T278" s="464"/>
    </row>
    <row r="279" spans="1:20">
      <c r="A279" s="455"/>
      <c r="B279" s="466" t="s">
        <v>2092</v>
      </c>
      <c r="C279" s="457"/>
      <c r="D279" s="458"/>
      <c r="E279" s="459"/>
      <c r="F279" s="459"/>
      <c r="G279" s="460"/>
      <c r="H279" s="461"/>
      <c r="I279" s="462"/>
      <c r="J279" s="463"/>
      <c r="S279" s="464"/>
      <c r="T279" s="464"/>
    </row>
    <row r="280" spans="1:20">
      <c r="A280" s="455"/>
      <c r="B280" s="466" t="s">
        <v>2314</v>
      </c>
      <c r="C280" s="457"/>
      <c r="D280" s="458"/>
      <c r="E280" s="459"/>
      <c r="F280" s="459"/>
      <c r="G280" s="460"/>
      <c r="H280" s="461"/>
      <c r="I280" s="462"/>
      <c r="J280" s="463"/>
      <c r="S280" s="464"/>
      <c r="T280" s="464"/>
    </row>
    <row r="281" spans="1:20" ht="26.25">
      <c r="A281" s="455"/>
      <c r="B281" s="456" t="s">
        <v>2315</v>
      </c>
      <c r="C281" s="457"/>
      <c r="D281" s="458"/>
      <c r="E281" s="459"/>
      <c r="F281" s="459"/>
      <c r="G281" s="460"/>
      <c r="H281" s="461"/>
      <c r="I281" s="462"/>
      <c r="J281" s="463"/>
      <c r="S281" s="464"/>
      <c r="T281" s="464"/>
    </row>
    <row r="282" spans="1:20" s="17" customFormat="1">
      <c r="A282" s="455"/>
      <c r="B282" s="467" t="s">
        <v>2319</v>
      </c>
      <c r="C282" s="457" t="s">
        <v>2098</v>
      </c>
      <c r="D282" s="458">
        <v>14.904458598726116</v>
      </c>
      <c r="E282" s="459"/>
      <c r="F282" s="459"/>
      <c r="G282" s="460">
        <f t="shared" ref="G282:G287" si="60">ROUND(D282*E282,2)</f>
        <v>0</v>
      </c>
      <c r="H282" s="461">
        <f t="shared" ref="H282:H287" si="61">ROUND(D282*F282,2)</f>
        <v>0</v>
      </c>
      <c r="I282" s="462">
        <f t="shared" ref="I282:I287" si="62">ROUND(G282+H282,2)</f>
        <v>0</v>
      </c>
      <c r="J282" s="463"/>
      <c r="Q282" s="415"/>
      <c r="R282" s="415"/>
      <c r="S282" s="464"/>
      <c r="T282" s="464"/>
    </row>
    <row r="283" spans="1:20" s="17" customFormat="1">
      <c r="A283" s="455"/>
      <c r="B283" s="467" t="s">
        <v>2320</v>
      </c>
      <c r="C283" s="457" t="s">
        <v>2098</v>
      </c>
      <c r="D283" s="458">
        <v>3.4777070063694269</v>
      </c>
      <c r="E283" s="459"/>
      <c r="F283" s="459"/>
      <c r="G283" s="460">
        <f t="shared" si="60"/>
        <v>0</v>
      </c>
      <c r="H283" s="461">
        <f t="shared" si="61"/>
        <v>0</v>
      </c>
      <c r="I283" s="462">
        <f t="shared" si="62"/>
        <v>0</v>
      </c>
      <c r="J283" s="463"/>
      <c r="Q283" s="415"/>
      <c r="R283" s="415"/>
      <c r="S283" s="464"/>
      <c r="T283" s="464"/>
    </row>
    <row r="284" spans="1:20" s="17" customFormat="1">
      <c r="A284" s="455"/>
      <c r="B284" s="469" t="s">
        <v>2322</v>
      </c>
      <c r="C284" s="457" t="s">
        <v>238</v>
      </c>
      <c r="D284" s="458">
        <v>0.26</v>
      </c>
      <c r="E284" s="470"/>
      <c r="F284" s="459"/>
      <c r="G284" s="460">
        <f t="shared" si="60"/>
        <v>0</v>
      </c>
      <c r="H284" s="461">
        <f t="shared" si="61"/>
        <v>0</v>
      </c>
      <c r="I284" s="462">
        <f t="shared" si="62"/>
        <v>0</v>
      </c>
      <c r="J284" s="463"/>
      <c r="Q284" s="415"/>
      <c r="R284" s="415"/>
      <c r="S284" s="464"/>
      <c r="T284" s="464"/>
    </row>
    <row r="285" spans="1:20" s="17" customFormat="1">
      <c r="A285" s="455"/>
      <c r="B285" s="469" t="s">
        <v>2323</v>
      </c>
      <c r="C285" s="457" t="s">
        <v>238</v>
      </c>
      <c r="D285" s="458">
        <v>4.9399999999999995</v>
      </c>
      <c r="E285" s="470"/>
      <c r="F285" s="459"/>
      <c r="G285" s="460">
        <f t="shared" si="60"/>
        <v>0</v>
      </c>
      <c r="H285" s="461">
        <f t="shared" si="61"/>
        <v>0</v>
      </c>
      <c r="I285" s="462">
        <f t="shared" si="62"/>
        <v>0</v>
      </c>
      <c r="J285" s="463"/>
      <c r="Q285" s="415"/>
      <c r="R285" s="415"/>
      <c r="S285" s="464"/>
      <c r="T285" s="464"/>
    </row>
    <row r="286" spans="1:20" s="17" customFormat="1">
      <c r="A286" s="455"/>
      <c r="B286" s="469" t="s">
        <v>2324</v>
      </c>
      <c r="C286" s="457" t="s">
        <v>238</v>
      </c>
      <c r="D286" s="458">
        <v>0.78</v>
      </c>
      <c r="E286" s="470"/>
      <c r="F286" s="459"/>
      <c r="G286" s="460">
        <f t="shared" si="60"/>
        <v>0</v>
      </c>
      <c r="H286" s="461">
        <f t="shared" si="61"/>
        <v>0</v>
      </c>
      <c r="I286" s="462">
        <f t="shared" si="62"/>
        <v>0</v>
      </c>
      <c r="J286" s="463"/>
      <c r="Q286" s="415"/>
      <c r="R286" s="415"/>
      <c r="S286" s="464"/>
      <c r="T286" s="464"/>
    </row>
    <row r="287" spans="1:20" s="17" customFormat="1">
      <c r="A287" s="455"/>
      <c r="B287" s="469" t="s">
        <v>2326</v>
      </c>
      <c r="C287" s="457" t="s">
        <v>238</v>
      </c>
      <c r="D287" s="458">
        <v>0.33800000000000002</v>
      </c>
      <c r="E287" s="470"/>
      <c r="F287" s="459"/>
      <c r="G287" s="460">
        <f t="shared" si="60"/>
        <v>0</v>
      </c>
      <c r="H287" s="461">
        <f t="shared" si="61"/>
        <v>0</v>
      </c>
      <c r="I287" s="462">
        <f t="shared" si="62"/>
        <v>0</v>
      </c>
      <c r="J287" s="463"/>
      <c r="Q287" s="415"/>
      <c r="R287" s="415"/>
      <c r="S287" s="464"/>
      <c r="T287" s="464"/>
    </row>
    <row r="288" spans="1:20" s="17" customFormat="1">
      <c r="A288" s="455"/>
      <c r="B288" s="466" t="s">
        <v>2327</v>
      </c>
      <c r="C288" s="457"/>
      <c r="D288" s="458"/>
      <c r="E288" s="459"/>
      <c r="F288" s="459"/>
      <c r="G288" s="460"/>
      <c r="H288" s="461"/>
      <c r="I288" s="462"/>
      <c r="J288" s="463"/>
      <c r="Q288" s="415"/>
      <c r="R288" s="415"/>
      <c r="S288" s="464"/>
      <c r="T288" s="464"/>
    </row>
    <row r="289" spans="1:20" s="17" customFormat="1" ht="39">
      <c r="A289" s="455"/>
      <c r="B289" s="456" t="s">
        <v>2328</v>
      </c>
      <c r="C289" s="457"/>
      <c r="D289" s="458"/>
      <c r="E289" s="459"/>
      <c r="F289" s="459"/>
      <c r="G289" s="460"/>
      <c r="H289" s="461"/>
      <c r="I289" s="462"/>
      <c r="J289" s="463"/>
      <c r="Q289" s="415"/>
      <c r="R289" s="415"/>
      <c r="S289" s="464"/>
      <c r="T289" s="464"/>
    </row>
    <row r="290" spans="1:20" s="17" customFormat="1" ht="102">
      <c r="A290" s="455"/>
      <c r="B290" s="471" t="s">
        <v>2329</v>
      </c>
      <c r="C290" s="457"/>
      <c r="D290" s="458"/>
      <c r="E290" s="459"/>
      <c r="F290" s="459"/>
      <c r="G290" s="460"/>
      <c r="H290" s="461"/>
      <c r="I290" s="462"/>
      <c r="J290" s="463"/>
      <c r="Q290" s="415"/>
      <c r="R290" s="415"/>
      <c r="S290" s="464"/>
      <c r="T290" s="464"/>
    </row>
    <row r="291" spans="1:20" s="17" customFormat="1">
      <c r="A291" s="455"/>
      <c r="B291" s="472" t="s">
        <v>2331</v>
      </c>
      <c r="C291" s="457" t="s">
        <v>238</v>
      </c>
      <c r="D291" s="458">
        <v>3</v>
      </c>
      <c r="E291" s="459"/>
      <c r="F291" s="459"/>
      <c r="G291" s="460">
        <f t="shared" ref="G291" si="63">ROUND(D291*E291,2)</f>
        <v>0</v>
      </c>
      <c r="H291" s="461">
        <f t="shared" ref="H291" si="64">ROUND(D291*F291,2)</f>
        <v>0</v>
      </c>
      <c r="I291" s="462">
        <f t="shared" ref="I291" si="65">ROUND(G291+H291,2)</f>
        <v>0</v>
      </c>
      <c r="J291" s="463"/>
      <c r="Q291" s="415"/>
      <c r="R291" s="415"/>
      <c r="S291" s="464"/>
      <c r="T291" s="464"/>
    </row>
    <row r="292" spans="1:20" s="17" customFormat="1">
      <c r="A292" s="455"/>
      <c r="B292" s="472"/>
      <c r="C292" s="457"/>
      <c r="D292" s="458"/>
      <c r="E292" s="459"/>
      <c r="F292" s="459"/>
      <c r="G292" s="460"/>
      <c r="H292" s="461"/>
      <c r="I292" s="462"/>
      <c r="J292" s="463"/>
      <c r="Q292" s="415"/>
      <c r="R292" s="415"/>
      <c r="S292" s="464"/>
      <c r="T292" s="464"/>
    </row>
    <row r="293" spans="1:20">
      <c r="A293" s="455"/>
      <c r="B293" s="472" t="s">
        <v>2334</v>
      </c>
      <c r="C293" s="457" t="s">
        <v>238</v>
      </c>
      <c r="D293" s="458">
        <v>0.5</v>
      </c>
      <c r="E293" s="459"/>
      <c r="F293" s="459"/>
      <c r="G293" s="460">
        <f t="shared" ref="G293" si="66">ROUND(D293*E293,2)</f>
        <v>0</v>
      </c>
      <c r="H293" s="461">
        <f t="shared" ref="H293" si="67">ROUND(D293*F293,2)</f>
        <v>0</v>
      </c>
      <c r="I293" s="462">
        <f t="shared" ref="I293" si="68">ROUND(G293+H293,2)</f>
        <v>0</v>
      </c>
      <c r="J293" s="463"/>
      <c r="S293" s="464"/>
      <c r="T293" s="464"/>
    </row>
    <row r="294" spans="1:20">
      <c r="A294" s="455"/>
      <c r="B294" s="466" t="s">
        <v>2129</v>
      </c>
      <c r="C294" s="457"/>
      <c r="D294" s="458"/>
      <c r="E294" s="459"/>
      <c r="F294" s="459"/>
      <c r="G294" s="460"/>
      <c r="H294" s="461"/>
      <c r="I294" s="462"/>
      <c r="J294" s="463"/>
      <c r="S294" s="464"/>
      <c r="T294" s="464"/>
    </row>
    <row r="295" spans="1:20" ht="26.25">
      <c r="A295" s="455"/>
      <c r="B295" s="456" t="s">
        <v>2346</v>
      </c>
      <c r="C295" s="457" t="s">
        <v>238</v>
      </c>
      <c r="D295" s="458">
        <v>14.65</v>
      </c>
      <c r="E295" s="459"/>
      <c r="F295" s="459"/>
      <c r="G295" s="460">
        <f t="shared" ref="G295" si="69">ROUND(D295*E295,2)</f>
        <v>0</v>
      </c>
      <c r="H295" s="461">
        <f t="shared" ref="H295" si="70">ROUND(D295*F295,2)</f>
        <v>0</v>
      </c>
      <c r="I295" s="462">
        <f t="shared" ref="I295" si="71">ROUND(G295+H295,2)</f>
        <v>0</v>
      </c>
      <c r="J295" s="463"/>
      <c r="S295" s="464"/>
      <c r="T295" s="464"/>
    </row>
    <row r="296" spans="1:20">
      <c r="A296" s="455"/>
      <c r="B296" s="456"/>
      <c r="C296" s="457"/>
      <c r="D296" s="458"/>
      <c r="E296" s="459"/>
      <c r="F296" s="459"/>
      <c r="G296" s="460"/>
      <c r="H296" s="461"/>
      <c r="I296" s="462"/>
      <c r="J296" s="463"/>
      <c r="S296" s="464"/>
      <c r="T296" s="464"/>
    </row>
    <row r="297" spans="1:20">
      <c r="A297" s="455"/>
      <c r="B297" s="456" t="s">
        <v>2348</v>
      </c>
      <c r="C297" s="457" t="s">
        <v>2263</v>
      </c>
      <c r="D297" s="458">
        <v>1</v>
      </c>
      <c r="E297" s="459"/>
      <c r="F297" s="459"/>
      <c r="G297" s="460">
        <f t="shared" ref="G297:G298" si="72">ROUND(D297*E297,2)</f>
        <v>0</v>
      </c>
      <c r="H297" s="461">
        <f t="shared" ref="H297:H298" si="73">ROUND(D297*F297,2)</f>
        <v>0</v>
      </c>
      <c r="I297" s="462">
        <f t="shared" ref="I297:I298" si="74">ROUND(G297+H297,2)</f>
        <v>0</v>
      </c>
      <c r="J297" s="463"/>
      <c r="S297" s="464"/>
      <c r="T297" s="464"/>
    </row>
    <row r="298" spans="1:20" s="17" customFormat="1">
      <c r="A298" s="455"/>
      <c r="B298" s="456" t="s">
        <v>2349</v>
      </c>
      <c r="C298" s="457" t="s">
        <v>2263</v>
      </c>
      <c r="D298" s="458">
        <v>1</v>
      </c>
      <c r="E298" s="459"/>
      <c r="F298" s="459"/>
      <c r="G298" s="460">
        <f t="shared" si="72"/>
        <v>0</v>
      </c>
      <c r="H298" s="461">
        <f t="shared" si="73"/>
        <v>0</v>
      </c>
      <c r="I298" s="462">
        <f t="shared" si="74"/>
        <v>0</v>
      </c>
      <c r="J298" s="463"/>
      <c r="Q298" s="415"/>
      <c r="R298" s="415"/>
      <c r="S298" s="464"/>
      <c r="T298" s="464"/>
    </row>
    <row r="299" spans="1:20" s="17" customFormat="1">
      <c r="A299" s="473" t="s">
        <v>2350</v>
      </c>
      <c r="B299" s="474"/>
      <c r="C299" s="474"/>
      <c r="D299" s="474"/>
      <c r="E299" s="474"/>
      <c r="F299" s="474"/>
      <c r="G299" s="474"/>
      <c r="H299" s="474"/>
      <c r="I299" s="474"/>
      <c r="J299" s="475"/>
      <c r="K299" s="486">
        <f>SUM(G271:G298)</f>
        <v>0</v>
      </c>
      <c r="L299" s="486">
        <f t="shared" ref="L299:M299" si="75">SUM(H271:H298)</f>
        <v>0</v>
      </c>
      <c r="M299" s="486">
        <f t="shared" si="75"/>
        <v>0</v>
      </c>
      <c r="Q299" s="415"/>
      <c r="R299" s="415"/>
      <c r="S299" s="464"/>
      <c r="T299" s="464"/>
    </row>
    <row r="300" spans="1:20">
      <c r="A300" s="452" t="s">
        <v>2420</v>
      </c>
      <c r="B300" s="453"/>
      <c r="C300" s="453"/>
      <c r="D300" s="453"/>
      <c r="E300" s="453"/>
      <c r="F300" s="453"/>
      <c r="G300" s="453"/>
      <c r="H300" s="453"/>
      <c r="I300" s="453"/>
      <c r="J300" s="454"/>
      <c r="S300" s="464"/>
      <c r="T300" s="464"/>
    </row>
    <row r="301" spans="1:20" ht="39">
      <c r="A301" s="455">
        <v>12.1</v>
      </c>
      <c r="B301" s="456" t="s">
        <v>2421</v>
      </c>
      <c r="C301" s="457" t="s">
        <v>250</v>
      </c>
      <c r="D301" s="458">
        <v>1</v>
      </c>
      <c r="E301" s="459"/>
      <c r="F301" s="459"/>
      <c r="G301" s="460">
        <f t="shared" ref="G301:G308" si="76">ROUND(D301*E301,2)</f>
        <v>0</v>
      </c>
      <c r="H301" s="461">
        <f t="shared" ref="H301:H308" si="77">ROUND(D301*F301,2)</f>
        <v>0</v>
      </c>
      <c r="I301" s="462">
        <f t="shared" ref="I301:I308" si="78">ROUND(G301+H301,2)</f>
        <v>0</v>
      </c>
      <c r="J301" s="463"/>
      <c r="S301" s="464"/>
      <c r="T301" s="464"/>
    </row>
    <row r="302" spans="1:20" ht="39">
      <c r="A302" s="455">
        <v>12.2</v>
      </c>
      <c r="B302" s="456" t="s">
        <v>2422</v>
      </c>
      <c r="C302" s="457" t="s">
        <v>250</v>
      </c>
      <c r="D302" s="458">
        <v>1</v>
      </c>
      <c r="E302" s="459"/>
      <c r="F302" s="459"/>
      <c r="G302" s="460">
        <f t="shared" si="76"/>
        <v>0</v>
      </c>
      <c r="H302" s="461">
        <f t="shared" si="77"/>
        <v>0</v>
      </c>
      <c r="I302" s="462">
        <f t="shared" si="78"/>
        <v>0</v>
      </c>
      <c r="J302" s="463"/>
      <c r="S302" s="464"/>
      <c r="T302" s="464"/>
    </row>
    <row r="303" spans="1:20" ht="51.75">
      <c r="A303" s="455">
        <v>12.3</v>
      </c>
      <c r="B303" s="456" t="s">
        <v>2423</v>
      </c>
      <c r="C303" s="457" t="s">
        <v>250</v>
      </c>
      <c r="D303" s="458">
        <v>3</v>
      </c>
      <c r="E303" s="459"/>
      <c r="F303" s="459"/>
      <c r="G303" s="460">
        <f t="shared" si="76"/>
        <v>0</v>
      </c>
      <c r="H303" s="461">
        <f t="shared" si="77"/>
        <v>0</v>
      </c>
      <c r="I303" s="462">
        <f t="shared" si="78"/>
        <v>0</v>
      </c>
      <c r="J303" s="463"/>
      <c r="S303" s="464"/>
      <c r="T303" s="464"/>
    </row>
    <row r="304" spans="1:20" ht="26.25">
      <c r="A304" s="455">
        <v>12.4</v>
      </c>
      <c r="B304" s="456" t="s">
        <v>2424</v>
      </c>
      <c r="C304" s="457" t="s">
        <v>250</v>
      </c>
      <c r="D304" s="458">
        <v>2</v>
      </c>
      <c r="E304" s="459"/>
      <c r="F304" s="459"/>
      <c r="G304" s="460">
        <f t="shared" si="76"/>
        <v>0</v>
      </c>
      <c r="H304" s="461">
        <f t="shared" si="77"/>
        <v>0</v>
      </c>
      <c r="I304" s="462">
        <f t="shared" si="78"/>
        <v>0</v>
      </c>
      <c r="J304" s="463"/>
      <c r="S304" s="464"/>
      <c r="T304" s="464"/>
    </row>
    <row r="305" spans="1:20" ht="26.25">
      <c r="A305" s="455">
        <v>12.5</v>
      </c>
      <c r="B305" s="456" t="s">
        <v>2425</v>
      </c>
      <c r="C305" s="457" t="s">
        <v>250</v>
      </c>
      <c r="D305" s="458">
        <v>1</v>
      </c>
      <c r="E305" s="459"/>
      <c r="F305" s="459"/>
      <c r="G305" s="460">
        <f t="shared" si="76"/>
        <v>0</v>
      </c>
      <c r="H305" s="461">
        <f t="shared" si="77"/>
        <v>0</v>
      </c>
      <c r="I305" s="462">
        <f t="shared" si="78"/>
        <v>0</v>
      </c>
      <c r="J305" s="463"/>
      <c r="S305" s="464"/>
      <c r="T305" s="464"/>
    </row>
    <row r="306" spans="1:20">
      <c r="A306" s="455">
        <v>12.6</v>
      </c>
      <c r="B306" s="456" t="s">
        <v>2426</v>
      </c>
      <c r="C306" s="457" t="s">
        <v>250</v>
      </c>
      <c r="D306" s="458">
        <v>1</v>
      </c>
      <c r="E306" s="459"/>
      <c r="F306" s="459"/>
      <c r="G306" s="460">
        <f t="shared" si="76"/>
        <v>0</v>
      </c>
      <c r="H306" s="461">
        <f t="shared" si="77"/>
        <v>0</v>
      </c>
      <c r="I306" s="462">
        <f t="shared" si="78"/>
        <v>0</v>
      </c>
      <c r="J306" s="463"/>
      <c r="S306" s="464"/>
      <c r="T306" s="464"/>
    </row>
    <row r="307" spans="1:20" ht="26.25">
      <c r="A307" s="455">
        <v>12.7</v>
      </c>
      <c r="B307" s="456" t="s">
        <v>2427</v>
      </c>
      <c r="C307" s="457" t="s">
        <v>250</v>
      </c>
      <c r="D307" s="458">
        <v>1</v>
      </c>
      <c r="E307" s="459"/>
      <c r="F307" s="459"/>
      <c r="G307" s="460">
        <f t="shared" si="76"/>
        <v>0</v>
      </c>
      <c r="H307" s="461">
        <f t="shared" si="77"/>
        <v>0</v>
      </c>
      <c r="I307" s="462">
        <f t="shared" si="78"/>
        <v>0</v>
      </c>
      <c r="J307" s="463"/>
      <c r="S307" s="464"/>
      <c r="T307" s="464"/>
    </row>
    <row r="308" spans="1:20" ht="16.5" customHeight="1">
      <c r="A308" s="455">
        <v>12.8</v>
      </c>
      <c r="B308" s="456" t="s">
        <v>2428</v>
      </c>
      <c r="C308" s="457" t="s">
        <v>250</v>
      </c>
      <c r="D308" s="458">
        <v>1</v>
      </c>
      <c r="E308" s="459"/>
      <c r="F308" s="459"/>
      <c r="G308" s="460">
        <f t="shared" si="76"/>
        <v>0</v>
      </c>
      <c r="H308" s="461">
        <f t="shared" si="77"/>
        <v>0</v>
      </c>
      <c r="I308" s="462">
        <f t="shared" si="78"/>
        <v>0</v>
      </c>
      <c r="J308" s="463"/>
      <c r="S308" s="464"/>
      <c r="T308" s="464"/>
    </row>
    <row r="309" spans="1:20" ht="18" customHeight="1">
      <c r="A309" s="455"/>
      <c r="B309" s="466" t="s">
        <v>2092</v>
      </c>
      <c r="C309" s="457"/>
      <c r="D309" s="458"/>
      <c r="E309" s="459"/>
      <c r="F309" s="459"/>
      <c r="G309" s="460"/>
      <c r="H309" s="461"/>
      <c r="I309" s="462"/>
      <c r="J309" s="463"/>
      <c r="S309" s="464"/>
      <c r="T309" s="464"/>
    </row>
    <row r="310" spans="1:20" ht="16.5" customHeight="1">
      <c r="A310" s="455"/>
      <c r="B310" s="466" t="s">
        <v>2314</v>
      </c>
      <c r="C310" s="457"/>
      <c r="D310" s="458"/>
      <c r="E310" s="459"/>
      <c r="F310" s="459"/>
      <c r="G310" s="460"/>
      <c r="H310" s="461"/>
      <c r="I310" s="462"/>
      <c r="J310" s="463"/>
      <c r="S310" s="464"/>
      <c r="T310" s="464"/>
    </row>
    <row r="311" spans="1:20" ht="26.25">
      <c r="A311" s="455"/>
      <c r="B311" s="456" t="s">
        <v>2315</v>
      </c>
      <c r="C311" s="457"/>
      <c r="D311" s="458"/>
      <c r="E311" s="459"/>
      <c r="F311" s="459"/>
      <c r="G311" s="460"/>
      <c r="H311" s="461"/>
      <c r="I311" s="462"/>
      <c r="J311" s="463"/>
      <c r="S311" s="464"/>
      <c r="T311" s="464"/>
    </row>
    <row r="312" spans="1:20">
      <c r="A312" s="455"/>
      <c r="B312" s="467" t="s">
        <v>2316</v>
      </c>
      <c r="C312" s="457" t="s">
        <v>2098</v>
      </c>
      <c r="D312" s="458">
        <v>6.9140127388535024</v>
      </c>
      <c r="E312" s="459"/>
      <c r="F312" s="459"/>
      <c r="G312" s="460">
        <f t="shared" ref="G312:G319" si="79">ROUND(D312*E312,2)</f>
        <v>0</v>
      </c>
      <c r="H312" s="461">
        <f t="shared" ref="H312:H319" si="80">ROUND(D312*F312,2)</f>
        <v>0</v>
      </c>
      <c r="I312" s="462">
        <f t="shared" ref="I312:I319" si="81">ROUND(G312+H312,2)</f>
        <v>0</v>
      </c>
      <c r="J312" s="463"/>
      <c r="S312" s="464"/>
      <c r="T312" s="464"/>
    </row>
    <row r="313" spans="1:20">
      <c r="A313" s="455"/>
      <c r="B313" s="467" t="s">
        <v>2317</v>
      </c>
      <c r="C313" s="457" t="s">
        <v>2098</v>
      </c>
      <c r="D313" s="458">
        <v>12.173027989821884</v>
      </c>
      <c r="E313" s="459"/>
      <c r="F313" s="459"/>
      <c r="G313" s="460">
        <f t="shared" si="79"/>
        <v>0</v>
      </c>
      <c r="H313" s="461">
        <f t="shared" si="80"/>
        <v>0</v>
      </c>
      <c r="I313" s="462">
        <f t="shared" si="81"/>
        <v>0</v>
      </c>
      <c r="J313" s="463"/>
      <c r="S313" s="464"/>
      <c r="T313" s="464"/>
    </row>
    <row r="314" spans="1:20">
      <c r="A314" s="455"/>
      <c r="B314" s="467" t="s">
        <v>2318</v>
      </c>
      <c r="C314" s="457" t="s">
        <v>2098</v>
      </c>
      <c r="D314" s="458">
        <v>2.7912524850894638</v>
      </c>
      <c r="E314" s="459"/>
      <c r="F314" s="459"/>
      <c r="G314" s="460">
        <f t="shared" si="79"/>
        <v>0</v>
      </c>
      <c r="H314" s="461">
        <f t="shared" si="80"/>
        <v>0</v>
      </c>
      <c r="I314" s="462">
        <f t="shared" si="81"/>
        <v>0</v>
      </c>
      <c r="J314" s="463"/>
      <c r="S314" s="464"/>
      <c r="T314" s="464"/>
    </row>
    <row r="315" spans="1:20">
      <c r="A315" s="455"/>
      <c r="B315" s="469" t="s">
        <v>2322</v>
      </c>
      <c r="C315" s="457" t="s">
        <v>238</v>
      </c>
      <c r="D315" s="458">
        <v>0.13</v>
      </c>
      <c r="E315" s="470"/>
      <c r="F315" s="459"/>
      <c r="G315" s="460">
        <f t="shared" si="79"/>
        <v>0</v>
      </c>
      <c r="H315" s="461">
        <f t="shared" si="80"/>
        <v>0</v>
      </c>
      <c r="I315" s="462">
        <f t="shared" si="81"/>
        <v>0</v>
      </c>
      <c r="J315" s="463"/>
      <c r="S315" s="464"/>
      <c r="T315" s="464"/>
    </row>
    <row r="316" spans="1:20">
      <c r="A316" s="455"/>
      <c r="B316" s="469" t="s">
        <v>2323</v>
      </c>
      <c r="C316" s="457" t="s">
        <v>238</v>
      </c>
      <c r="D316" s="458">
        <v>1.5860000000000001</v>
      </c>
      <c r="E316" s="470"/>
      <c r="F316" s="459"/>
      <c r="G316" s="460">
        <f t="shared" si="79"/>
        <v>0</v>
      </c>
      <c r="H316" s="461">
        <f t="shared" si="80"/>
        <v>0</v>
      </c>
      <c r="I316" s="462">
        <f t="shared" si="81"/>
        <v>0</v>
      </c>
      <c r="J316" s="463"/>
      <c r="S316" s="464"/>
      <c r="T316" s="464"/>
    </row>
    <row r="317" spans="1:20">
      <c r="A317" s="455"/>
      <c r="B317" s="469" t="s">
        <v>2324</v>
      </c>
      <c r="C317" s="457" t="s">
        <v>238</v>
      </c>
      <c r="D317" s="458">
        <v>0.39</v>
      </c>
      <c r="E317" s="470"/>
      <c r="F317" s="459"/>
      <c r="G317" s="460">
        <f t="shared" si="79"/>
        <v>0</v>
      </c>
      <c r="H317" s="461">
        <f t="shared" si="80"/>
        <v>0</v>
      </c>
      <c r="I317" s="462">
        <f t="shared" si="81"/>
        <v>0</v>
      </c>
      <c r="J317" s="463"/>
      <c r="S317" s="464"/>
      <c r="T317" s="464"/>
    </row>
    <row r="318" spans="1:20">
      <c r="A318" s="455"/>
      <c r="B318" s="469" t="s">
        <v>2325</v>
      </c>
      <c r="C318" s="457" t="s">
        <v>238</v>
      </c>
      <c r="D318" s="458">
        <v>0.83200000000000007</v>
      </c>
      <c r="E318" s="470"/>
      <c r="F318" s="459"/>
      <c r="G318" s="460">
        <f t="shared" si="79"/>
        <v>0</v>
      </c>
      <c r="H318" s="461">
        <f t="shared" si="80"/>
        <v>0</v>
      </c>
      <c r="I318" s="462">
        <f t="shared" si="81"/>
        <v>0</v>
      </c>
      <c r="J318" s="463"/>
      <c r="S318" s="464"/>
      <c r="T318" s="464"/>
    </row>
    <row r="319" spans="1:20">
      <c r="A319" s="455"/>
      <c r="B319" s="469" t="s">
        <v>2326</v>
      </c>
      <c r="C319" s="457" t="s">
        <v>238</v>
      </c>
      <c r="D319" s="458">
        <v>0.13</v>
      </c>
      <c r="E319" s="470"/>
      <c r="F319" s="459"/>
      <c r="G319" s="460">
        <f t="shared" si="79"/>
        <v>0</v>
      </c>
      <c r="H319" s="461">
        <f t="shared" si="80"/>
        <v>0</v>
      </c>
      <c r="I319" s="462">
        <f t="shared" si="81"/>
        <v>0</v>
      </c>
      <c r="J319" s="463"/>
      <c r="S319" s="464"/>
      <c r="T319" s="464"/>
    </row>
    <row r="320" spans="1:20">
      <c r="A320" s="455"/>
      <c r="B320" s="466" t="s">
        <v>2327</v>
      </c>
      <c r="C320" s="457"/>
      <c r="D320" s="458"/>
      <c r="E320" s="459"/>
      <c r="F320" s="459"/>
      <c r="G320" s="460"/>
      <c r="H320" s="461"/>
      <c r="I320" s="462"/>
      <c r="J320" s="463"/>
      <c r="S320" s="464"/>
      <c r="T320" s="464"/>
    </row>
    <row r="321" spans="1:20" ht="39">
      <c r="A321" s="455"/>
      <c r="B321" s="456" t="s">
        <v>2328</v>
      </c>
      <c r="C321" s="457"/>
      <c r="D321" s="458"/>
      <c r="E321" s="459"/>
      <c r="F321" s="459"/>
      <c r="G321" s="460"/>
      <c r="H321" s="461"/>
      <c r="I321" s="462"/>
      <c r="J321" s="463"/>
      <c r="S321" s="464"/>
      <c r="T321" s="464"/>
    </row>
    <row r="322" spans="1:20" ht="105" customHeight="1">
      <c r="A322" s="455"/>
      <c r="B322" s="471" t="s">
        <v>2329</v>
      </c>
      <c r="C322" s="457"/>
      <c r="D322" s="458"/>
      <c r="E322" s="459"/>
      <c r="F322" s="459"/>
      <c r="G322" s="460"/>
      <c r="H322" s="461"/>
      <c r="I322" s="462"/>
      <c r="J322" s="463"/>
      <c r="S322" s="464"/>
      <c r="T322" s="464"/>
    </row>
    <row r="323" spans="1:20">
      <c r="A323" s="455"/>
      <c r="B323" s="472" t="s">
        <v>2331</v>
      </c>
      <c r="C323" s="457" t="s">
        <v>238</v>
      </c>
      <c r="D323" s="458">
        <v>1</v>
      </c>
      <c r="E323" s="459"/>
      <c r="F323" s="459"/>
      <c r="G323" s="460">
        <f t="shared" ref="G323" si="82">ROUND(D323*E323,2)</f>
        <v>0</v>
      </c>
      <c r="H323" s="461">
        <f t="shared" ref="H323" si="83">ROUND(D323*F323,2)</f>
        <v>0</v>
      </c>
      <c r="I323" s="462">
        <f t="shared" ref="I323" si="84">ROUND(G323+H323,2)</f>
        <v>0</v>
      </c>
      <c r="J323" s="463"/>
      <c r="S323" s="464"/>
      <c r="T323" s="464"/>
    </row>
    <row r="324" spans="1:20">
      <c r="A324" s="455"/>
      <c r="B324" s="472"/>
      <c r="C324" s="457"/>
      <c r="D324" s="458"/>
      <c r="E324" s="459"/>
      <c r="F324" s="459"/>
      <c r="G324" s="460"/>
      <c r="H324" s="461"/>
      <c r="I324" s="462"/>
      <c r="J324" s="463"/>
      <c r="S324" s="464"/>
      <c r="T324" s="464"/>
    </row>
    <row r="325" spans="1:20">
      <c r="A325" s="455"/>
      <c r="B325" s="472" t="s">
        <v>2334</v>
      </c>
      <c r="C325" s="457" t="s">
        <v>238</v>
      </c>
      <c r="D325" s="458">
        <v>0.25</v>
      </c>
      <c r="E325" s="459"/>
      <c r="F325" s="459"/>
      <c r="G325" s="460">
        <f t="shared" ref="G325" si="85">ROUND(D325*E325,2)</f>
        <v>0</v>
      </c>
      <c r="H325" s="461">
        <f t="shared" ref="H325" si="86">ROUND(D325*F325,2)</f>
        <v>0</v>
      </c>
      <c r="I325" s="462">
        <f t="shared" ref="I325" si="87">ROUND(G325+H325,2)</f>
        <v>0</v>
      </c>
      <c r="J325" s="463"/>
      <c r="S325" s="464"/>
      <c r="T325" s="464"/>
    </row>
    <row r="326" spans="1:20">
      <c r="A326" s="455"/>
      <c r="B326" s="466" t="s">
        <v>2129</v>
      </c>
      <c r="C326" s="457"/>
      <c r="D326" s="458"/>
      <c r="E326" s="459"/>
      <c r="F326" s="459"/>
      <c r="G326" s="460"/>
      <c r="H326" s="461"/>
      <c r="I326" s="462"/>
      <c r="J326" s="463"/>
      <c r="S326" s="464"/>
      <c r="T326" s="464"/>
    </row>
    <row r="327" spans="1:20" ht="26.25">
      <c r="A327" s="455"/>
      <c r="B327" s="456" t="s">
        <v>2345</v>
      </c>
      <c r="C327" s="457" t="s">
        <v>238</v>
      </c>
      <c r="D327" s="458">
        <v>3.45</v>
      </c>
      <c r="E327" s="459"/>
      <c r="F327" s="459"/>
      <c r="G327" s="460">
        <f t="shared" ref="G327:G328" si="88">ROUND(D327*E327,2)</f>
        <v>0</v>
      </c>
      <c r="H327" s="461">
        <f t="shared" ref="H327:H328" si="89">ROUND(D327*F327,2)</f>
        <v>0</v>
      </c>
      <c r="I327" s="462">
        <f t="shared" ref="I327:I328" si="90">ROUND(G327+H327,2)</f>
        <v>0</v>
      </c>
      <c r="J327" s="463"/>
      <c r="S327" s="464"/>
      <c r="T327" s="464"/>
    </row>
    <row r="328" spans="1:20" s="16" customFormat="1" ht="81" customHeight="1">
      <c r="A328" s="477"/>
      <c r="B328" s="478" t="s">
        <v>2371</v>
      </c>
      <c r="C328" s="457" t="s">
        <v>238</v>
      </c>
      <c r="D328" s="458">
        <v>8.0500000000000007</v>
      </c>
      <c r="E328" s="479"/>
      <c r="F328" s="480"/>
      <c r="G328" s="460">
        <f t="shared" si="88"/>
        <v>0</v>
      </c>
      <c r="H328" s="461">
        <f t="shared" si="89"/>
        <v>0</v>
      </c>
      <c r="I328" s="462">
        <f t="shared" si="90"/>
        <v>0</v>
      </c>
      <c r="J328" s="481"/>
      <c r="Q328" s="415"/>
      <c r="R328" s="415"/>
      <c r="S328" s="464"/>
      <c r="T328" s="464"/>
    </row>
    <row r="329" spans="1:20">
      <c r="A329" s="455"/>
      <c r="B329" s="456"/>
      <c r="C329" s="457"/>
      <c r="D329" s="458"/>
      <c r="E329" s="459"/>
      <c r="F329" s="459"/>
      <c r="G329" s="460"/>
      <c r="H329" s="461"/>
      <c r="I329" s="462"/>
      <c r="J329" s="463"/>
      <c r="S329" s="464"/>
      <c r="T329" s="464"/>
    </row>
    <row r="330" spans="1:20">
      <c r="A330" s="455"/>
      <c r="B330" s="456" t="s">
        <v>2348</v>
      </c>
      <c r="C330" s="457" t="s">
        <v>2263</v>
      </c>
      <c r="D330" s="458">
        <v>1</v>
      </c>
      <c r="E330" s="459"/>
      <c r="F330" s="459"/>
      <c r="G330" s="460">
        <f t="shared" ref="G330:G331" si="91">ROUND(D330*E330,2)</f>
        <v>0</v>
      </c>
      <c r="H330" s="461">
        <f t="shared" ref="H330:H331" si="92">ROUND(D330*F330,2)</f>
        <v>0</v>
      </c>
      <c r="I330" s="462">
        <f t="shared" ref="I330:I331" si="93">ROUND(G330+H330,2)</f>
        <v>0</v>
      </c>
      <c r="J330" s="463"/>
      <c r="S330" s="464"/>
      <c r="T330" s="464"/>
    </row>
    <row r="331" spans="1:20">
      <c r="A331" s="455"/>
      <c r="B331" s="456" t="s">
        <v>2349</v>
      </c>
      <c r="C331" s="457" t="s">
        <v>2263</v>
      </c>
      <c r="D331" s="458">
        <v>1</v>
      </c>
      <c r="E331" s="459"/>
      <c r="F331" s="459"/>
      <c r="G331" s="460">
        <f t="shared" si="91"/>
        <v>0</v>
      </c>
      <c r="H331" s="461">
        <f t="shared" si="92"/>
        <v>0</v>
      </c>
      <c r="I331" s="462">
        <f t="shared" si="93"/>
        <v>0</v>
      </c>
      <c r="J331" s="463"/>
      <c r="S331" s="464"/>
      <c r="T331" s="464"/>
    </row>
    <row r="332" spans="1:20" ht="14.45" customHeight="1">
      <c r="A332" s="473" t="s">
        <v>2350</v>
      </c>
      <c r="B332" s="474"/>
      <c r="C332" s="474"/>
      <c r="D332" s="474"/>
      <c r="E332" s="474"/>
      <c r="F332" s="474"/>
      <c r="G332" s="474"/>
      <c r="H332" s="474"/>
      <c r="I332" s="474"/>
      <c r="J332" s="475"/>
      <c r="K332" s="476">
        <f>SUM(G301:G331)</f>
        <v>0</v>
      </c>
      <c r="L332" s="476">
        <f>SUM(H301:H331)</f>
        <v>0</v>
      </c>
      <c r="M332" s="476">
        <f>SUM(I301:I331)</f>
        <v>0</v>
      </c>
      <c r="S332" s="464"/>
      <c r="T332" s="464"/>
    </row>
    <row r="333" spans="1:20">
      <c r="A333" s="452" t="s">
        <v>2429</v>
      </c>
      <c r="B333" s="453"/>
      <c r="C333" s="453"/>
      <c r="D333" s="453"/>
      <c r="E333" s="453"/>
      <c r="F333" s="453"/>
      <c r="G333" s="453"/>
      <c r="H333" s="453"/>
      <c r="I333" s="453"/>
      <c r="J333" s="454"/>
      <c r="S333" s="464"/>
      <c r="T333" s="464"/>
    </row>
    <row r="334" spans="1:20" ht="39">
      <c r="A334" s="455">
        <v>13.1</v>
      </c>
      <c r="B334" s="456" t="s">
        <v>2430</v>
      </c>
      <c r="C334" s="457" t="s">
        <v>250</v>
      </c>
      <c r="D334" s="458">
        <v>33</v>
      </c>
      <c r="E334" s="459"/>
      <c r="F334" s="459"/>
      <c r="G334" s="460">
        <f t="shared" ref="G334:G338" si="94">ROUND(D334*E334,2)</f>
        <v>0</v>
      </c>
      <c r="H334" s="461">
        <f t="shared" ref="H334:H338" si="95">ROUND(D334*F334,2)</f>
        <v>0</v>
      </c>
      <c r="I334" s="462">
        <f t="shared" ref="I334:I338" si="96">ROUND(G334+H334,2)</f>
        <v>0</v>
      </c>
      <c r="J334" s="463"/>
      <c r="S334" s="464"/>
      <c r="T334" s="464"/>
    </row>
    <row r="335" spans="1:20" ht="51.75">
      <c r="A335" s="455">
        <v>13.2</v>
      </c>
      <c r="B335" s="456" t="s">
        <v>2431</v>
      </c>
      <c r="C335" s="457" t="s">
        <v>250</v>
      </c>
      <c r="D335" s="458">
        <v>6</v>
      </c>
      <c r="E335" s="459"/>
      <c r="F335" s="459"/>
      <c r="G335" s="460">
        <f t="shared" si="94"/>
        <v>0</v>
      </c>
      <c r="H335" s="461">
        <f t="shared" si="95"/>
        <v>0</v>
      </c>
      <c r="I335" s="462">
        <f t="shared" si="96"/>
        <v>0</v>
      </c>
      <c r="J335" s="463"/>
      <c r="S335" s="464"/>
      <c r="T335" s="464"/>
    </row>
    <row r="336" spans="1:20">
      <c r="A336" s="455">
        <v>13.3</v>
      </c>
      <c r="B336" s="456" t="s">
        <v>2432</v>
      </c>
      <c r="C336" s="457" t="s">
        <v>250</v>
      </c>
      <c r="D336" s="458">
        <v>1</v>
      </c>
      <c r="E336" s="459"/>
      <c r="F336" s="459"/>
      <c r="G336" s="460">
        <f t="shared" si="94"/>
        <v>0</v>
      </c>
      <c r="H336" s="461">
        <f t="shared" si="95"/>
        <v>0</v>
      </c>
      <c r="I336" s="462">
        <f t="shared" si="96"/>
        <v>0</v>
      </c>
      <c r="J336" s="463"/>
      <c r="S336" s="464"/>
      <c r="T336" s="464"/>
    </row>
    <row r="337" spans="1:20">
      <c r="A337" s="455">
        <v>13.4</v>
      </c>
      <c r="B337" s="456" t="s">
        <v>2428</v>
      </c>
      <c r="C337" s="457" t="s">
        <v>250</v>
      </c>
      <c r="D337" s="458">
        <v>3</v>
      </c>
      <c r="E337" s="459"/>
      <c r="F337" s="459"/>
      <c r="G337" s="460">
        <f t="shared" si="94"/>
        <v>0</v>
      </c>
      <c r="H337" s="461">
        <f t="shared" si="95"/>
        <v>0</v>
      </c>
      <c r="I337" s="462">
        <f t="shared" si="96"/>
        <v>0</v>
      </c>
      <c r="J337" s="463"/>
      <c r="S337" s="464"/>
      <c r="T337" s="464"/>
    </row>
    <row r="338" spans="1:20">
      <c r="A338" s="455">
        <v>13.5</v>
      </c>
      <c r="B338" s="456" t="s">
        <v>2433</v>
      </c>
      <c r="C338" s="457" t="s">
        <v>250</v>
      </c>
      <c r="D338" s="458">
        <v>5</v>
      </c>
      <c r="E338" s="459"/>
      <c r="F338" s="459"/>
      <c r="G338" s="460">
        <f t="shared" si="94"/>
        <v>0</v>
      </c>
      <c r="H338" s="461">
        <f t="shared" si="95"/>
        <v>0</v>
      </c>
      <c r="I338" s="462">
        <f t="shared" si="96"/>
        <v>0</v>
      </c>
      <c r="J338" s="463"/>
      <c r="S338" s="464"/>
      <c r="T338" s="464"/>
    </row>
    <row r="339" spans="1:20">
      <c r="A339" s="455"/>
      <c r="B339" s="466" t="s">
        <v>2092</v>
      </c>
      <c r="C339" s="457"/>
      <c r="D339" s="458"/>
      <c r="E339" s="459"/>
      <c r="F339" s="459"/>
      <c r="G339" s="460"/>
      <c r="H339" s="461"/>
      <c r="I339" s="462"/>
      <c r="J339" s="463"/>
      <c r="S339" s="464"/>
      <c r="T339" s="464"/>
    </row>
    <row r="340" spans="1:20">
      <c r="A340" s="455"/>
      <c r="B340" s="466" t="s">
        <v>2314</v>
      </c>
      <c r="C340" s="457"/>
      <c r="D340" s="458"/>
      <c r="E340" s="459"/>
      <c r="F340" s="459"/>
      <c r="G340" s="460"/>
      <c r="H340" s="461"/>
      <c r="I340" s="462"/>
      <c r="J340" s="463"/>
      <c r="S340" s="464"/>
      <c r="T340" s="464"/>
    </row>
    <row r="341" spans="1:20" ht="26.25">
      <c r="A341" s="455"/>
      <c r="B341" s="456" t="s">
        <v>2315</v>
      </c>
      <c r="C341" s="457"/>
      <c r="D341" s="458"/>
      <c r="E341" s="459"/>
      <c r="F341" s="459"/>
      <c r="G341" s="460"/>
      <c r="H341" s="461"/>
      <c r="I341" s="462"/>
      <c r="J341" s="463"/>
      <c r="S341" s="464"/>
      <c r="T341" s="464"/>
    </row>
    <row r="342" spans="1:20">
      <c r="A342" s="455"/>
      <c r="B342" s="467" t="s">
        <v>2316</v>
      </c>
      <c r="C342" s="457" t="s">
        <v>2098</v>
      </c>
      <c r="D342" s="458">
        <v>18.589171974522294</v>
      </c>
      <c r="E342" s="459"/>
      <c r="F342" s="459"/>
      <c r="G342" s="460">
        <f t="shared" ref="G342:G351" si="97">ROUND(D342*E342,2)</f>
        <v>0</v>
      </c>
      <c r="H342" s="461">
        <f t="shared" ref="H342:H351" si="98">ROUND(D342*F342,2)</f>
        <v>0</v>
      </c>
      <c r="I342" s="462">
        <f t="shared" ref="I342:I351" si="99">ROUND(G342+H342,2)</f>
        <v>0</v>
      </c>
      <c r="J342" s="463"/>
      <c r="S342" s="464"/>
      <c r="T342" s="464"/>
    </row>
    <row r="343" spans="1:20">
      <c r="A343" s="455"/>
      <c r="B343" s="467" t="s">
        <v>2317</v>
      </c>
      <c r="C343" s="457" t="s">
        <v>2098</v>
      </c>
      <c r="D343" s="458">
        <v>26.330788804071247</v>
      </c>
      <c r="E343" s="459"/>
      <c r="F343" s="459"/>
      <c r="G343" s="460">
        <f t="shared" si="97"/>
        <v>0</v>
      </c>
      <c r="H343" s="461">
        <f t="shared" si="98"/>
        <v>0</v>
      </c>
      <c r="I343" s="462">
        <f t="shared" si="99"/>
        <v>0</v>
      </c>
      <c r="J343" s="463"/>
      <c r="S343" s="464"/>
      <c r="T343" s="464"/>
    </row>
    <row r="344" spans="1:20">
      <c r="A344" s="455"/>
      <c r="B344" s="467" t="s">
        <v>2434</v>
      </c>
      <c r="C344" s="457" t="s">
        <v>2098</v>
      </c>
      <c r="D344" s="458">
        <v>29.25</v>
      </c>
      <c r="E344" s="459"/>
      <c r="F344" s="459"/>
      <c r="G344" s="460">
        <f t="shared" si="97"/>
        <v>0</v>
      </c>
      <c r="H344" s="461">
        <f t="shared" si="98"/>
        <v>0</v>
      </c>
      <c r="I344" s="462">
        <f t="shared" si="99"/>
        <v>0</v>
      </c>
      <c r="J344" s="463"/>
      <c r="S344" s="464"/>
      <c r="T344" s="464"/>
    </row>
    <row r="345" spans="1:20">
      <c r="A345" s="455"/>
      <c r="B345" s="467" t="s">
        <v>2318</v>
      </c>
      <c r="C345" s="457" t="s">
        <v>2098</v>
      </c>
      <c r="D345" s="458">
        <v>23.389662027833005</v>
      </c>
      <c r="E345" s="459"/>
      <c r="F345" s="459"/>
      <c r="G345" s="460">
        <f t="shared" si="97"/>
        <v>0</v>
      </c>
      <c r="H345" s="461">
        <f t="shared" si="98"/>
        <v>0</v>
      </c>
      <c r="I345" s="462">
        <f t="shared" si="99"/>
        <v>0</v>
      </c>
      <c r="J345" s="463"/>
      <c r="S345" s="464"/>
      <c r="T345" s="464"/>
    </row>
    <row r="346" spans="1:20">
      <c r="A346" s="455"/>
      <c r="B346" s="467" t="s">
        <v>2319</v>
      </c>
      <c r="C346" s="457" t="s">
        <v>2098</v>
      </c>
      <c r="D346" s="458">
        <v>11.261146496815288</v>
      </c>
      <c r="E346" s="459"/>
      <c r="F346" s="459"/>
      <c r="G346" s="460">
        <f t="shared" si="97"/>
        <v>0</v>
      </c>
      <c r="H346" s="461">
        <f t="shared" si="98"/>
        <v>0</v>
      </c>
      <c r="I346" s="462">
        <f t="shared" si="99"/>
        <v>0</v>
      </c>
      <c r="J346" s="463"/>
      <c r="S346" s="464"/>
      <c r="T346" s="464"/>
    </row>
    <row r="347" spans="1:20">
      <c r="A347" s="455"/>
      <c r="B347" s="469" t="s">
        <v>2322</v>
      </c>
      <c r="C347" s="457" t="s">
        <v>238</v>
      </c>
      <c r="D347" s="458">
        <v>0.65</v>
      </c>
      <c r="E347" s="470"/>
      <c r="F347" s="459"/>
      <c r="G347" s="460">
        <f t="shared" si="97"/>
        <v>0</v>
      </c>
      <c r="H347" s="461">
        <f t="shared" si="98"/>
        <v>0</v>
      </c>
      <c r="I347" s="462">
        <f t="shared" si="99"/>
        <v>0</v>
      </c>
      <c r="J347" s="463"/>
      <c r="S347" s="464"/>
      <c r="T347" s="464"/>
    </row>
    <row r="348" spans="1:20">
      <c r="A348" s="455"/>
      <c r="B348" s="469" t="s">
        <v>2323</v>
      </c>
      <c r="C348" s="457" t="s">
        <v>238</v>
      </c>
      <c r="D348" s="458">
        <v>8.0470000000000006</v>
      </c>
      <c r="E348" s="470"/>
      <c r="F348" s="459"/>
      <c r="G348" s="460">
        <f t="shared" si="97"/>
        <v>0</v>
      </c>
      <c r="H348" s="461">
        <f t="shared" si="98"/>
        <v>0</v>
      </c>
      <c r="I348" s="462">
        <f t="shared" si="99"/>
        <v>0</v>
      </c>
      <c r="J348" s="463"/>
      <c r="S348" s="464"/>
      <c r="T348" s="464"/>
    </row>
    <row r="349" spans="1:20">
      <c r="A349" s="455"/>
      <c r="B349" s="469" t="s">
        <v>2324</v>
      </c>
      <c r="C349" s="457" t="s">
        <v>238</v>
      </c>
      <c r="D349" s="458">
        <v>2.08</v>
      </c>
      <c r="E349" s="470"/>
      <c r="F349" s="459"/>
      <c r="G349" s="460">
        <f t="shared" si="97"/>
        <v>0</v>
      </c>
      <c r="H349" s="461">
        <f t="shared" si="98"/>
        <v>0</v>
      </c>
      <c r="I349" s="462">
        <f t="shared" si="99"/>
        <v>0</v>
      </c>
      <c r="J349" s="463"/>
      <c r="S349" s="464"/>
      <c r="T349" s="464"/>
    </row>
    <row r="350" spans="1:20">
      <c r="A350" s="455"/>
      <c r="B350" s="469" t="s">
        <v>2325</v>
      </c>
      <c r="C350" s="457" t="s">
        <v>238</v>
      </c>
      <c r="D350" s="458">
        <v>7.2410000000000005</v>
      </c>
      <c r="E350" s="470"/>
      <c r="F350" s="459"/>
      <c r="G350" s="460">
        <f t="shared" si="97"/>
        <v>0</v>
      </c>
      <c r="H350" s="461">
        <f t="shared" si="98"/>
        <v>0</v>
      </c>
      <c r="I350" s="462">
        <f t="shared" si="99"/>
        <v>0</v>
      </c>
      <c r="J350" s="463"/>
      <c r="S350" s="464"/>
      <c r="T350" s="464"/>
    </row>
    <row r="351" spans="1:20">
      <c r="A351" s="455"/>
      <c r="B351" s="469" t="s">
        <v>2326</v>
      </c>
      <c r="C351" s="457" t="s">
        <v>238</v>
      </c>
      <c r="D351" s="458">
        <v>0.78</v>
      </c>
      <c r="E351" s="470"/>
      <c r="F351" s="459"/>
      <c r="G351" s="460">
        <f t="shared" si="97"/>
        <v>0</v>
      </c>
      <c r="H351" s="461">
        <f t="shared" si="98"/>
        <v>0</v>
      </c>
      <c r="I351" s="462">
        <f t="shared" si="99"/>
        <v>0</v>
      </c>
      <c r="J351" s="463"/>
      <c r="S351" s="464"/>
      <c r="T351" s="464"/>
    </row>
    <row r="352" spans="1:20">
      <c r="A352" s="455"/>
      <c r="B352" s="466" t="s">
        <v>2129</v>
      </c>
      <c r="C352" s="457"/>
      <c r="D352" s="458"/>
      <c r="E352" s="459"/>
      <c r="F352" s="459"/>
      <c r="G352" s="460"/>
      <c r="H352" s="461"/>
      <c r="I352" s="462"/>
      <c r="J352" s="463"/>
      <c r="S352" s="464"/>
      <c r="T352" s="464"/>
    </row>
    <row r="353" spans="1:20" ht="26.25">
      <c r="A353" s="455"/>
      <c r="B353" s="456" t="s">
        <v>2345</v>
      </c>
      <c r="C353" s="457" t="s">
        <v>238</v>
      </c>
      <c r="D353" s="458">
        <v>16.73</v>
      </c>
      <c r="E353" s="459"/>
      <c r="F353" s="459"/>
      <c r="G353" s="460">
        <f t="shared" ref="G353" si="100">ROUND(D353*E353,2)</f>
        <v>0</v>
      </c>
      <c r="H353" s="461">
        <f t="shared" ref="H353" si="101">ROUND(D353*F353,2)</f>
        <v>0</v>
      </c>
      <c r="I353" s="462">
        <f t="shared" ref="I353" si="102">ROUND(G353+H353,2)</f>
        <v>0</v>
      </c>
      <c r="J353" s="463"/>
      <c r="S353" s="464"/>
      <c r="T353" s="464"/>
    </row>
    <row r="354" spans="1:20">
      <c r="A354" s="455"/>
      <c r="B354" s="456"/>
      <c r="C354" s="457"/>
      <c r="D354" s="458"/>
      <c r="E354" s="459"/>
      <c r="F354" s="459"/>
      <c r="G354" s="460"/>
      <c r="H354" s="461"/>
      <c r="I354" s="462"/>
      <c r="J354" s="463"/>
      <c r="S354" s="464"/>
      <c r="T354" s="464"/>
    </row>
    <row r="355" spans="1:20">
      <c r="A355" s="455"/>
      <c r="B355" s="456" t="s">
        <v>2348</v>
      </c>
      <c r="C355" s="457" t="s">
        <v>2263</v>
      </c>
      <c r="D355" s="458">
        <v>1</v>
      </c>
      <c r="E355" s="459"/>
      <c r="F355" s="459"/>
      <c r="G355" s="460">
        <f t="shared" ref="G355:G356" si="103">ROUND(D355*E355,2)</f>
        <v>0</v>
      </c>
      <c r="H355" s="461">
        <f t="shared" ref="H355:H356" si="104">ROUND(D355*F355,2)</f>
        <v>0</v>
      </c>
      <c r="I355" s="462">
        <f t="shared" ref="I355:I356" si="105">ROUND(G355+H355,2)</f>
        <v>0</v>
      </c>
      <c r="J355" s="463"/>
      <c r="S355" s="464"/>
      <c r="T355" s="464"/>
    </row>
    <row r="356" spans="1:20">
      <c r="A356" s="455"/>
      <c r="B356" s="456" t="s">
        <v>2349</v>
      </c>
      <c r="C356" s="457" t="s">
        <v>2263</v>
      </c>
      <c r="D356" s="458">
        <v>1</v>
      </c>
      <c r="E356" s="459"/>
      <c r="F356" s="459"/>
      <c r="G356" s="460">
        <f t="shared" si="103"/>
        <v>0</v>
      </c>
      <c r="H356" s="461">
        <f t="shared" si="104"/>
        <v>0</v>
      </c>
      <c r="I356" s="462">
        <f t="shared" si="105"/>
        <v>0</v>
      </c>
      <c r="J356" s="463"/>
      <c r="S356" s="464"/>
      <c r="T356" s="464"/>
    </row>
    <row r="357" spans="1:20" ht="14.45" customHeight="1">
      <c r="A357" s="473" t="s">
        <v>2350</v>
      </c>
      <c r="B357" s="474"/>
      <c r="C357" s="474"/>
      <c r="D357" s="474"/>
      <c r="E357" s="474"/>
      <c r="F357" s="474"/>
      <c r="G357" s="474"/>
      <c r="H357" s="474"/>
      <c r="I357" s="474"/>
      <c r="J357" s="475"/>
      <c r="K357" s="476">
        <f>SUM(G334:G356)</f>
        <v>0</v>
      </c>
      <c r="L357" s="476">
        <f>SUM(H334:H356)</f>
        <v>0</v>
      </c>
      <c r="M357" s="476">
        <f>SUM(I334:I356)</f>
        <v>0</v>
      </c>
      <c r="S357" s="464"/>
      <c r="T357" s="464"/>
    </row>
    <row r="358" spans="1:20">
      <c r="A358" s="452" t="s">
        <v>2435</v>
      </c>
      <c r="B358" s="453"/>
      <c r="C358" s="453"/>
      <c r="D358" s="453"/>
      <c r="E358" s="453"/>
      <c r="F358" s="453"/>
      <c r="G358" s="453"/>
      <c r="H358" s="453"/>
      <c r="I358" s="453"/>
      <c r="J358" s="454"/>
      <c r="S358" s="464"/>
      <c r="T358" s="464"/>
    </row>
    <row r="359" spans="1:20" ht="69.75" customHeight="1">
      <c r="A359" s="455">
        <v>14.1</v>
      </c>
      <c r="B359" s="456" t="s">
        <v>2436</v>
      </c>
      <c r="C359" s="457" t="s">
        <v>250</v>
      </c>
      <c r="D359" s="458">
        <v>2</v>
      </c>
      <c r="E359" s="459"/>
      <c r="F359" s="459"/>
      <c r="G359" s="460">
        <f t="shared" ref="G359:G370" si="106">ROUND(D359*E359,2)</f>
        <v>0</v>
      </c>
      <c r="H359" s="461">
        <f t="shared" ref="H359:H370" si="107">ROUND(D359*F359,2)</f>
        <v>0</v>
      </c>
      <c r="I359" s="462">
        <f t="shared" ref="I359:I370" si="108">ROUND(G359+H359,2)</f>
        <v>0</v>
      </c>
      <c r="J359" s="463"/>
      <c r="S359" s="464"/>
      <c r="T359" s="464"/>
    </row>
    <row r="360" spans="1:20" ht="96" customHeight="1">
      <c r="A360" s="455">
        <v>14.2</v>
      </c>
      <c r="B360" s="456" t="s">
        <v>2437</v>
      </c>
      <c r="C360" s="457" t="s">
        <v>250</v>
      </c>
      <c r="D360" s="458">
        <v>1</v>
      </c>
      <c r="E360" s="459"/>
      <c r="F360" s="459"/>
      <c r="G360" s="460">
        <f t="shared" si="106"/>
        <v>0</v>
      </c>
      <c r="H360" s="461">
        <f t="shared" si="107"/>
        <v>0</v>
      </c>
      <c r="I360" s="462">
        <f t="shared" si="108"/>
        <v>0</v>
      </c>
      <c r="J360" s="463"/>
      <c r="S360" s="464"/>
      <c r="T360" s="464"/>
    </row>
    <row r="361" spans="1:20" ht="26.25">
      <c r="A361" s="455">
        <v>14.3</v>
      </c>
      <c r="B361" s="456" t="s">
        <v>2438</v>
      </c>
      <c r="C361" s="457" t="s">
        <v>250</v>
      </c>
      <c r="D361" s="458">
        <v>1</v>
      </c>
      <c r="E361" s="459"/>
      <c r="F361" s="459"/>
      <c r="G361" s="460">
        <f t="shared" si="106"/>
        <v>0</v>
      </c>
      <c r="H361" s="461">
        <f t="shared" si="107"/>
        <v>0</v>
      </c>
      <c r="I361" s="462">
        <f t="shared" si="108"/>
        <v>0</v>
      </c>
      <c r="J361" s="463"/>
      <c r="S361" s="464"/>
      <c r="T361" s="464"/>
    </row>
    <row r="362" spans="1:20" ht="51.75">
      <c r="A362" s="455">
        <v>14.4</v>
      </c>
      <c r="B362" s="456" t="s">
        <v>2439</v>
      </c>
      <c r="C362" s="457" t="s">
        <v>250</v>
      </c>
      <c r="D362" s="458">
        <v>2</v>
      </c>
      <c r="E362" s="459"/>
      <c r="F362" s="459"/>
      <c r="G362" s="460">
        <f t="shared" si="106"/>
        <v>0</v>
      </c>
      <c r="H362" s="461">
        <f t="shared" si="107"/>
        <v>0</v>
      </c>
      <c r="I362" s="462">
        <f t="shared" si="108"/>
        <v>0</v>
      </c>
      <c r="J362" s="463"/>
      <c r="S362" s="464"/>
      <c r="T362" s="464"/>
    </row>
    <row r="363" spans="1:20">
      <c r="A363" s="455">
        <v>14.5</v>
      </c>
      <c r="B363" s="456" t="s">
        <v>2440</v>
      </c>
      <c r="C363" s="457" t="s">
        <v>250</v>
      </c>
      <c r="D363" s="458">
        <v>1</v>
      </c>
      <c r="E363" s="459"/>
      <c r="F363" s="459"/>
      <c r="G363" s="460">
        <f t="shared" si="106"/>
        <v>0</v>
      </c>
      <c r="H363" s="461">
        <f t="shared" si="107"/>
        <v>0</v>
      </c>
      <c r="I363" s="462">
        <f t="shared" si="108"/>
        <v>0</v>
      </c>
      <c r="J363" s="463"/>
      <c r="S363" s="464"/>
      <c r="T363" s="464"/>
    </row>
    <row r="364" spans="1:20">
      <c r="A364" s="455">
        <v>14.6</v>
      </c>
      <c r="B364" s="456" t="s">
        <v>2441</v>
      </c>
      <c r="C364" s="457" t="s">
        <v>250</v>
      </c>
      <c r="D364" s="458">
        <v>1</v>
      </c>
      <c r="E364" s="459"/>
      <c r="F364" s="459"/>
      <c r="G364" s="460">
        <f t="shared" si="106"/>
        <v>0</v>
      </c>
      <c r="H364" s="461">
        <f t="shared" si="107"/>
        <v>0</v>
      </c>
      <c r="I364" s="462">
        <f t="shared" si="108"/>
        <v>0</v>
      </c>
      <c r="J364" s="463"/>
      <c r="S364" s="464"/>
      <c r="T364" s="464"/>
    </row>
    <row r="365" spans="1:20" ht="39">
      <c r="A365" s="455">
        <v>14.7</v>
      </c>
      <c r="B365" s="456" t="s">
        <v>2442</v>
      </c>
      <c r="C365" s="457" t="s">
        <v>250</v>
      </c>
      <c r="D365" s="458">
        <v>1</v>
      </c>
      <c r="E365" s="459"/>
      <c r="F365" s="459"/>
      <c r="G365" s="460">
        <f t="shared" si="106"/>
        <v>0</v>
      </c>
      <c r="H365" s="461">
        <f t="shared" si="107"/>
        <v>0</v>
      </c>
      <c r="I365" s="462">
        <f t="shared" si="108"/>
        <v>0</v>
      </c>
      <c r="J365" s="463"/>
      <c r="S365" s="464"/>
      <c r="T365" s="464"/>
    </row>
    <row r="366" spans="1:20">
      <c r="A366" s="455">
        <v>14.8</v>
      </c>
      <c r="B366" s="456" t="s">
        <v>2443</v>
      </c>
      <c r="C366" s="457" t="s">
        <v>250</v>
      </c>
      <c r="D366" s="458">
        <v>2</v>
      </c>
      <c r="E366" s="459"/>
      <c r="F366" s="459"/>
      <c r="G366" s="460">
        <f t="shared" si="106"/>
        <v>0</v>
      </c>
      <c r="H366" s="461">
        <f t="shared" si="107"/>
        <v>0</v>
      </c>
      <c r="I366" s="462">
        <f t="shared" si="108"/>
        <v>0</v>
      </c>
      <c r="J366" s="463"/>
      <c r="S366" s="464"/>
      <c r="T366" s="464"/>
    </row>
    <row r="367" spans="1:20" ht="26.25">
      <c r="A367" s="455">
        <v>14.9</v>
      </c>
      <c r="B367" s="456" t="s">
        <v>2444</v>
      </c>
      <c r="C367" s="457" t="s">
        <v>250</v>
      </c>
      <c r="D367" s="458">
        <v>3</v>
      </c>
      <c r="E367" s="459"/>
      <c r="F367" s="459"/>
      <c r="G367" s="460">
        <f t="shared" si="106"/>
        <v>0</v>
      </c>
      <c r="H367" s="461">
        <f t="shared" si="107"/>
        <v>0</v>
      </c>
      <c r="I367" s="462">
        <f t="shared" si="108"/>
        <v>0</v>
      </c>
      <c r="J367" s="463"/>
      <c r="S367" s="464"/>
      <c r="T367" s="464"/>
    </row>
    <row r="368" spans="1:20">
      <c r="A368" s="465">
        <v>14.1</v>
      </c>
      <c r="B368" s="456" t="s">
        <v>2445</v>
      </c>
      <c r="C368" s="457" t="s">
        <v>250</v>
      </c>
      <c r="D368" s="458">
        <v>3</v>
      </c>
      <c r="E368" s="459"/>
      <c r="F368" s="459"/>
      <c r="G368" s="460">
        <f t="shared" si="106"/>
        <v>0</v>
      </c>
      <c r="H368" s="461">
        <f t="shared" si="107"/>
        <v>0</v>
      </c>
      <c r="I368" s="462">
        <f t="shared" si="108"/>
        <v>0</v>
      </c>
      <c r="J368" s="463"/>
      <c r="S368" s="464"/>
      <c r="T368" s="464"/>
    </row>
    <row r="369" spans="1:20">
      <c r="A369" s="455">
        <v>14.11</v>
      </c>
      <c r="B369" s="456" t="s">
        <v>2446</v>
      </c>
      <c r="C369" s="457" t="s">
        <v>250</v>
      </c>
      <c r="D369" s="458">
        <v>1</v>
      </c>
      <c r="E369" s="459"/>
      <c r="F369" s="459"/>
      <c r="G369" s="460">
        <f t="shared" si="106"/>
        <v>0</v>
      </c>
      <c r="H369" s="461">
        <f t="shared" si="107"/>
        <v>0</v>
      </c>
      <c r="I369" s="462">
        <f t="shared" si="108"/>
        <v>0</v>
      </c>
      <c r="J369" s="463"/>
      <c r="S369" s="464"/>
      <c r="T369" s="464"/>
    </row>
    <row r="370" spans="1:20">
      <c r="A370" s="455">
        <v>14.12</v>
      </c>
      <c r="B370" s="456" t="s">
        <v>2447</v>
      </c>
      <c r="C370" s="457" t="s">
        <v>250</v>
      </c>
      <c r="D370" s="458">
        <v>2</v>
      </c>
      <c r="E370" s="459"/>
      <c r="F370" s="459"/>
      <c r="G370" s="460">
        <f t="shared" si="106"/>
        <v>0</v>
      </c>
      <c r="H370" s="461">
        <f t="shared" si="107"/>
        <v>0</v>
      </c>
      <c r="I370" s="462">
        <f t="shared" si="108"/>
        <v>0</v>
      </c>
      <c r="J370" s="463"/>
      <c r="S370" s="464"/>
      <c r="T370" s="464"/>
    </row>
    <row r="371" spans="1:20">
      <c r="A371" s="455"/>
      <c r="B371" s="466" t="s">
        <v>2092</v>
      </c>
      <c r="C371" s="457"/>
      <c r="D371" s="458"/>
      <c r="E371" s="459"/>
      <c r="F371" s="459"/>
      <c r="G371" s="460"/>
      <c r="H371" s="461"/>
      <c r="I371" s="462"/>
      <c r="J371" s="463"/>
      <c r="S371" s="464"/>
      <c r="T371" s="464"/>
    </row>
    <row r="372" spans="1:20">
      <c r="A372" s="455"/>
      <c r="B372" s="466" t="s">
        <v>2314</v>
      </c>
      <c r="C372" s="457"/>
      <c r="D372" s="458"/>
      <c r="E372" s="459"/>
      <c r="F372" s="459"/>
      <c r="G372" s="460"/>
      <c r="H372" s="461"/>
      <c r="I372" s="462"/>
      <c r="J372" s="463"/>
      <c r="S372" s="464"/>
      <c r="T372" s="464"/>
    </row>
    <row r="373" spans="1:20" ht="26.25">
      <c r="A373" s="455"/>
      <c r="B373" s="456" t="s">
        <v>2315</v>
      </c>
      <c r="C373" s="457"/>
      <c r="D373" s="458"/>
      <c r="E373" s="459"/>
      <c r="F373" s="459"/>
      <c r="G373" s="460"/>
      <c r="H373" s="461"/>
      <c r="I373" s="462"/>
      <c r="J373" s="463"/>
      <c r="S373" s="464"/>
      <c r="T373" s="464"/>
    </row>
    <row r="374" spans="1:20">
      <c r="A374" s="455"/>
      <c r="B374" s="467" t="s">
        <v>2448</v>
      </c>
      <c r="C374" s="457" t="s">
        <v>2098</v>
      </c>
      <c r="D374" s="458">
        <v>11.463636363636365</v>
      </c>
      <c r="E374" s="459"/>
      <c r="F374" s="459"/>
      <c r="G374" s="460">
        <f t="shared" ref="G374:G380" si="109">ROUND(D374*E374,2)</f>
        <v>0</v>
      </c>
      <c r="H374" s="461">
        <f t="shared" ref="H374:H380" si="110">ROUND(D374*F374,2)</f>
        <v>0</v>
      </c>
      <c r="I374" s="462">
        <f t="shared" ref="I374:I380" si="111">ROUND(G374+H374,2)</f>
        <v>0</v>
      </c>
      <c r="J374" s="463"/>
      <c r="S374" s="464"/>
      <c r="T374" s="464"/>
    </row>
    <row r="375" spans="1:20">
      <c r="A375" s="455"/>
      <c r="B375" s="467" t="s">
        <v>2321</v>
      </c>
      <c r="C375" s="457" t="s">
        <v>2098</v>
      </c>
      <c r="D375" s="458">
        <v>3.6767676767676769</v>
      </c>
      <c r="E375" s="459"/>
      <c r="F375" s="459"/>
      <c r="G375" s="460">
        <f t="shared" si="109"/>
        <v>0</v>
      </c>
      <c r="H375" s="461">
        <f t="shared" si="110"/>
        <v>0</v>
      </c>
      <c r="I375" s="462">
        <f t="shared" si="111"/>
        <v>0</v>
      </c>
      <c r="J375" s="463"/>
      <c r="S375" s="464"/>
      <c r="T375" s="464"/>
    </row>
    <row r="376" spans="1:20">
      <c r="A376" s="455"/>
      <c r="B376" s="467" t="s">
        <v>2449</v>
      </c>
      <c r="C376" s="457" t="s">
        <v>2098</v>
      </c>
      <c r="D376" s="458">
        <v>6.2101910828025478E-2</v>
      </c>
      <c r="E376" s="459"/>
      <c r="F376" s="459"/>
      <c r="G376" s="460">
        <f t="shared" si="109"/>
        <v>0</v>
      </c>
      <c r="H376" s="461">
        <f t="shared" si="110"/>
        <v>0</v>
      </c>
      <c r="I376" s="462">
        <f t="shared" si="111"/>
        <v>0</v>
      </c>
      <c r="J376" s="463"/>
      <c r="S376" s="464"/>
      <c r="T376" s="464"/>
    </row>
    <row r="377" spans="1:20">
      <c r="A377" s="455"/>
      <c r="B377" s="469" t="s">
        <v>2323</v>
      </c>
      <c r="C377" s="457" t="s">
        <v>238</v>
      </c>
      <c r="D377" s="458">
        <v>6.5</v>
      </c>
      <c r="E377" s="470"/>
      <c r="F377" s="459"/>
      <c r="G377" s="460">
        <f t="shared" si="109"/>
        <v>0</v>
      </c>
      <c r="H377" s="461">
        <f t="shared" si="110"/>
        <v>0</v>
      </c>
      <c r="I377" s="462">
        <f t="shared" si="111"/>
        <v>0</v>
      </c>
      <c r="J377" s="463"/>
      <c r="S377" s="464"/>
      <c r="T377" s="464"/>
    </row>
    <row r="378" spans="1:20">
      <c r="A378" s="455"/>
      <c r="B378" s="469" t="s">
        <v>2324</v>
      </c>
      <c r="C378" s="457" t="s">
        <v>238</v>
      </c>
      <c r="D378" s="458">
        <v>1.573</v>
      </c>
      <c r="E378" s="470"/>
      <c r="F378" s="459"/>
      <c r="G378" s="460">
        <f t="shared" si="109"/>
        <v>0</v>
      </c>
      <c r="H378" s="461">
        <f t="shared" si="110"/>
        <v>0</v>
      </c>
      <c r="I378" s="462">
        <f t="shared" si="111"/>
        <v>0</v>
      </c>
      <c r="J378" s="463"/>
      <c r="S378" s="464"/>
      <c r="T378" s="464"/>
    </row>
    <row r="379" spans="1:20">
      <c r="A379" s="455"/>
      <c r="B379" s="469" t="s">
        <v>2325</v>
      </c>
      <c r="C379" s="457" t="s">
        <v>238</v>
      </c>
      <c r="D379" s="458">
        <v>1.8979999999999999</v>
      </c>
      <c r="E379" s="470"/>
      <c r="F379" s="459"/>
      <c r="G379" s="460">
        <f t="shared" si="109"/>
        <v>0</v>
      </c>
      <c r="H379" s="461">
        <f t="shared" si="110"/>
        <v>0</v>
      </c>
      <c r="I379" s="462">
        <f t="shared" si="111"/>
        <v>0</v>
      </c>
      <c r="J379" s="463"/>
      <c r="S379" s="464"/>
      <c r="T379" s="464"/>
    </row>
    <row r="380" spans="1:20">
      <c r="A380" s="455"/>
      <c r="B380" s="469" t="s">
        <v>2326</v>
      </c>
      <c r="C380" s="457" t="s">
        <v>238</v>
      </c>
      <c r="D380" s="458">
        <v>0.312</v>
      </c>
      <c r="E380" s="470"/>
      <c r="F380" s="459"/>
      <c r="G380" s="460">
        <f t="shared" si="109"/>
        <v>0</v>
      </c>
      <c r="H380" s="461">
        <f t="shared" si="110"/>
        <v>0</v>
      </c>
      <c r="I380" s="462">
        <f t="shared" si="111"/>
        <v>0</v>
      </c>
      <c r="J380" s="463"/>
      <c r="S380" s="464"/>
      <c r="T380" s="464"/>
    </row>
    <row r="381" spans="1:20">
      <c r="A381" s="455"/>
      <c r="B381" s="466" t="s">
        <v>2383</v>
      </c>
      <c r="C381" s="457"/>
      <c r="D381" s="458"/>
      <c r="E381" s="459"/>
      <c r="F381" s="459"/>
      <c r="G381" s="460"/>
      <c r="H381" s="461"/>
      <c r="I381" s="462"/>
      <c r="J381" s="463"/>
      <c r="S381" s="464"/>
      <c r="T381" s="464"/>
    </row>
    <row r="382" spans="1:20" ht="78.75" customHeight="1">
      <c r="A382" s="455"/>
      <c r="B382" s="456" t="s">
        <v>2450</v>
      </c>
      <c r="C382" s="457" t="s">
        <v>2098</v>
      </c>
      <c r="D382" s="458">
        <v>22</v>
      </c>
      <c r="E382" s="459"/>
      <c r="F382" s="459"/>
      <c r="G382" s="460">
        <f t="shared" ref="G382:G383" si="112">ROUND(D382*E382,2)</f>
        <v>0</v>
      </c>
      <c r="H382" s="461">
        <f t="shared" ref="H382:H383" si="113">ROUND(D382*F382,2)</f>
        <v>0</v>
      </c>
      <c r="I382" s="462">
        <f t="shared" ref="I382:I383" si="114">ROUND(G382+H382,2)</f>
        <v>0</v>
      </c>
      <c r="J382" s="463"/>
      <c r="S382" s="464"/>
      <c r="T382" s="464"/>
    </row>
    <row r="383" spans="1:20">
      <c r="A383" s="455"/>
      <c r="B383" s="456" t="s">
        <v>2451</v>
      </c>
      <c r="C383" s="457" t="s">
        <v>430</v>
      </c>
      <c r="D383" s="458">
        <v>0.2</v>
      </c>
      <c r="E383" s="459"/>
      <c r="F383" s="459"/>
      <c r="G383" s="460">
        <f t="shared" si="112"/>
        <v>0</v>
      </c>
      <c r="H383" s="461">
        <f t="shared" si="113"/>
        <v>0</v>
      </c>
      <c r="I383" s="462">
        <f t="shared" si="114"/>
        <v>0</v>
      </c>
      <c r="J383" s="463"/>
      <c r="S383" s="464"/>
      <c r="T383" s="464"/>
    </row>
    <row r="384" spans="1:20">
      <c r="A384" s="455"/>
      <c r="B384" s="466" t="s">
        <v>2129</v>
      </c>
      <c r="C384" s="457"/>
      <c r="D384" s="458"/>
      <c r="E384" s="459"/>
      <c r="F384" s="459"/>
      <c r="G384" s="460"/>
      <c r="H384" s="461"/>
      <c r="I384" s="462"/>
      <c r="J384" s="463"/>
      <c r="S384" s="464"/>
      <c r="T384" s="464"/>
    </row>
    <row r="385" spans="1:20" ht="26.25">
      <c r="A385" s="455"/>
      <c r="B385" s="456" t="s">
        <v>2346</v>
      </c>
      <c r="C385" s="457" t="s">
        <v>238</v>
      </c>
      <c r="D385" s="458">
        <v>31.1</v>
      </c>
      <c r="E385" s="459"/>
      <c r="F385" s="459"/>
      <c r="G385" s="460">
        <f t="shared" ref="G385" si="115">ROUND(D385*E385,2)</f>
        <v>0</v>
      </c>
      <c r="H385" s="461">
        <f t="shared" ref="H385" si="116">ROUND(D385*F385,2)</f>
        <v>0</v>
      </c>
      <c r="I385" s="462">
        <f t="shared" ref="I385" si="117">ROUND(G385+H385,2)</f>
        <v>0</v>
      </c>
      <c r="J385" s="463"/>
      <c r="S385" s="464"/>
      <c r="T385" s="464"/>
    </row>
    <row r="386" spans="1:20">
      <c r="A386" s="455"/>
      <c r="B386" s="466"/>
      <c r="C386" s="457"/>
      <c r="D386" s="458"/>
      <c r="E386" s="459"/>
      <c r="F386" s="459"/>
      <c r="G386" s="460"/>
      <c r="H386" s="461"/>
      <c r="I386" s="462"/>
      <c r="J386" s="463"/>
      <c r="S386" s="464"/>
      <c r="T386" s="464"/>
    </row>
    <row r="387" spans="1:20">
      <c r="A387" s="455"/>
      <c r="B387" s="456" t="s">
        <v>2348</v>
      </c>
      <c r="C387" s="457" t="s">
        <v>2263</v>
      </c>
      <c r="D387" s="458">
        <v>1</v>
      </c>
      <c r="E387" s="459"/>
      <c r="F387" s="459"/>
      <c r="G387" s="460">
        <f t="shared" ref="G387:G388" si="118">ROUND(D387*E387,2)</f>
        <v>0</v>
      </c>
      <c r="H387" s="461">
        <f t="shared" ref="H387:H388" si="119">ROUND(D387*F387,2)</f>
        <v>0</v>
      </c>
      <c r="I387" s="462">
        <f t="shared" ref="I387:I388" si="120">ROUND(G387+H387,2)</f>
        <v>0</v>
      </c>
      <c r="J387" s="463"/>
      <c r="S387" s="464"/>
      <c r="T387" s="464"/>
    </row>
    <row r="388" spans="1:20">
      <c r="A388" s="455"/>
      <c r="B388" s="456" t="s">
        <v>2349</v>
      </c>
      <c r="C388" s="457" t="s">
        <v>2263</v>
      </c>
      <c r="D388" s="458">
        <v>1</v>
      </c>
      <c r="E388" s="459"/>
      <c r="F388" s="459"/>
      <c r="G388" s="460">
        <f t="shared" si="118"/>
        <v>0</v>
      </c>
      <c r="H388" s="461">
        <f t="shared" si="119"/>
        <v>0</v>
      </c>
      <c r="I388" s="462">
        <f t="shared" si="120"/>
        <v>0</v>
      </c>
      <c r="J388" s="463"/>
      <c r="S388" s="464"/>
      <c r="T388" s="464"/>
    </row>
    <row r="389" spans="1:20">
      <c r="A389" s="473" t="s">
        <v>2350</v>
      </c>
      <c r="B389" s="474"/>
      <c r="C389" s="474"/>
      <c r="D389" s="474"/>
      <c r="E389" s="474"/>
      <c r="F389" s="474"/>
      <c r="G389" s="474"/>
      <c r="H389" s="474"/>
      <c r="I389" s="474"/>
      <c r="J389" s="475"/>
      <c r="K389" s="476">
        <f>SUM(G359:G388)</f>
        <v>0</v>
      </c>
      <c r="L389" s="476">
        <f>SUM(H359:H388)</f>
        <v>0</v>
      </c>
      <c r="M389" s="476">
        <f>SUM(I359:I388)</f>
        <v>0</v>
      </c>
      <c r="S389" s="464"/>
      <c r="T389" s="464"/>
    </row>
    <row r="390" spans="1:20" ht="14.45" customHeight="1">
      <c r="A390" s="487" t="s">
        <v>2452</v>
      </c>
      <c r="B390" s="488"/>
      <c r="C390" s="488"/>
      <c r="D390" s="488"/>
      <c r="E390" s="488"/>
      <c r="F390" s="488"/>
      <c r="G390" s="488"/>
      <c r="H390" s="488"/>
      <c r="I390" s="488"/>
      <c r="J390" s="454"/>
      <c r="S390" s="464"/>
      <c r="T390" s="464"/>
    </row>
    <row r="391" spans="1:20" ht="26.25">
      <c r="A391" s="455">
        <v>15.1</v>
      </c>
      <c r="B391" s="456" t="s">
        <v>2453</v>
      </c>
      <c r="C391" s="457" t="s">
        <v>250</v>
      </c>
      <c r="D391" s="458">
        <v>1</v>
      </c>
      <c r="E391" s="459"/>
      <c r="F391" s="459"/>
      <c r="G391" s="460">
        <f t="shared" ref="G391:G395" si="121">ROUND(D391*E391,2)</f>
        <v>0</v>
      </c>
      <c r="H391" s="461">
        <f t="shared" ref="H391:H395" si="122">ROUND(D391*F391,2)</f>
        <v>0</v>
      </c>
      <c r="I391" s="462">
        <f t="shared" ref="I391:I395" si="123">ROUND(G391+H391,2)</f>
        <v>0</v>
      </c>
      <c r="J391" s="484"/>
      <c r="S391" s="464"/>
      <c r="T391" s="464"/>
    </row>
    <row r="392" spans="1:20" ht="26.25">
      <c r="A392" s="482" t="s">
        <v>2454</v>
      </c>
      <c r="B392" s="456" t="s">
        <v>2455</v>
      </c>
      <c r="C392" s="457" t="s">
        <v>250</v>
      </c>
      <c r="D392" s="458">
        <v>1</v>
      </c>
      <c r="E392" s="459"/>
      <c r="F392" s="459"/>
      <c r="G392" s="460">
        <f t="shared" si="121"/>
        <v>0</v>
      </c>
      <c r="H392" s="461">
        <f t="shared" si="122"/>
        <v>0</v>
      </c>
      <c r="I392" s="462">
        <f t="shared" si="123"/>
        <v>0</v>
      </c>
      <c r="J392" s="484"/>
      <c r="S392" s="464"/>
      <c r="T392" s="464"/>
    </row>
    <row r="393" spans="1:20">
      <c r="A393" s="482" t="s">
        <v>2456</v>
      </c>
      <c r="B393" s="456" t="s">
        <v>2457</v>
      </c>
      <c r="C393" s="457" t="s">
        <v>250</v>
      </c>
      <c r="D393" s="458">
        <v>2</v>
      </c>
      <c r="E393" s="459"/>
      <c r="F393" s="459"/>
      <c r="G393" s="460">
        <f t="shared" si="121"/>
        <v>0</v>
      </c>
      <c r="H393" s="461">
        <f t="shared" si="122"/>
        <v>0</v>
      </c>
      <c r="I393" s="462">
        <f t="shared" si="123"/>
        <v>0</v>
      </c>
      <c r="J393" s="484"/>
      <c r="S393" s="464"/>
      <c r="T393" s="464"/>
    </row>
    <row r="394" spans="1:20">
      <c r="A394" s="455">
        <v>15.2</v>
      </c>
      <c r="B394" s="489" t="s">
        <v>2458</v>
      </c>
      <c r="C394" s="457" t="s">
        <v>250</v>
      </c>
      <c r="D394" s="458">
        <v>1</v>
      </c>
      <c r="E394" s="459"/>
      <c r="F394" s="459"/>
      <c r="G394" s="460">
        <f t="shared" si="121"/>
        <v>0</v>
      </c>
      <c r="H394" s="461">
        <f t="shared" si="122"/>
        <v>0</v>
      </c>
      <c r="I394" s="462">
        <f t="shared" si="123"/>
        <v>0</v>
      </c>
      <c r="J394" s="484"/>
      <c r="S394" s="464"/>
      <c r="T394" s="464"/>
    </row>
    <row r="395" spans="1:20">
      <c r="A395" s="455">
        <v>15.3</v>
      </c>
      <c r="B395" s="456" t="s">
        <v>2459</v>
      </c>
      <c r="C395" s="457" t="s">
        <v>250</v>
      </c>
      <c r="D395" s="458">
        <v>1</v>
      </c>
      <c r="E395" s="459"/>
      <c r="F395" s="459"/>
      <c r="G395" s="460">
        <f t="shared" si="121"/>
        <v>0</v>
      </c>
      <c r="H395" s="461">
        <f t="shared" si="122"/>
        <v>0</v>
      </c>
      <c r="I395" s="462">
        <f t="shared" si="123"/>
        <v>0</v>
      </c>
      <c r="J395" s="484"/>
      <c r="S395" s="464"/>
      <c r="T395" s="464"/>
    </row>
    <row r="396" spans="1:20">
      <c r="A396" s="455"/>
      <c r="B396" s="466" t="s">
        <v>2092</v>
      </c>
      <c r="C396" s="457"/>
      <c r="D396" s="458"/>
      <c r="E396" s="459"/>
      <c r="F396" s="459"/>
      <c r="G396" s="460"/>
      <c r="H396" s="461"/>
      <c r="I396" s="462"/>
      <c r="J396" s="484"/>
      <c r="S396" s="464"/>
      <c r="T396" s="464"/>
    </row>
    <row r="397" spans="1:20">
      <c r="A397" s="455"/>
      <c r="B397" s="466" t="s">
        <v>2327</v>
      </c>
      <c r="C397" s="457"/>
      <c r="D397" s="458"/>
      <c r="E397" s="459"/>
      <c r="F397" s="459"/>
      <c r="G397" s="460"/>
      <c r="H397" s="461"/>
      <c r="I397" s="462"/>
      <c r="J397" s="463"/>
      <c r="S397" s="464"/>
      <c r="T397" s="464"/>
    </row>
    <row r="398" spans="1:20" ht="39">
      <c r="A398" s="455"/>
      <c r="B398" s="456" t="s">
        <v>2328</v>
      </c>
      <c r="C398" s="457"/>
      <c r="D398" s="458"/>
      <c r="E398" s="459"/>
      <c r="F398" s="459"/>
      <c r="G398" s="460"/>
      <c r="H398" s="461"/>
      <c r="I398" s="462"/>
      <c r="J398" s="463"/>
      <c r="S398" s="464"/>
      <c r="T398" s="464"/>
    </row>
    <row r="399" spans="1:20" ht="105.75" customHeight="1">
      <c r="A399" s="455"/>
      <c r="B399" s="471" t="s">
        <v>2329</v>
      </c>
      <c r="C399" s="457"/>
      <c r="D399" s="458"/>
      <c r="E399" s="459"/>
      <c r="F399" s="459"/>
      <c r="G399" s="460"/>
      <c r="H399" s="461"/>
      <c r="I399" s="462"/>
      <c r="J399" s="463"/>
      <c r="S399" s="464"/>
      <c r="T399" s="464"/>
    </row>
    <row r="400" spans="1:20">
      <c r="A400" s="455"/>
      <c r="B400" s="472" t="s">
        <v>2382</v>
      </c>
      <c r="C400" s="457" t="s">
        <v>238</v>
      </c>
      <c r="D400" s="458">
        <v>38.207000000000001</v>
      </c>
      <c r="E400" s="459"/>
      <c r="F400" s="459"/>
      <c r="G400" s="460">
        <f t="shared" ref="G400:G402" si="124">ROUND(D400*E400,2)</f>
        <v>0</v>
      </c>
      <c r="H400" s="461">
        <f t="shared" ref="H400:H402" si="125">ROUND(D400*F400,2)</f>
        <v>0</v>
      </c>
      <c r="I400" s="462">
        <f t="shared" ref="I400:I402" si="126">ROUND(G400+H400,2)</f>
        <v>0</v>
      </c>
      <c r="J400" s="463"/>
      <c r="S400" s="464"/>
      <c r="T400" s="464"/>
    </row>
    <row r="401" spans="1:20">
      <c r="A401" s="455"/>
      <c r="B401" s="472" t="s">
        <v>2366</v>
      </c>
      <c r="C401" s="457" t="s">
        <v>238</v>
      </c>
      <c r="D401" s="458">
        <v>7.8000000000000007</v>
      </c>
      <c r="E401" s="459"/>
      <c r="F401" s="459"/>
      <c r="G401" s="460">
        <f t="shared" si="124"/>
        <v>0</v>
      </c>
      <c r="H401" s="461">
        <f t="shared" si="125"/>
        <v>0</v>
      </c>
      <c r="I401" s="462">
        <f t="shared" si="126"/>
        <v>0</v>
      </c>
      <c r="J401" s="463"/>
      <c r="S401" s="464"/>
      <c r="T401" s="464"/>
    </row>
    <row r="402" spans="1:20">
      <c r="A402" s="455"/>
      <c r="B402" s="472" t="s">
        <v>2460</v>
      </c>
      <c r="C402" s="457" t="s">
        <v>238</v>
      </c>
      <c r="D402" s="458">
        <v>5.2</v>
      </c>
      <c r="E402" s="459"/>
      <c r="F402" s="459"/>
      <c r="G402" s="460">
        <f t="shared" si="124"/>
        <v>0</v>
      </c>
      <c r="H402" s="461">
        <f t="shared" si="125"/>
        <v>0</v>
      </c>
      <c r="I402" s="462">
        <f t="shared" si="126"/>
        <v>0</v>
      </c>
      <c r="J402" s="463"/>
      <c r="S402" s="464"/>
      <c r="T402" s="464"/>
    </row>
    <row r="403" spans="1:20">
      <c r="A403" s="455"/>
      <c r="B403" s="472"/>
      <c r="C403" s="457"/>
      <c r="D403" s="458"/>
      <c r="E403" s="459"/>
      <c r="F403" s="459"/>
      <c r="G403" s="460"/>
      <c r="H403" s="461"/>
      <c r="I403" s="462"/>
      <c r="J403" s="463"/>
      <c r="S403" s="464"/>
      <c r="T403" s="464"/>
    </row>
    <row r="404" spans="1:20">
      <c r="A404" s="455"/>
      <c r="B404" s="472" t="s">
        <v>2336</v>
      </c>
      <c r="C404" s="457" t="s">
        <v>238</v>
      </c>
      <c r="D404" s="458">
        <v>12.463000000000001</v>
      </c>
      <c r="E404" s="459"/>
      <c r="F404" s="459"/>
      <c r="G404" s="460">
        <f t="shared" ref="G404:G406" si="127">ROUND(D404*E404,2)</f>
        <v>0</v>
      </c>
      <c r="H404" s="461">
        <f t="shared" ref="H404:H406" si="128">ROUND(D404*F404,2)</f>
        <v>0</v>
      </c>
      <c r="I404" s="462">
        <f t="shared" ref="I404:I406" si="129">ROUND(G404+H404,2)</f>
        <v>0</v>
      </c>
      <c r="J404" s="463"/>
      <c r="S404" s="464"/>
      <c r="T404" s="464"/>
    </row>
    <row r="405" spans="1:20">
      <c r="A405" s="455"/>
      <c r="B405" s="472" t="s">
        <v>2367</v>
      </c>
      <c r="C405" s="457" t="s">
        <v>238</v>
      </c>
      <c r="D405" s="458">
        <v>5.588000000000001</v>
      </c>
      <c r="E405" s="459"/>
      <c r="F405" s="459"/>
      <c r="G405" s="460">
        <f t="shared" si="127"/>
        <v>0</v>
      </c>
      <c r="H405" s="461">
        <f t="shared" si="128"/>
        <v>0</v>
      </c>
      <c r="I405" s="462">
        <f t="shared" si="129"/>
        <v>0</v>
      </c>
      <c r="J405" s="463"/>
      <c r="S405" s="464"/>
      <c r="T405" s="464"/>
    </row>
    <row r="406" spans="1:20">
      <c r="A406" s="455"/>
      <c r="B406" s="472" t="s">
        <v>2461</v>
      </c>
      <c r="C406" s="457" t="s">
        <v>238</v>
      </c>
      <c r="D406" s="458">
        <v>1.32</v>
      </c>
      <c r="E406" s="459"/>
      <c r="F406" s="459"/>
      <c r="G406" s="460">
        <f t="shared" si="127"/>
        <v>0</v>
      </c>
      <c r="H406" s="461">
        <f t="shared" si="128"/>
        <v>0</v>
      </c>
      <c r="I406" s="462">
        <f t="shared" si="129"/>
        <v>0</v>
      </c>
      <c r="J406" s="463"/>
      <c r="S406" s="464"/>
      <c r="T406" s="464"/>
    </row>
    <row r="407" spans="1:20">
      <c r="A407" s="455"/>
      <c r="B407" s="466" t="s">
        <v>2129</v>
      </c>
      <c r="C407" s="457"/>
      <c r="D407" s="458"/>
      <c r="E407" s="459"/>
      <c r="F407" s="459"/>
      <c r="G407" s="460"/>
      <c r="H407" s="461"/>
      <c r="I407" s="462"/>
      <c r="J407" s="484"/>
      <c r="S407" s="464"/>
      <c r="T407" s="464"/>
    </row>
    <row r="408" spans="1:20" ht="26.25">
      <c r="A408" s="455"/>
      <c r="B408" s="456" t="s">
        <v>2346</v>
      </c>
      <c r="C408" s="457" t="s">
        <v>238</v>
      </c>
      <c r="D408" s="458">
        <v>23</v>
      </c>
      <c r="E408" s="459"/>
      <c r="F408" s="459"/>
      <c r="G408" s="460">
        <f t="shared" ref="G408:G410" si="130">ROUND(D408*E408,2)</f>
        <v>0</v>
      </c>
      <c r="H408" s="461">
        <f t="shared" ref="H408:H410" si="131">ROUND(D408*F408,2)</f>
        <v>0</v>
      </c>
      <c r="I408" s="462">
        <f t="shared" ref="I408:I410" si="132">ROUND(G408+H408,2)</f>
        <v>0</v>
      </c>
      <c r="J408" s="463"/>
      <c r="S408" s="464"/>
      <c r="T408" s="464"/>
    </row>
    <row r="409" spans="1:20">
      <c r="A409" s="455"/>
      <c r="B409" s="456" t="s">
        <v>2462</v>
      </c>
      <c r="C409" s="457" t="s">
        <v>238</v>
      </c>
      <c r="D409" s="458">
        <v>5.75</v>
      </c>
      <c r="E409" s="459"/>
      <c r="F409" s="459"/>
      <c r="G409" s="460">
        <f t="shared" si="130"/>
        <v>0</v>
      </c>
      <c r="H409" s="461">
        <f t="shared" si="131"/>
        <v>0</v>
      </c>
      <c r="I409" s="462">
        <f t="shared" si="132"/>
        <v>0</v>
      </c>
      <c r="J409" s="463"/>
      <c r="S409" s="464"/>
      <c r="T409" s="464"/>
    </row>
    <row r="410" spans="1:20" s="16" customFormat="1" ht="81" customHeight="1">
      <c r="A410" s="477"/>
      <c r="B410" s="478" t="s">
        <v>2463</v>
      </c>
      <c r="C410" s="457" t="s">
        <v>238</v>
      </c>
      <c r="D410" s="458">
        <v>11.5</v>
      </c>
      <c r="E410" s="479"/>
      <c r="F410" s="480"/>
      <c r="G410" s="460">
        <f t="shared" si="130"/>
        <v>0</v>
      </c>
      <c r="H410" s="461">
        <f t="shared" si="131"/>
        <v>0</v>
      </c>
      <c r="I410" s="462">
        <f t="shared" si="132"/>
        <v>0</v>
      </c>
      <c r="J410" s="481"/>
      <c r="Q410" s="415"/>
      <c r="R410" s="415"/>
      <c r="S410" s="464"/>
      <c r="T410" s="464"/>
    </row>
    <row r="411" spans="1:20">
      <c r="A411" s="455"/>
      <c r="B411" s="456"/>
      <c r="C411" s="457"/>
      <c r="D411" s="458"/>
      <c r="E411" s="459"/>
      <c r="F411" s="459"/>
      <c r="G411" s="460"/>
      <c r="H411" s="461"/>
      <c r="I411" s="462"/>
      <c r="J411" s="484"/>
      <c r="S411" s="464"/>
      <c r="T411" s="464"/>
    </row>
    <row r="412" spans="1:20">
      <c r="A412" s="455"/>
      <c r="B412" s="456" t="s">
        <v>2348</v>
      </c>
      <c r="C412" s="457" t="s">
        <v>2263</v>
      </c>
      <c r="D412" s="458">
        <v>1</v>
      </c>
      <c r="E412" s="459"/>
      <c r="F412" s="459"/>
      <c r="G412" s="460">
        <f t="shared" ref="G412:G413" si="133">ROUND(D412*E412,2)</f>
        <v>0</v>
      </c>
      <c r="H412" s="461">
        <f t="shared" ref="H412:H413" si="134">ROUND(D412*F412,2)</f>
        <v>0</v>
      </c>
      <c r="I412" s="462">
        <f t="shared" ref="I412:I413" si="135">ROUND(G412+H412,2)</f>
        <v>0</v>
      </c>
      <c r="J412" s="463"/>
      <c r="S412" s="464"/>
      <c r="T412" s="464"/>
    </row>
    <row r="413" spans="1:20">
      <c r="A413" s="455"/>
      <c r="B413" s="456" t="s">
        <v>2349</v>
      </c>
      <c r="C413" s="457" t="s">
        <v>2263</v>
      </c>
      <c r="D413" s="458">
        <v>1</v>
      </c>
      <c r="E413" s="459"/>
      <c r="F413" s="459"/>
      <c r="G413" s="460">
        <f t="shared" si="133"/>
        <v>0</v>
      </c>
      <c r="H413" s="461">
        <f t="shared" si="134"/>
        <v>0</v>
      </c>
      <c r="I413" s="462">
        <f t="shared" si="135"/>
        <v>0</v>
      </c>
      <c r="J413" s="463"/>
      <c r="S413" s="464"/>
      <c r="T413" s="464"/>
    </row>
    <row r="414" spans="1:20" ht="14.45" customHeight="1">
      <c r="A414" s="473" t="s">
        <v>2350</v>
      </c>
      <c r="B414" s="474"/>
      <c r="C414" s="474"/>
      <c r="D414" s="474"/>
      <c r="E414" s="474"/>
      <c r="F414" s="474"/>
      <c r="G414" s="474"/>
      <c r="H414" s="474"/>
      <c r="I414" s="474"/>
      <c r="J414" s="475"/>
      <c r="K414" s="476">
        <f>SUM(G391:G413)</f>
        <v>0</v>
      </c>
      <c r="L414" s="476">
        <f>SUM(H391:H413)</f>
        <v>0</v>
      </c>
      <c r="M414" s="476">
        <f>SUM(I391:I413)</f>
        <v>0</v>
      </c>
      <c r="S414" s="464"/>
      <c r="T414" s="464"/>
    </row>
    <row r="415" spans="1:20" ht="14.45" customHeight="1">
      <c r="A415" s="452" t="s">
        <v>2464</v>
      </c>
      <c r="B415" s="453"/>
      <c r="C415" s="453"/>
      <c r="D415" s="453"/>
      <c r="E415" s="453"/>
      <c r="F415" s="453"/>
      <c r="G415" s="453"/>
      <c r="H415" s="453"/>
      <c r="I415" s="453"/>
      <c r="J415" s="454"/>
      <c r="S415" s="464"/>
      <c r="T415" s="464"/>
    </row>
    <row r="416" spans="1:20" ht="224.25" customHeight="1">
      <c r="A416" s="455">
        <v>16.100000000000001</v>
      </c>
      <c r="B416" s="485" t="s">
        <v>2412</v>
      </c>
      <c r="C416" s="457" t="s">
        <v>250</v>
      </c>
      <c r="D416" s="458">
        <v>1</v>
      </c>
      <c r="E416" s="459"/>
      <c r="F416" s="459"/>
      <c r="G416" s="460">
        <f t="shared" ref="G416:G421" si="136">ROUND(D416*E416,2)</f>
        <v>0</v>
      </c>
      <c r="H416" s="461">
        <f t="shared" ref="H416:H421" si="137">ROUND(D416*F416,2)</f>
        <v>0</v>
      </c>
      <c r="I416" s="462">
        <f t="shared" ref="I416:I421" si="138">ROUND(G416+H416,2)</f>
        <v>0</v>
      </c>
      <c r="J416" s="463"/>
      <c r="S416" s="464"/>
      <c r="T416" s="464"/>
    </row>
    <row r="417" spans="1:20" ht="26.25">
      <c r="A417" s="482" t="s">
        <v>2465</v>
      </c>
      <c r="B417" s="456" t="s">
        <v>2414</v>
      </c>
      <c r="C417" s="457" t="s">
        <v>250</v>
      </c>
      <c r="D417" s="458">
        <v>2</v>
      </c>
      <c r="E417" s="459"/>
      <c r="F417" s="459"/>
      <c r="G417" s="460">
        <f t="shared" si="136"/>
        <v>0</v>
      </c>
      <c r="H417" s="461">
        <f t="shared" si="137"/>
        <v>0</v>
      </c>
      <c r="I417" s="462">
        <f t="shared" si="138"/>
        <v>0</v>
      </c>
      <c r="J417" s="463"/>
      <c r="S417" s="464"/>
      <c r="T417" s="464"/>
    </row>
    <row r="418" spans="1:20">
      <c r="A418" s="455">
        <v>16.2</v>
      </c>
      <c r="B418" s="456" t="s">
        <v>2466</v>
      </c>
      <c r="C418" s="457" t="s">
        <v>250</v>
      </c>
      <c r="D418" s="458">
        <v>4</v>
      </c>
      <c r="E418" s="459"/>
      <c r="F418" s="459"/>
      <c r="G418" s="460">
        <f t="shared" si="136"/>
        <v>0</v>
      </c>
      <c r="H418" s="461">
        <f t="shared" si="137"/>
        <v>0</v>
      </c>
      <c r="I418" s="462">
        <f t="shared" si="138"/>
        <v>0</v>
      </c>
      <c r="J418" s="463"/>
      <c r="S418" s="464"/>
      <c r="T418" s="464"/>
    </row>
    <row r="419" spans="1:20">
      <c r="A419" s="455">
        <v>16.3</v>
      </c>
      <c r="B419" s="456" t="s">
        <v>2467</v>
      </c>
      <c r="C419" s="457" t="s">
        <v>250</v>
      </c>
      <c r="D419" s="458">
        <v>1</v>
      </c>
      <c r="E419" s="459"/>
      <c r="F419" s="459"/>
      <c r="G419" s="460">
        <f t="shared" si="136"/>
        <v>0</v>
      </c>
      <c r="H419" s="461">
        <f t="shared" si="137"/>
        <v>0</v>
      </c>
      <c r="I419" s="462">
        <f t="shared" si="138"/>
        <v>0</v>
      </c>
      <c r="J419" s="463"/>
      <c r="S419" s="464"/>
      <c r="T419" s="464"/>
    </row>
    <row r="420" spans="1:20">
      <c r="A420" s="455">
        <v>16.399999999999999</v>
      </c>
      <c r="B420" s="456" t="s">
        <v>2468</v>
      </c>
      <c r="C420" s="457" t="s">
        <v>250</v>
      </c>
      <c r="D420" s="458">
        <v>2</v>
      </c>
      <c r="E420" s="459"/>
      <c r="F420" s="459"/>
      <c r="G420" s="460">
        <f t="shared" si="136"/>
        <v>0</v>
      </c>
      <c r="H420" s="461">
        <f t="shared" si="137"/>
        <v>0</v>
      </c>
      <c r="I420" s="462">
        <f t="shared" si="138"/>
        <v>0</v>
      </c>
      <c r="J420" s="463"/>
      <c r="S420" s="464"/>
      <c r="T420" s="464"/>
    </row>
    <row r="421" spans="1:20">
      <c r="A421" s="455">
        <v>16.5</v>
      </c>
      <c r="B421" s="456" t="s">
        <v>2469</v>
      </c>
      <c r="C421" s="457" t="s">
        <v>250</v>
      </c>
      <c r="D421" s="458">
        <v>2</v>
      </c>
      <c r="E421" s="459"/>
      <c r="F421" s="459"/>
      <c r="G421" s="460">
        <f t="shared" si="136"/>
        <v>0</v>
      </c>
      <c r="H421" s="461">
        <f t="shared" si="137"/>
        <v>0</v>
      </c>
      <c r="I421" s="462">
        <f t="shared" si="138"/>
        <v>0</v>
      </c>
      <c r="J421" s="463"/>
      <c r="S421" s="464"/>
      <c r="T421" s="464"/>
    </row>
    <row r="422" spans="1:20">
      <c r="A422" s="455"/>
      <c r="B422" s="466" t="s">
        <v>2092</v>
      </c>
      <c r="C422" s="457"/>
      <c r="D422" s="458"/>
      <c r="E422" s="459"/>
      <c r="F422" s="459"/>
      <c r="G422" s="460"/>
      <c r="H422" s="461"/>
      <c r="I422" s="462"/>
      <c r="J422" s="484"/>
      <c r="S422" s="464"/>
      <c r="T422" s="464"/>
    </row>
    <row r="423" spans="1:20">
      <c r="A423" s="455"/>
      <c r="B423" s="466" t="s">
        <v>2314</v>
      </c>
      <c r="C423" s="457"/>
      <c r="D423" s="458"/>
      <c r="E423" s="459"/>
      <c r="F423" s="459"/>
      <c r="G423" s="460"/>
      <c r="H423" s="461"/>
      <c r="I423" s="462"/>
      <c r="J423" s="463"/>
      <c r="S423" s="464"/>
      <c r="T423" s="464"/>
    </row>
    <row r="424" spans="1:20" ht="26.25">
      <c r="A424" s="455"/>
      <c r="B424" s="456" t="s">
        <v>2315</v>
      </c>
      <c r="C424" s="457"/>
      <c r="D424" s="458"/>
      <c r="E424" s="459"/>
      <c r="F424" s="459"/>
      <c r="G424" s="460"/>
      <c r="H424" s="461"/>
      <c r="I424" s="462"/>
      <c r="J424" s="463"/>
      <c r="S424" s="464"/>
      <c r="T424" s="464"/>
    </row>
    <row r="425" spans="1:20">
      <c r="A425" s="455"/>
      <c r="B425" s="467" t="s">
        <v>2320</v>
      </c>
      <c r="C425" s="457" t="s">
        <v>2098</v>
      </c>
      <c r="D425" s="458">
        <v>19.773248407643312</v>
      </c>
      <c r="E425" s="459"/>
      <c r="F425" s="459"/>
      <c r="G425" s="460">
        <f t="shared" ref="G425:G428" si="139">ROUND(D425*E425,2)</f>
        <v>0</v>
      </c>
      <c r="H425" s="461">
        <f t="shared" ref="H425:H428" si="140">ROUND(D425*F425,2)</f>
        <v>0</v>
      </c>
      <c r="I425" s="462">
        <f t="shared" ref="I425:I428" si="141">ROUND(G425+H425,2)</f>
        <v>0</v>
      </c>
      <c r="J425" s="463"/>
      <c r="S425" s="464"/>
      <c r="T425" s="464"/>
    </row>
    <row r="426" spans="1:20">
      <c r="A426" s="455"/>
      <c r="B426" s="469" t="s">
        <v>2323</v>
      </c>
      <c r="C426" s="457" t="s">
        <v>238</v>
      </c>
      <c r="D426" s="458">
        <v>4.42</v>
      </c>
      <c r="E426" s="470"/>
      <c r="F426" s="459"/>
      <c r="G426" s="460">
        <f t="shared" si="139"/>
        <v>0</v>
      </c>
      <c r="H426" s="461">
        <f t="shared" si="140"/>
        <v>0</v>
      </c>
      <c r="I426" s="462">
        <f t="shared" si="141"/>
        <v>0</v>
      </c>
      <c r="J426" s="463"/>
      <c r="S426" s="464"/>
      <c r="T426" s="464"/>
    </row>
    <row r="427" spans="1:20">
      <c r="A427" s="455"/>
      <c r="B427" s="469" t="s">
        <v>2325</v>
      </c>
      <c r="C427" s="457" t="s">
        <v>238</v>
      </c>
      <c r="D427" s="458">
        <v>1.5860000000000001</v>
      </c>
      <c r="E427" s="470"/>
      <c r="F427" s="459"/>
      <c r="G427" s="460">
        <f t="shared" si="139"/>
        <v>0</v>
      </c>
      <c r="H427" s="461">
        <f t="shared" si="140"/>
        <v>0</v>
      </c>
      <c r="I427" s="462">
        <f t="shared" si="141"/>
        <v>0</v>
      </c>
      <c r="J427" s="463"/>
      <c r="S427" s="464"/>
      <c r="T427" s="464"/>
    </row>
    <row r="428" spans="1:20">
      <c r="A428" s="455"/>
      <c r="B428" s="469" t="s">
        <v>2326</v>
      </c>
      <c r="C428" s="457" t="s">
        <v>238</v>
      </c>
      <c r="D428" s="458">
        <v>0.88400000000000012</v>
      </c>
      <c r="E428" s="470"/>
      <c r="F428" s="459"/>
      <c r="G428" s="460">
        <f t="shared" si="139"/>
        <v>0</v>
      </c>
      <c r="H428" s="461">
        <f t="shared" si="140"/>
        <v>0</v>
      </c>
      <c r="I428" s="462">
        <f t="shared" si="141"/>
        <v>0</v>
      </c>
      <c r="J428" s="463"/>
      <c r="S428" s="464"/>
      <c r="T428" s="464"/>
    </row>
    <row r="429" spans="1:20">
      <c r="A429" s="455"/>
      <c r="B429" s="466" t="s">
        <v>2129</v>
      </c>
      <c r="C429" s="457"/>
      <c r="D429" s="458"/>
      <c r="E429" s="459"/>
      <c r="F429" s="459"/>
      <c r="G429" s="460"/>
      <c r="H429" s="461"/>
      <c r="I429" s="462"/>
      <c r="J429" s="484"/>
      <c r="S429" s="464"/>
      <c r="T429" s="464"/>
    </row>
    <row r="430" spans="1:20">
      <c r="A430" s="455"/>
      <c r="B430" s="456" t="s">
        <v>2470</v>
      </c>
      <c r="C430" s="457" t="s">
        <v>238</v>
      </c>
      <c r="D430" s="458">
        <v>10.3</v>
      </c>
      <c r="E430" s="459"/>
      <c r="F430" s="459"/>
      <c r="G430" s="460">
        <f t="shared" ref="G430" si="142">ROUND(D430*E430,2)</f>
        <v>0</v>
      </c>
      <c r="H430" s="461">
        <f t="shared" ref="H430" si="143">ROUND(D430*F430,2)</f>
        <v>0</v>
      </c>
      <c r="I430" s="462">
        <f t="shared" ref="I430" si="144">ROUND(G430+H430,2)</f>
        <v>0</v>
      </c>
      <c r="J430" s="463"/>
      <c r="S430" s="464"/>
      <c r="T430" s="464"/>
    </row>
    <row r="431" spans="1:20">
      <c r="A431" s="455"/>
      <c r="B431" s="456"/>
      <c r="C431" s="457"/>
      <c r="D431" s="458"/>
      <c r="E431" s="459"/>
      <c r="F431" s="459"/>
      <c r="G431" s="460"/>
      <c r="H431" s="461"/>
      <c r="I431" s="462"/>
      <c r="J431" s="463"/>
      <c r="S431" s="464"/>
      <c r="T431" s="464"/>
    </row>
    <row r="432" spans="1:20">
      <c r="A432" s="455"/>
      <c r="B432" s="456" t="s">
        <v>2348</v>
      </c>
      <c r="C432" s="457" t="s">
        <v>2263</v>
      </c>
      <c r="D432" s="458">
        <v>1</v>
      </c>
      <c r="E432" s="459"/>
      <c r="F432" s="459"/>
      <c r="G432" s="460">
        <f t="shared" ref="G432:G433" si="145">ROUND(D432*E432,2)</f>
        <v>0</v>
      </c>
      <c r="H432" s="461">
        <f t="shared" ref="H432:H433" si="146">ROUND(D432*F432,2)</f>
        <v>0</v>
      </c>
      <c r="I432" s="462">
        <f t="shared" ref="I432:I433" si="147">ROUND(G432+H432,2)</f>
        <v>0</v>
      </c>
      <c r="J432" s="463"/>
      <c r="S432" s="464"/>
      <c r="T432" s="464"/>
    </row>
    <row r="433" spans="1:20">
      <c r="A433" s="455"/>
      <c r="B433" s="456" t="s">
        <v>2349</v>
      </c>
      <c r="C433" s="457" t="s">
        <v>2263</v>
      </c>
      <c r="D433" s="458">
        <v>1</v>
      </c>
      <c r="E433" s="459"/>
      <c r="F433" s="459"/>
      <c r="G433" s="460">
        <f t="shared" si="145"/>
        <v>0</v>
      </c>
      <c r="H433" s="461">
        <f t="shared" si="146"/>
        <v>0</v>
      </c>
      <c r="I433" s="462">
        <f t="shared" si="147"/>
        <v>0</v>
      </c>
      <c r="J433" s="463"/>
      <c r="S433" s="464"/>
      <c r="T433" s="464"/>
    </row>
    <row r="434" spans="1:20">
      <c r="A434" s="455"/>
      <c r="B434" s="456"/>
      <c r="C434" s="457"/>
      <c r="D434" s="458"/>
      <c r="E434" s="459"/>
      <c r="F434" s="459"/>
      <c r="G434" s="460"/>
      <c r="H434" s="461"/>
      <c r="I434" s="462"/>
      <c r="J434" s="463"/>
      <c r="K434" s="476">
        <f>SUM(G416:G434)</f>
        <v>0</v>
      </c>
      <c r="L434" s="476">
        <f t="shared" ref="L434:M434" si="148">SUM(H416:H434)</f>
        <v>0</v>
      </c>
      <c r="M434" s="476">
        <f t="shared" si="148"/>
        <v>0</v>
      </c>
      <c r="S434" s="464"/>
      <c r="T434" s="464"/>
    </row>
    <row r="435" spans="1:20" ht="14.45" customHeight="1">
      <c r="A435" s="452" t="s">
        <v>2471</v>
      </c>
      <c r="B435" s="453"/>
      <c r="C435" s="453"/>
      <c r="D435" s="453"/>
      <c r="E435" s="453"/>
      <c r="F435" s="453"/>
      <c r="G435" s="453"/>
      <c r="H435" s="453"/>
      <c r="I435" s="453"/>
      <c r="J435" s="454"/>
      <c r="S435" s="464"/>
      <c r="T435" s="464"/>
    </row>
    <row r="436" spans="1:20" ht="39">
      <c r="A436" s="455">
        <v>17.100000000000001</v>
      </c>
      <c r="B436" s="456" t="s">
        <v>2472</v>
      </c>
      <c r="C436" s="457" t="s">
        <v>250</v>
      </c>
      <c r="D436" s="458">
        <v>2</v>
      </c>
      <c r="E436" s="459"/>
      <c r="F436" s="459"/>
      <c r="G436" s="460">
        <f t="shared" ref="G436:G438" si="149">ROUND(D436*E436,2)</f>
        <v>0</v>
      </c>
      <c r="H436" s="461">
        <f t="shared" ref="H436:H438" si="150">ROUND(D436*F436,2)</f>
        <v>0</v>
      </c>
      <c r="I436" s="462">
        <f t="shared" ref="I436:I438" si="151">ROUND(G436+H436,2)</f>
        <v>0</v>
      </c>
      <c r="J436" s="463"/>
      <c r="S436" s="464"/>
      <c r="T436" s="464"/>
    </row>
    <row r="437" spans="1:20">
      <c r="A437" s="455"/>
      <c r="B437" s="456" t="s">
        <v>2473</v>
      </c>
      <c r="C437" s="457" t="s">
        <v>2263</v>
      </c>
      <c r="D437" s="458">
        <v>1</v>
      </c>
      <c r="E437" s="459"/>
      <c r="F437" s="459"/>
      <c r="G437" s="460">
        <f t="shared" si="149"/>
        <v>0</v>
      </c>
      <c r="H437" s="461">
        <f t="shared" si="150"/>
        <v>0</v>
      </c>
      <c r="I437" s="462">
        <f t="shared" si="151"/>
        <v>0</v>
      </c>
      <c r="J437" s="463"/>
      <c r="S437" s="464"/>
      <c r="T437" s="464"/>
    </row>
    <row r="438" spans="1:20">
      <c r="A438" s="455"/>
      <c r="B438" s="456" t="s">
        <v>2474</v>
      </c>
      <c r="C438" s="457" t="s">
        <v>2263</v>
      </c>
      <c r="D438" s="458">
        <v>1</v>
      </c>
      <c r="E438" s="459"/>
      <c r="F438" s="459"/>
      <c r="G438" s="460">
        <f t="shared" si="149"/>
        <v>0</v>
      </c>
      <c r="H438" s="461">
        <f t="shared" si="150"/>
        <v>0</v>
      </c>
      <c r="I438" s="462">
        <f t="shared" si="151"/>
        <v>0</v>
      </c>
      <c r="J438" s="463"/>
      <c r="S438" s="464"/>
      <c r="T438" s="464"/>
    </row>
    <row r="439" spans="1:20" ht="14.45" customHeight="1">
      <c r="A439" s="473" t="s">
        <v>2475</v>
      </c>
      <c r="B439" s="474"/>
      <c r="C439" s="474"/>
      <c r="D439" s="474"/>
      <c r="E439" s="474"/>
      <c r="F439" s="474"/>
      <c r="G439" s="474"/>
      <c r="H439" s="474"/>
      <c r="I439" s="474"/>
      <c r="J439" s="475"/>
      <c r="K439" s="476">
        <f>SUM(G436:G439)</f>
        <v>0</v>
      </c>
      <c r="L439" s="476">
        <f t="shared" ref="L439:M439" si="152">SUM(H436:H439)</f>
        <v>0</v>
      </c>
      <c r="M439" s="476">
        <f t="shared" si="152"/>
        <v>0</v>
      </c>
      <c r="S439" s="464"/>
      <c r="T439" s="464"/>
    </row>
    <row r="440" spans="1:20" ht="14.45" customHeight="1">
      <c r="A440" s="452" t="s">
        <v>2476</v>
      </c>
      <c r="B440" s="453"/>
      <c r="C440" s="453"/>
      <c r="D440" s="453"/>
      <c r="E440" s="453"/>
      <c r="F440" s="453"/>
      <c r="G440" s="453"/>
      <c r="H440" s="453"/>
      <c r="I440" s="453"/>
      <c r="J440" s="454"/>
      <c r="S440" s="464"/>
      <c r="T440" s="464"/>
    </row>
    <row r="441" spans="1:20" ht="93.75" customHeight="1">
      <c r="A441" s="455">
        <v>18.100000000000001</v>
      </c>
      <c r="B441" s="456" t="s">
        <v>2477</v>
      </c>
      <c r="C441" s="457" t="s">
        <v>250</v>
      </c>
      <c r="D441" s="458">
        <v>1</v>
      </c>
      <c r="E441" s="459"/>
      <c r="F441" s="459"/>
      <c r="G441" s="460">
        <f t="shared" ref="G441:G446" si="153">ROUND(D441*E441,2)</f>
        <v>0</v>
      </c>
      <c r="H441" s="461">
        <f t="shared" ref="H441:H446" si="154">ROUND(D441*F441,2)</f>
        <v>0</v>
      </c>
      <c r="I441" s="462">
        <f t="shared" ref="I441:I446" si="155">ROUND(G441+H441,2)</f>
        <v>0</v>
      </c>
      <c r="J441" s="463"/>
      <c r="S441" s="464"/>
      <c r="T441" s="464"/>
    </row>
    <row r="442" spans="1:20" ht="26.25">
      <c r="A442" s="455">
        <v>18.2</v>
      </c>
      <c r="B442" s="456" t="s">
        <v>2478</v>
      </c>
      <c r="C442" s="457" t="s">
        <v>250</v>
      </c>
      <c r="D442" s="458">
        <v>1</v>
      </c>
      <c r="E442" s="459"/>
      <c r="F442" s="459"/>
      <c r="G442" s="460">
        <f t="shared" si="153"/>
        <v>0</v>
      </c>
      <c r="H442" s="461">
        <f t="shared" si="154"/>
        <v>0</v>
      </c>
      <c r="I442" s="462">
        <f t="shared" si="155"/>
        <v>0</v>
      </c>
      <c r="J442" s="463"/>
      <c r="S442" s="464"/>
      <c r="T442" s="464"/>
    </row>
    <row r="443" spans="1:20" ht="66.400000000000006" customHeight="1">
      <c r="A443" s="455"/>
      <c r="B443" s="456" t="s">
        <v>2450</v>
      </c>
      <c r="C443" s="457" t="s">
        <v>2098</v>
      </c>
      <c r="D443" s="458">
        <v>22</v>
      </c>
      <c r="E443" s="459"/>
      <c r="F443" s="459"/>
      <c r="G443" s="460">
        <f t="shared" si="153"/>
        <v>0</v>
      </c>
      <c r="H443" s="461">
        <f t="shared" si="154"/>
        <v>0</v>
      </c>
      <c r="I443" s="462">
        <f t="shared" si="155"/>
        <v>0</v>
      </c>
      <c r="J443" s="463"/>
      <c r="S443" s="464"/>
      <c r="T443" s="464"/>
    </row>
    <row r="444" spans="1:20" ht="14.25" customHeight="1">
      <c r="A444" s="455"/>
      <c r="B444" s="456" t="s">
        <v>2479</v>
      </c>
      <c r="C444" s="457" t="s">
        <v>250</v>
      </c>
      <c r="D444" s="458">
        <v>1</v>
      </c>
      <c r="E444" s="459"/>
      <c r="F444" s="459"/>
      <c r="G444" s="460">
        <f t="shared" si="153"/>
        <v>0</v>
      </c>
      <c r="H444" s="461">
        <f t="shared" si="154"/>
        <v>0</v>
      </c>
      <c r="I444" s="462">
        <f t="shared" si="155"/>
        <v>0</v>
      </c>
      <c r="J444" s="463"/>
      <c r="S444" s="464"/>
      <c r="T444" s="464"/>
    </row>
    <row r="445" spans="1:20">
      <c r="A445" s="455"/>
      <c r="B445" s="456" t="s">
        <v>2348</v>
      </c>
      <c r="C445" s="457" t="s">
        <v>2263</v>
      </c>
      <c r="D445" s="458">
        <v>1</v>
      </c>
      <c r="E445" s="459"/>
      <c r="F445" s="459"/>
      <c r="G445" s="460">
        <f t="shared" si="153"/>
        <v>0</v>
      </c>
      <c r="H445" s="461">
        <f t="shared" si="154"/>
        <v>0</v>
      </c>
      <c r="I445" s="462">
        <f t="shared" si="155"/>
        <v>0</v>
      </c>
      <c r="J445" s="463"/>
      <c r="S445" s="464"/>
      <c r="T445" s="464"/>
    </row>
    <row r="446" spans="1:20" s="18" customFormat="1">
      <c r="A446" s="455"/>
      <c r="B446" s="456" t="s">
        <v>2349</v>
      </c>
      <c r="C446" s="457" t="s">
        <v>2263</v>
      </c>
      <c r="D446" s="458">
        <v>1</v>
      </c>
      <c r="E446" s="459"/>
      <c r="F446" s="459"/>
      <c r="G446" s="460">
        <f t="shared" si="153"/>
        <v>0</v>
      </c>
      <c r="H446" s="461">
        <f t="shared" si="154"/>
        <v>0</v>
      </c>
      <c r="I446" s="462">
        <f t="shared" si="155"/>
        <v>0</v>
      </c>
      <c r="J446" s="463"/>
      <c r="Q446" s="415"/>
      <c r="R446" s="415"/>
      <c r="S446" s="464"/>
      <c r="T446" s="464"/>
    </row>
    <row r="447" spans="1:20">
      <c r="A447" s="455"/>
      <c r="B447" s="456"/>
      <c r="C447" s="457"/>
      <c r="D447" s="458"/>
      <c r="E447" s="459"/>
      <c r="F447" s="459"/>
      <c r="G447" s="460"/>
      <c r="H447" s="461"/>
      <c r="I447" s="462"/>
      <c r="J447" s="463"/>
      <c r="K447" s="476">
        <f>SUM(G441:G447)</f>
        <v>0</v>
      </c>
      <c r="L447" s="476">
        <f>SUM(H441:H447)</f>
        <v>0</v>
      </c>
      <c r="M447" s="476">
        <f>SUM(I441:I447)</f>
        <v>0</v>
      </c>
      <c r="S447" s="464"/>
      <c r="T447" s="464"/>
    </row>
    <row r="448" spans="1:20" ht="21.75" customHeight="1">
      <c r="A448" s="490" t="s">
        <v>2480</v>
      </c>
      <c r="B448" s="491"/>
      <c r="C448" s="492"/>
      <c r="D448" s="493"/>
      <c r="E448" s="494"/>
      <c r="F448" s="492"/>
      <c r="G448" s="492"/>
      <c r="H448" s="492"/>
      <c r="I448" s="492"/>
      <c r="J448" s="495"/>
      <c r="S448" s="464"/>
      <c r="T448" s="464"/>
    </row>
    <row r="449" spans="1:20" ht="15.75" customHeight="1">
      <c r="A449" s="452" t="s">
        <v>2481</v>
      </c>
      <c r="B449" s="453"/>
      <c r="C449" s="453"/>
      <c r="D449" s="453"/>
      <c r="E449" s="453"/>
      <c r="F449" s="453"/>
      <c r="G449" s="453"/>
      <c r="H449" s="453"/>
      <c r="I449" s="453"/>
      <c r="J449" s="496"/>
      <c r="S449" s="464"/>
      <c r="T449" s="464"/>
    </row>
    <row r="450" spans="1:20" ht="316.5" customHeight="1">
      <c r="A450" s="482">
        <v>1.1000000000000001</v>
      </c>
      <c r="B450" s="456" t="s">
        <v>2482</v>
      </c>
      <c r="C450" s="457" t="s">
        <v>250</v>
      </c>
      <c r="D450" s="458">
        <v>1</v>
      </c>
      <c r="E450" s="459"/>
      <c r="F450" s="459"/>
      <c r="G450" s="460">
        <f t="shared" ref="G450:G476" si="156">ROUND(D450*E450,2)</f>
        <v>0</v>
      </c>
      <c r="H450" s="461">
        <f t="shared" ref="H450:H476" si="157">ROUND(D450*F450,2)</f>
        <v>0</v>
      </c>
      <c r="I450" s="462">
        <f t="shared" ref="I450:I476" si="158">ROUND(G450+H450,2)</f>
        <v>0</v>
      </c>
      <c r="J450" s="463"/>
      <c r="S450" s="464"/>
      <c r="T450" s="464"/>
    </row>
    <row r="451" spans="1:20" ht="79.5" customHeight="1">
      <c r="A451" s="482">
        <v>1.2</v>
      </c>
      <c r="B451" s="456" t="s">
        <v>2483</v>
      </c>
      <c r="C451" s="457" t="s">
        <v>250</v>
      </c>
      <c r="D451" s="458">
        <v>2</v>
      </c>
      <c r="E451" s="459"/>
      <c r="F451" s="459"/>
      <c r="G451" s="460">
        <f t="shared" si="156"/>
        <v>0</v>
      </c>
      <c r="H451" s="461">
        <f t="shared" si="157"/>
        <v>0</v>
      </c>
      <c r="I451" s="462">
        <f t="shared" si="158"/>
        <v>0</v>
      </c>
      <c r="J451" s="463"/>
      <c r="S451" s="464"/>
      <c r="T451" s="464"/>
    </row>
    <row r="452" spans="1:20" ht="51.75">
      <c r="A452" s="455">
        <v>1.3</v>
      </c>
      <c r="B452" s="456" t="s">
        <v>2484</v>
      </c>
      <c r="C452" s="457" t="s">
        <v>250</v>
      </c>
      <c r="D452" s="458">
        <v>4</v>
      </c>
      <c r="E452" s="459"/>
      <c r="F452" s="459"/>
      <c r="G452" s="460">
        <f t="shared" si="156"/>
        <v>0</v>
      </c>
      <c r="H452" s="461">
        <f t="shared" si="157"/>
        <v>0</v>
      </c>
      <c r="I452" s="462">
        <f t="shared" si="158"/>
        <v>0</v>
      </c>
      <c r="J452" s="463"/>
      <c r="S452" s="464"/>
      <c r="T452" s="464"/>
    </row>
    <row r="453" spans="1:20" ht="51.75">
      <c r="A453" s="455">
        <v>1.4</v>
      </c>
      <c r="B453" s="456" t="s">
        <v>2485</v>
      </c>
      <c r="C453" s="457" t="s">
        <v>250</v>
      </c>
      <c r="D453" s="458">
        <v>4</v>
      </c>
      <c r="E453" s="459"/>
      <c r="F453" s="459"/>
      <c r="G453" s="460">
        <f t="shared" si="156"/>
        <v>0</v>
      </c>
      <c r="H453" s="461">
        <f t="shared" si="157"/>
        <v>0</v>
      </c>
      <c r="I453" s="462">
        <f t="shared" si="158"/>
        <v>0</v>
      </c>
      <c r="J453" s="463"/>
      <c r="S453" s="464"/>
      <c r="T453" s="464"/>
    </row>
    <row r="454" spans="1:20" ht="51.75">
      <c r="A454" s="455">
        <v>1.5</v>
      </c>
      <c r="B454" s="456" t="s">
        <v>2486</v>
      </c>
      <c r="C454" s="457" t="s">
        <v>250</v>
      </c>
      <c r="D454" s="458">
        <v>2</v>
      </c>
      <c r="E454" s="459"/>
      <c r="F454" s="459"/>
      <c r="G454" s="460">
        <f t="shared" si="156"/>
        <v>0</v>
      </c>
      <c r="H454" s="461">
        <f t="shared" si="157"/>
        <v>0</v>
      </c>
      <c r="I454" s="462">
        <f t="shared" si="158"/>
        <v>0</v>
      </c>
      <c r="J454" s="463"/>
      <c r="S454" s="464"/>
      <c r="T454" s="464"/>
    </row>
    <row r="455" spans="1:20" ht="51.75">
      <c r="A455" s="455">
        <v>1.6</v>
      </c>
      <c r="B455" s="456" t="s">
        <v>2487</v>
      </c>
      <c r="C455" s="457" t="s">
        <v>250</v>
      </c>
      <c r="D455" s="458">
        <v>4</v>
      </c>
      <c r="E455" s="459"/>
      <c r="F455" s="459"/>
      <c r="G455" s="460">
        <f t="shared" si="156"/>
        <v>0</v>
      </c>
      <c r="H455" s="461">
        <f t="shared" si="157"/>
        <v>0</v>
      </c>
      <c r="I455" s="462">
        <f t="shared" si="158"/>
        <v>0</v>
      </c>
      <c r="J455" s="463"/>
      <c r="S455" s="464"/>
      <c r="T455" s="464"/>
    </row>
    <row r="456" spans="1:20" ht="51.75">
      <c r="A456" s="455">
        <v>1.7</v>
      </c>
      <c r="B456" s="456" t="s">
        <v>2488</v>
      </c>
      <c r="C456" s="457" t="s">
        <v>250</v>
      </c>
      <c r="D456" s="458">
        <v>1</v>
      </c>
      <c r="E456" s="459"/>
      <c r="F456" s="459"/>
      <c r="G456" s="460">
        <f t="shared" si="156"/>
        <v>0</v>
      </c>
      <c r="H456" s="461">
        <f t="shared" si="157"/>
        <v>0</v>
      </c>
      <c r="I456" s="462">
        <f t="shared" si="158"/>
        <v>0</v>
      </c>
      <c r="J456" s="463"/>
      <c r="S456" s="464"/>
      <c r="T456" s="464"/>
    </row>
    <row r="457" spans="1:20">
      <c r="A457" s="455">
        <v>1.8</v>
      </c>
      <c r="B457" s="456" t="s">
        <v>2489</v>
      </c>
      <c r="C457" s="457" t="s">
        <v>250</v>
      </c>
      <c r="D457" s="458">
        <v>1</v>
      </c>
      <c r="E457" s="459"/>
      <c r="F457" s="459"/>
      <c r="G457" s="460">
        <f t="shared" si="156"/>
        <v>0</v>
      </c>
      <c r="H457" s="461">
        <f t="shared" si="157"/>
        <v>0</v>
      </c>
      <c r="I457" s="462">
        <f t="shared" si="158"/>
        <v>0</v>
      </c>
      <c r="J457" s="463"/>
      <c r="S457" s="464"/>
      <c r="T457" s="464"/>
    </row>
    <row r="458" spans="1:20">
      <c r="A458" s="455">
        <v>1.9</v>
      </c>
      <c r="B458" s="456" t="s">
        <v>2490</v>
      </c>
      <c r="C458" s="457" t="s">
        <v>250</v>
      </c>
      <c r="D458" s="458">
        <v>1</v>
      </c>
      <c r="E458" s="459"/>
      <c r="F458" s="459"/>
      <c r="G458" s="460">
        <f t="shared" si="156"/>
        <v>0</v>
      </c>
      <c r="H458" s="461">
        <f t="shared" si="157"/>
        <v>0</v>
      </c>
      <c r="I458" s="462">
        <f t="shared" si="158"/>
        <v>0</v>
      </c>
      <c r="J458" s="463"/>
      <c r="S458" s="464"/>
      <c r="T458" s="464"/>
    </row>
    <row r="459" spans="1:20">
      <c r="A459" s="465">
        <v>1.1000000000000001</v>
      </c>
      <c r="B459" s="456" t="s">
        <v>2491</v>
      </c>
      <c r="C459" s="457" t="s">
        <v>250</v>
      </c>
      <c r="D459" s="458">
        <v>4</v>
      </c>
      <c r="E459" s="459"/>
      <c r="F459" s="459"/>
      <c r="G459" s="460">
        <f t="shared" si="156"/>
        <v>0</v>
      </c>
      <c r="H459" s="461">
        <f t="shared" si="157"/>
        <v>0</v>
      </c>
      <c r="I459" s="462">
        <f t="shared" si="158"/>
        <v>0</v>
      </c>
      <c r="J459" s="463"/>
      <c r="S459" s="464"/>
      <c r="T459" s="464"/>
    </row>
    <row r="460" spans="1:20">
      <c r="A460" s="455">
        <v>1.1100000000000001</v>
      </c>
      <c r="B460" s="456" t="s">
        <v>2492</v>
      </c>
      <c r="C460" s="457" t="s">
        <v>250</v>
      </c>
      <c r="D460" s="458">
        <v>2</v>
      </c>
      <c r="E460" s="459"/>
      <c r="F460" s="459"/>
      <c r="G460" s="460">
        <f t="shared" si="156"/>
        <v>0</v>
      </c>
      <c r="H460" s="461">
        <f t="shared" si="157"/>
        <v>0</v>
      </c>
      <c r="I460" s="462">
        <f t="shared" si="158"/>
        <v>0</v>
      </c>
      <c r="J460" s="463"/>
      <c r="S460" s="464"/>
      <c r="T460" s="464"/>
    </row>
    <row r="461" spans="1:20">
      <c r="A461" s="455">
        <v>1.1200000000000001</v>
      </c>
      <c r="B461" s="456" t="s">
        <v>2493</v>
      </c>
      <c r="C461" s="457" t="s">
        <v>250</v>
      </c>
      <c r="D461" s="458">
        <v>8</v>
      </c>
      <c r="E461" s="459"/>
      <c r="F461" s="459"/>
      <c r="G461" s="460">
        <f t="shared" si="156"/>
        <v>0</v>
      </c>
      <c r="H461" s="461">
        <f t="shared" si="157"/>
        <v>0</v>
      </c>
      <c r="I461" s="462">
        <f t="shared" si="158"/>
        <v>0</v>
      </c>
      <c r="J461" s="463"/>
      <c r="S461" s="464"/>
      <c r="T461" s="464"/>
    </row>
    <row r="462" spans="1:20">
      <c r="A462" s="455">
        <v>1.1299999999999999</v>
      </c>
      <c r="B462" s="456" t="s">
        <v>2297</v>
      </c>
      <c r="C462" s="457" t="s">
        <v>250</v>
      </c>
      <c r="D462" s="458">
        <v>5</v>
      </c>
      <c r="E462" s="459"/>
      <c r="F462" s="459"/>
      <c r="G462" s="460">
        <f t="shared" si="156"/>
        <v>0</v>
      </c>
      <c r="H462" s="461">
        <f t="shared" si="157"/>
        <v>0</v>
      </c>
      <c r="I462" s="462">
        <f t="shared" si="158"/>
        <v>0</v>
      </c>
      <c r="J462" s="463"/>
      <c r="S462" s="464"/>
      <c r="T462" s="464"/>
    </row>
    <row r="463" spans="1:20">
      <c r="A463" s="455">
        <v>1.1399999999999999</v>
      </c>
      <c r="B463" s="456" t="s">
        <v>2360</v>
      </c>
      <c r="C463" s="457" t="s">
        <v>250</v>
      </c>
      <c r="D463" s="458">
        <v>2</v>
      </c>
      <c r="E463" s="459"/>
      <c r="F463" s="459"/>
      <c r="G463" s="460">
        <f t="shared" si="156"/>
        <v>0</v>
      </c>
      <c r="H463" s="461">
        <f t="shared" si="157"/>
        <v>0</v>
      </c>
      <c r="I463" s="462">
        <f t="shared" si="158"/>
        <v>0</v>
      </c>
      <c r="J463" s="463"/>
      <c r="S463" s="464"/>
      <c r="T463" s="464"/>
    </row>
    <row r="464" spans="1:20">
      <c r="A464" s="455">
        <v>1.1499999999999999</v>
      </c>
      <c r="B464" s="456" t="s">
        <v>2361</v>
      </c>
      <c r="C464" s="457" t="s">
        <v>250</v>
      </c>
      <c r="D464" s="458">
        <v>2</v>
      </c>
      <c r="E464" s="459"/>
      <c r="F464" s="459"/>
      <c r="G464" s="460">
        <f t="shared" si="156"/>
        <v>0</v>
      </c>
      <c r="H464" s="461">
        <f t="shared" si="157"/>
        <v>0</v>
      </c>
      <c r="I464" s="462">
        <f t="shared" si="158"/>
        <v>0</v>
      </c>
      <c r="J464" s="463"/>
      <c r="S464" s="464"/>
      <c r="T464" s="464"/>
    </row>
    <row r="465" spans="1:20">
      <c r="A465" s="455">
        <v>1.1599999999999999</v>
      </c>
      <c r="B465" s="456" t="s">
        <v>2494</v>
      </c>
      <c r="C465" s="457" t="s">
        <v>250</v>
      </c>
      <c r="D465" s="458">
        <v>4</v>
      </c>
      <c r="E465" s="459"/>
      <c r="F465" s="459"/>
      <c r="G465" s="460">
        <f t="shared" si="156"/>
        <v>0</v>
      </c>
      <c r="H465" s="461">
        <f t="shared" si="157"/>
        <v>0</v>
      </c>
      <c r="I465" s="462">
        <f t="shared" si="158"/>
        <v>0</v>
      </c>
      <c r="J465" s="463"/>
      <c r="S465" s="464"/>
      <c r="T465" s="464"/>
    </row>
    <row r="466" spans="1:20">
      <c r="A466" s="455">
        <v>1.17</v>
      </c>
      <c r="B466" s="456" t="s">
        <v>2378</v>
      </c>
      <c r="C466" s="457" t="s">
        <v>250</v>
      </c>
      <c r="D466" s="458">
        <v>4</v>
      </c>
      <c r="E466" s="459"/>
      <c r="F466" s="459"/>
      <c r="G466" s="460">
        <f t="shared" si="156"/>
        <v>0</v>
      </c>
      <c r="H466" s="461">
        <f t="shared" si="157"/>
        <v>0</v>
      </c>
      <c r="I466" s="462">
        <f t="shared" si="158"/>
        <v>0</v>
      </c>
      <c r="J466" s="463"/>
      <c r="S466" s="464"/>
      <c r="T466" s="464"/>
    </row>
    <row r="467" spans="1:20">
      <c r="A467" s="455">
        <v>1.18</v>
      </c>
      <c r="B467" s="456" t="s">
        <v>2289</v>
      </c>
      <c r="C467" s="457" t="s">
        <v>250</v>
      </c>
      <c r="D467" s="458">
        <v>3</v>
      </c>
      <c r="E467" s="459"/>
      <c r="F467" s="459"/>
      <c r="G467" s="460">
        <f t="shared" si="156"/>
        <v>0</v>
      </c>
      <c r="H467" s="461">
        <f t="shared" si="157"/>
        <v>0</v>
      </c>
      <c r="I467" s="462">
        <f t="shared" si="158"/>
        <v>0</v>
      </c>
      <c r="J467" s="463"/>
      <c r="S467" s="464"/>
      <c r="T467" s="464"/>
    </row>
    <row r="468" spans="1:20">
      <c r="A468" s="455">
        <v>1.19</v>
      </c>
      <c r="B468" s="456" t="s">
        <v>2288</v>
      </c>
      <c r="C468" s="457" t="s">
        <v>250</v>
      </c>
      <c r="D468" s="458">
        <v>3</v>
      </c>
      <c r="E468" s="459"/>
      <c r="F468" s="459"/>
      <c r="G468" s="460">
        <f t="shared" si="156"/>
        <v>0</v>
      </c>
      <c r="H468" s="461">
        <f t="shared" si="157"/>
        <v>0</v>
      </c>
      <c r="I468" s="462">
        <f t="shared" si="158"/>
        <v>0</v>
      </c>
      <c r="J468" s="463"/>
      <c r="S468" s="464"/>
      <c r="T468" s="464"/>
    </row>
    <row r="469" spans="1:20">
      <c r="A469" s="465">
        <v>1.2</v>
      </c>
      <c r="B469" s="456" t="s">
        <v>2495</v>
      </c>
      <c r="C469" s="457" t="s">
        <v>250</v>
      </c>
      <c r="D469" s="458">
        <v>1</v>
      </c>
      <c r="E469" s="459"/>
      <c r="F469" s="459"/>
      <c r="G469" s="460">
        <f t="shared" si="156"/>
        <v>0</v>
      </c>
      <c r="H469" s="461">
        <f t="shared" si="157"/>
        <v>0</v>
      </c>
      <c r="I469" s="462">
        <f t="shared" si="158"/>
        <v>0</v>
      </c>
      <c r="J469" s="463"/>
      <c r="S469" s="464"/>
      <c r="T469" s="464"/>
    </row>
    <row r="470" spans="1:20">
      <c r="A470" s="455">
        <v>1.21</v>
      </c>
      <c r="B470" s="456" t="s">
        <v>2496</v>
      </c>
      <c r="C470" s="457" t="s">
        <v>250</v>
      </c>
      <c r="D470" s="458">
        <v>1</v>
      </c>
      <c r="E470" s="459"/>
      <c r="F470" s="459"/>
      <c r="G470" s="460">
        <f t="shared" si="156"/>
        <v>0</v>
      </c>
      <c r="H470" s="461">
        <f t="shared" si="157"/>
        <v>0</v>
      </c>
      <c r="I470" s="462">
        <f t="shared" si="158"/>
        <v>0</v>
      </c>
      <c r="J470" s="463"/>
      <c r="S470" s="464"/>
      <c r="T470" s="464"/>
    </row>
    <row r="471" spans="1:20">
      <c r="A471" s="455">
        <v>1.22</v>
      </c>
      <c r="B471" s="456" t="s">
        <v>2497</v>
      </c>
      <c r="C471" s="457" t="s">
        <v>250</v>
      </c>
      <c r="D471" s="458">
        <v>6</v>
      </c>
      <c r="E471" s="459"/>
      <c r="F471" s="459"/>
      <c r="G471" s="460">
        <f t="shared" si="156"/>
        <v>0</v>
      </c>
      <c r="H471" s="461">
        <f t="shared" si="157"/>
        <v>0</v>
      </c>
      <c r="I471" s="462">
        <f t="shared" si="158"/>
        <v>0</v>
      </c>
      <c r="J471" s="463"/>
      <c r="S471" s="464"/>
      <c r="T471" s="464"/>
    </row>
    <row r="472" spans="1:20">
      <c r="A472" s="455">
        <v>1.23</v>
      </c>
      <c r="B472" s="456" t="s">
        <v>2498</v>
      </c>
      <c r="C472" s="457" t="s">
        <v>250</v>
      </c>
      <c r="D472" s="458">
        <v>8</v>
      </c>
      <c r="E472" s="459"/>
      <c r="F472" s="459"/>
      <c r="G472" s="460">
        <f t="shared" si="156"/>
        <v>0</v>
      </c>
      <c r="H472" s="461">
        <f t="shared" si="157"/>
        <v>0</v>
      </c>
      <c r="I472" s="462">
        <f t="shared" si="158"/>
        <v>0</v>
      </c>
      <c r="J472" s="463"/>
      <c r="S472" s="464"/>
      <c r="T472" s="464"/>
    </row>
    <row r="473" spans="1:20">
      <c r="A473" s="455">
        <v>1.24</v>
      </c>
      <c r="B473" s="456" t="s">
        <v>2499</v>
      </c>
      <c r="C473" s="457" t="s">
        <v>250</v>
      </c>
      <c r="D473" s="458">
        <v>16</v>
      </c>
      <c r="E473" s="459"/>
      <c r="F473" s="459"/>
      <c r="G473" s="460">
        <f t="shared" si="156"/>
        <v>0</v>
      </c>
      <c r="H473" s="461">
        <f t="shared" si="157"/>
        <v>0</v>
      </c>
      <c r="I473" s="462">
        <f t="shared" si="158"/>
        <v>0</v>
      </c>
      <c r="J473" s="463"/>
      <c r="S473" s="464"/>
      <c r="T473" s="464"/>
    </row>
    <row r="474" spans="1:20">
      <c r="A474" s="455">
        <v>1.25</v>
      </c>
      <c r="B474" s="456" t="s">
        <v>2500</v>
      </c>
      <c r="C474" s="457" t="s">
        <v>250</v>
      </c>
      <c r="D474" s="458">
        <v>4</v>
      </c>
      <c r="E474" s="459"/>
      <c r="F474" s="459"/>
      <c r="G474" s="460">
        <f t="shared" si="156"/>
        <v>0</v>
      </c>
      <c r="H474" s="461">
        <f t="shared" si="157"/>
        <v>0</v>
      </c>
      <c r="I474" s="462">
        <f t="shared" si="158"/>
        <v>0</v>
      </c>
      <c r="J474" s="463"/>
      <c r="S474" s="464"/>
      <c r="T474" s="464"/>
    </row>
    <row r="475" spans="1:20">
      <c r="A475" s="455">
        <v>1.26</v>
      </c>
      <c r="B475" s="456" t="s">
        <v>2501</v>
      </c>
      <c r="C475" s="457" t="s">
        <v>250</v>
      </c>
      <c r="D475" s="458">
        <v>4</v>
      </c>
      <c r="E475" s="459"/>
      <c r="F475" s="459"/>
      <c r="G475" s="460">
        <f t="shared" si="156"/>
        <v>0</v>
      </c>
      <c r="H475" s="461">
        <f t="shared" si="157"/>
        <v>0</v>
      </c>
      <c r="I475" s="462">
        <f t="shared" si="158"/>
        <v>0</v>
      </c>
      <c r="J475" s="463"/>
      <c r="S475" s="464"/>
      <c r="T475" s="464"/>
    </row>
    <row r="476" spans="1:20">
      <c r="A476" s="455">
        <v>1.27</v>
      </c>
      <c r="B476" s="456" t="s">
        <v>2502</v>
      </c>
      <c r="C476" s="457" t="s">
        <v>250</v>
      </c>
      <c r="D476" s="458">
        <v>6</v>
      </c>
      <c r="E476" s="459"/>
      <c r="F476" s="459"/>
      <c r="G476" s="460">
        <f t="shared" si="156"/>
        <v>0</v>
      </c>
      <c r="H476" s="461">
        <f t="shared" si="157"/>
        <v>0</v>
      </c>
      <c r="I476" s="462">
        <f t="shared" si="158"/>
        <v>0</v>
      </c>
      <c r="J476" s="463"/>
      <c r="S476" s="464"/>
      <c r="T476" s="464"/>
    </row>
    <row r="477" spans="1:20">
      <c r="A477" s="455"/>
      <c r="B477" s="466" t="s">
        <v>2092</v>
      </c>
      <c r="C477" s="457"/>
      <c r="D477" s="458"/>
      <c r="E477" s="459"/>
      <c r="F477" s="459"/>
      <c r="G477" s="460"/>
      <c r="H477" s="461"/>
      <c r="I477" s="462"/>
      <c r="J477" s="463"/>
      <c r="S477" s="464"/>
      <c r="T477" s="464"/>
    </row>
    <row r="478" spans="1:20">
      <c r="A478" s="455"/>
      <c r="B478" s="466" t="s">
        <v>2309</v>
      </c>
      <c r="C478" s="457"/>
      <c r="D478" s="458"/>
      <c r="E478" s="459"/>
      <c r="F478" s="459"/>
      <c r="G478" s="460"/>
      <c r="H478" s="461"/>
      <c r="I478" s="462"/>
      <c r="J478" s="463"/>
      <c r="S478" s="464"/>
      <c r="T478" s="464"/>
    </row>
    <row r="479" spans="1:20">
      <c r="A479" s="455"/>
      <c r="B479" s="456" t="s">
        <v>2311</v>
      </c>
      <c r="C479" s="457" t="s">
        <v>2098</v>
      </c>
      <c r="D479" s="458">
        <v>4.5</v>
      </c>
      <c r="E479" s="459"/>
      <c r="F479" s="459"/>
      <c r="G479" s="460">
        <f t="shared" ref="G479:G482" si="159">ROUND(D479*E479,2)</f>
        <v>0</v>
      </c>
      <c r="H479" s="461">
        <f t="shared" ref="H479:H482" si="160">ROUND(D479*F479,2)</f>
        <v>0</v>
      </c>
      <c r="I479" s="462">
        <f t="shared" ref="I479:I482" si="161">ROUND(G479+H479,2)</f>
        <v>0</v>
      </c>
      <c r="J479" s="463"/>
      <c r="S479" s="464"/>
      <c r="T479" s="464"/>
    </row>
    <row r="480" spans="1:20">
      <c r="A480" s="455"/>
      <c r="B480" s="456" t="s">
        <v>2503</v>
      </c>
      <c r="C480" s="457" t="s">
        <v>2098</v>
      </c>
      <c r="D480" s="458">
        <v>3.5</v>
      </c>
      <c r="E480" s="459"/>
      <c r="F480" s="459"/>
      <c r="G480" s="460">
        <f t="shared" si="159"/>
        <v>0</v>
      </c>
      <c r="H480" s="461">
        <f t="shared" si="160"/>
        <v>0</v>
      </c>
      <c r="I480" s="462">
        <f t="shared" si="161"/>
        <v>0</v>
      </c>
      <c r="J480" s="463"/>
      <c r="S480" s="464"/>
      <c r="T480" s="464"/>
    </row>
    <row r="481" spans="1:20">
      <c r="A481" s="455"/>
      <c r="B481" s="456" t="s">
        <v>2504</v>
      </c>
      <c r="C481" s="457" t="s">
        <v>2098</v>
      </c>
      <c r="D481" s="458">
        <v>2</v>
      </c>
      <c r="E481" s="459"/>
      <c r="F481" s="459"/>
      <c r="G481" s="460">
        <f t="shared" si="159"/>
        <v>0</v>
      </c>
      <c r="H481" s="461">
        <f t="shared" si="160"/>
        <v>0</v>
      </c>
      <c r="I481" s="462">
        <f t="shared" si="161"/>
        <v>0</v>
      </c>
      <c r="J481" s="463"/>
      <c r="S481" s="464"/>
      <c r="T481" s="464"/>
    </row>
    <row r="482" spans="1:20">
      <c r="A482" s="455"/>
      <c r="B482" s="456" t="s">
        <v>2505</v>
      </c>
      <c r="C482" s="457" t="s">
        <v>2098</v>
      </c>
      <c r="D482" s="458">
        <v>2</v>
      </c>
      <c r="E482" s="459"/>
      <c r="F482" s="459"/>
      <c r="G482" s="460">
        <f t="shared" si="159"/>
        <v>0</v>
      </c>
      <c r="H482" s="461">
        <f t="shared" si="160"/>
        <v>0</v>
      </c>
      <c r="I482" s="462">
        <f t="shared" si="161"/>
        <v>0</v>
      </c>
      <c r="J482" s="463"/>
      <c r="S482" s="464"/>
      <c r="T482" s="464"/>
    </row>
    <row r="483" spans="1:20">
      <c r="A483" s="455"/>
      <c r="B483" s="466" t="s">
        <v>2314</v>
      </c>
      <c r="C483" s="457"/>
      <c r="D483" s="458"/>
      <c r="E483" s="459"/>
      <c r="F483" s="459"/>
      <c r="G483" s="460"/>
      <c r="H483" s="461"/>
      <c r="I483" s="462"/>
      <c r="J483" s="463"/>
      <c r="S483" s="464"/>
      <c r="T483" s="464"/>
    </row>
    <row r="484" spans="1:20" ht="26.25">
      <c r="A484" s="455"/>
      <c r="B484" s="456" t="s">
        <v>2315</v>
      </c>
      <c r="C484" s="457"/>
      <c r="D484" s="458"/>
      <c r="E484" s="459"/>
      <c r="F484" s="459"/>
      <c r="G484" s="460"/>
      <c r="H484" s="461"/>
      <c r="I484" s="462"/>
      <c r="J484" s="463"/>
      <c r="S484" s="464"/>
      <c r="T484" s="464"/>
    </row>
    <row r="485" spans="1:20">
      <c r="A485" s="455"/>
      <c r="B485" s="467" t="s">
        <v>2317</v>
      </c>
      <c r="C485" s="457" t="s">
        <v>2098</v>
      </c>
      <c r="D485" s="458">
        <v>12.867684478371501</v>
      </c>
      <c r="E485" s="459"/>
      <c r="F485" s="459"/>
      <c r="G485" s="460">
        <f t="shared" ref="G485:G495" si="162">ROUND(D485*E485,2)</f>
        <v>0</v>
      </c>
      <c r="H485" s="461">
        <f t="shared" ref="H485:H495" si="163">ROUND(D485*F485,2)</f>
        <v>0</v>
      </c>
      <c r="I485" s="462">
        <f t="shared" ref="I485:I495" si="164">ROUND(G485+H485,2)</f>
        <v>0</v>
      </c>
      <c r="J485" s="463"/>
      <c r="S485" s="464"/>
      <c r="T485" s="464"/>
    </row>
    <row r="486" spans="1:20">
      <c r="A486" s="455"/>
      <c r="B486" s="467" t="s">
        <v>2319</v>
      </c>
      <c r="C486" s="457" t="s">
        <v>2098</v>
      </c>
      <c r="D486" s="458">
        <v>19.914012738853501</v>
      </c>
      <c r="E486" s="459"/>
      <c r="F486" s="459"/>
      <c r="G486" s="460">
        <f t="shared" si="162"/>
        <v>0</v>
      </c>
      <c r="H486" s="461">
        <f t="shared" si="163"/>
        <v>0</v>
      </c>
      <c r="I486" s="462">
        <f t="shared" si="164"/>
        <v>0</v>
      </c>
      <c r="J486" s="463"/>
      <c r="S486" s="464"/>
      <c r="T486" s="464"/>
    </row>
    <row r="487" spans="1:20">
      <c r="A487" s="455"/>
      <c r="B487" s="467" t="s">
        <v>2365</v>
      </c>
      <c r="C487" s="457" t="s">
        <v>2098</v>
      </c>
      <c r="D487" s="458">
        <v>34.807637906647805</v>
      </c>
      <c r="E487" s="459"/>
      <c r="F487" s="459"/>
      <c r="G487" s="460">
        <f t="shared" si="162"/>
        <v>0</v>
      </c>
      <c r="H487" s="461">
        <f t="shared" si="163"/>
        <v>0</v>
      </c>
      <c r="I487" s="462">
        <f t="shared" si="164"/>
        <v>0</v>
      </c>
      <c r="J487" s="463"/>
      <c r="S487" s="464"/>
      <c r="T487" s="464"/>
    </row>
    <row r="488" spans="1:20">
      <c r="A488" s="455"/>
      <c r="B488" s="467" t="s">
        <v>2320</v>
      </c>
      <c r="C488" s="457" t="s">
        <v>2098</v>
      </c>
      <c r="D488" s="458">
        <v>8.4127388535031837</v>
      </c>
      <c r="E488" s="459"/>
      <c r="F488" s="459"/>
      <c r="G488" s="460">
        <f t="shared" si="162"/>
        <v>0</v>
      </c>
      <c r="H488" s="461">
        <f t="shared" si="163"/>
        <v>0</v>
      </c>
      <c r="I488" s="462">
        <f t="shared" si="164"/>
        <v>0</v>
      </c>
      <c r="J488" s="463"/>
      <c r="S488" s="464"/>
      <c r="T488" s="464"/>
    </row>
    <row r="489" spans="1:20">
      <c r="A489" s="455"/>
      <c r="B489" s="467" t="s">
        <v>2448</v>
      </c>
      <c r="C489" s="457" t="s">
        <v>2098</v>
      </c>
      <c r="D489" s="458">
        <v>48.705681818181816</v>
      </c>
      <c r="E489" s="459"/>
      <c r="F489" s="459"/>
      <c r="G489" s="460">
        <f t="shared" si="162"/>
        <v>0</v>
      </c>
      <c r="H489" s="461">
        <f t="shared" si="163"/>
        <v>0</v>
      </c>
      <c r="I489" s="462">
        <f t="shared" si="164"/>
        <v>0</v>
      </c>
      <c r="J489" s="463"/>
      <c r="S489" s="464"/>
      <c r="T489" s="464"/>
    </row>
    <row r="490" spans="1:20" ht="16.5" customHeight="1">
      <c r="A490" s="455"/>
      <c r="B490" s="467" t="s">
        <v>2321</v>
      </c>
      <c r="C490" s="457" t="s">
        <v>2098</v>
      </c>
      <c r="D490" s="458">
        <v>12.947474747474747</v>
      </c>
      <c r="E490" s="459"/>
      <c r="F490" s="459"/>
      <c r="G490" s="460">
        <f t="shared" si="162"/>
        <v>0</v>
      </c>
      <c r="H490" s="461">
        <f t="shared" si="163"/>
        <v>0</v>
      </c>
      <c r="I490" s="462">
        <f t="shared" si="164"/>
        <v>0</v>
      </c>
      <c r="J490" s="463"/>
      <c r="S490" s="464"/>
      <c r="T490" s="464"/>
    </row>
    <row r="491" spans="1:20" ht="17.25" customHeight="1">
      <c r="A491" s="455"/>
      <c r="B491" s="469" t="s">
        <v>2322</v>
      </c>
      <c r="C491" s="457" t="s">
        <v>238</v>
      </c>
      <c r="D491" s="458">
        <v>0.65</v>
      </c>
      <c r="E491" s="470"/>
      <c r="F491" s="459"/>
      <c r="G491" s="460">
        <f t="shared" si="162"/>
        <v>0</v>
      </c>
      <c r="H491" s="461">
        <f t="shared" si="163"/>
        <v>0</v>
      </c>
      <c r="I491" s="462">
        <f t="shared" si="164"/>
        <v>0</v>
      </c>
      <c r="J491" s="463"/>
      <c r="S491" s="464"/>
      <c r="T491" s="464"/>
    </row>
    <row r="492" spans="1:20">
      <c r="A492" s="455"/>
      <c r="B492" s="469" t="s">
        <v>2323</v>
      </c>
      <c r="C492" s="457" t="s">
        <v>238</v>
      </c>
      <c r="D492" s="458">
        <v>10.4</v>
      </c>
      <c r="E492" s="470"/>
      <c r="F492" s="459"/>
      <c r="G492" s="460">
        <f t="shared" si="162"/>
        <v>0</v>
      </c>
      <c r="H492" s="461">
        <f t="shared" si="163"/>
        <v>0</v>
      </c>
      <c r="I492" s="462">
        <f t="shared" si="164"/>
        <v>0</v>
      </c>
      <c r="J492" s="463"/>
      <c r="S492" s="464"/>
      <c r="T492" s="464"/>
    </row>
    <row r="493" spans="1:20">
      <c r="A493" s="455"/>
      <c r="B493" s="469" t="s">
        <v>2324</v>
      </c>
      <c r="C493" s="457" t="s">
        <v>238</v>
      </c>
      <c r="D493" s="458">
        <v>2.3400000000000003</v>
      </c>
      <c r="E493" s="470"/>
      <c r="F493" s="459"/>
      <c r="G493" s="460">
        <f t="shared" si="162"/>
        <v>0</v>
      </c>
      <c r="H493" s="461">
        <f t="shared" si="163"/>
        <v>0</v>
      </c>
      <c r="I493" s="462">
        <f t="shared" si="164"/>
        <v>0</v>
      </c>
      <c r="J493" s="463"/>
      <c r="S493" s="464"/>
      <c r="T493" s="464"/>
    </row>
    <row r="494" spans="1:20">
      <c r="A494" s="455"/>
      <c r="B494" s="469" t="s">
        <v>2325</v>
      </c>
      <c r="C494" s="457" t="s">
        <v>238</v>
      </c>
      <c r="D494" s="458">
        <v>5.681</v>
      </c>
      <c r="E494" s="470"/>
      <c r="F494" s="459"/>
      <c r="G494" s="460">
        <f t="shared" si="162"/>
        <v>0</v>
      </c>
      <c r="H494" s="461">
        <f t="shared" si="163"/>
        <v>0</v>
      </c>
      <c r="I494" s="462">
        <f t="shared" si="164"/>
        <v>0</v>
      </c>
      <c r="J494" s="463"/>
      <c r="S494" s="464"/>
      <c r="T494" s="464"/>
    </row>
    <row r="495" spans="1:20">
      <c r="A495" s="455"/>
      <c r="B495" s="469" t="s">
        <v>2326</v>
      </c>
      <c r="C495" s="457" t="s">
        <v>238</v>
      </c>
      <c r="D495" s="458">
        <v>2.3920000000000003</v>
      </c>
      <c r="E495" s="470"/>
      <c r="F495" s="459"/>
      <c r="G495" s="460">
        <f t="shared" si="162"/>
        <v>0</v>
      </c>
      <c r="H495" s="461">
        <f t="shared" si="163"/>
        <v>0</v>
      </c>
      <c r="I495" s="462">
        <f t="shared" si="164"/>
        <v>0</v>
      </c>
      <c r="J495" s="463"/>
      <c r="S495" s="464"/>
      <c r="T495" s="464"/>
    </row>
    <row r="496" spans="1:20">
      <c r="A496" s="455"/>
      <c r="B496" s="466" t="s">
        <v>2327</v>
      </c>
      <c r="C496" s="457"/>
      <c r="D496" s="458"/>
      <c r="E496" s="459"/>
      <c r="F496" s="459"/>
      <c r="G496" s="460"/>
      <c r="H496" s="461"/>
      <c r="I496" s="462"/>
      <c r="J496" s="463"/>
      <c r="S496" s="464"/>
      <c r="T496" s="464"/>
    </row>
    <row r="497" spans="1:20" ht="39">
      <c r="A497" s="455"/>
      <c r="B497" s="456" t="s">
        <v>2328</v>
      </c>
      <c r="C497" s="457"/>
      <c r="D497" s="458"/>
      <c r="E497" s="459"/>
      <c r="F497" s="459"/>
      <c r="G497" s="460"/>
      <c r="H497" s="461"/>
      <c r="I497" s="462"/>
      <c r="J497" s="463"/>
      <c r="S497" s="464"/>
      <c r="T497" s="464"/>
    </row>
    <row r="498" spans="1:20" ht="104.25" customHeight="1">
      <c r="A498" s="455"/>
      <c r="B498" s="471" t="s">
        <v>2329</v>
      </c>
      <c r="C498" s="457"/>
      <c r="D498" s="458"/>
      <c r="E498" s="459"/>
      <c r="F498" s="459"/>
      <c r="G498" s="460"/>
      <c r="H498" s="461"/>
      <c r="I498" s="462"/>
      <c r="J498" s="463"/>
      <c r="S498" s="464"/>
      <c r="T498" s="464"/>
    </row>
    <row r="499" spans="1:20">
      <c r="A499" s="455"/>
      <c r="B499" s="472" t="s">
        <v>2331</v>
      </c>
      <c r="C499" s="457" t="s">
        <v>238</v>
      </c>
      <c r="D499" s="458">
        <v>100.43800000000002</v>
      </c>
      <c r="E499" s="459"/>
      <c r="F499" s="459"/>
      <c r="G499" s="460">
        <f t="shared" ref="G499:G503" si="165">ROUND(D499*E499,2)</f>
        <v>0</v>
      </c>
      <c r="H499" s="461">
        <f t="shared" ref="H499:H503" si="166">ROUND(D499*F499,2)</f>
        <v>0</v>
      </c>
      <c r="I499" s="462">
        <f t="shared" ref="I499:I503" si="167">ROUND(G499+H499,2)</f>
        <v>0</v>
      </c>
      <c r="J499" s="463"/>
      <c r="S499" s="464"/>
      <c r="T499" s="464"/>
    </row>
    <row r="500" spans="1:20">
      <c r="A500" s="455"/>
      <c r="B500" s="472" t="s">
        <v>2332</v>
      </c>
      <c r="C500" s="457" t="s">
        <v>238</v>
      </c>
      <c r="D500" s="458">
        <v>22.802</v>
      </c>
      <c r="E500" s="459"/>
      <c r="F500" s="459"/>
      <c r="G500" s="460">
        <f t="shared" si="165"/>
        <v>0</v>
      </c>
      <c r="H500" s="461">
        <f t="shared" si="166"/>
        <v>0</v>
      </c>
      <c r="I500" s="462">
        <f t="shared" si="167"/>
        <v>0</v>
      </c>
      <c r="J500" s="463"/>
      <c r="S500" s="464"/>
      <c r="T500" s="464"/>
    </row>
    <row r="501" spans="1:20">
      <c r="A501" s="455"/>
      <c r="B501" s="472" t="s">
        <v>2382</v>
      </c>
      <c r="C501" s="457" t="s">
        <v>238</v>
      </c>
      <c r="D501" s="458">
        <v>78.13000000000001</v>
      </c>
      <c r="E501" s="459"/>
      <c r="F501" s="459"/>
      <c r="G501" s="460">
        <f t="shared" si="165"/>
        <v>0</v>
      </c>
      <c r="H501" s="461">
        <f t="shared" si="166"/>
        <v>0</v>
      </c>
      <c r="I501" s="462">
        <f t="shared" si="167"/>
        <v>0</v>
      </c>
      <c r="J501" s="463"/>
      <c r="S501" s="464"/>
      <c r="T501" s="464"/>
    </row>
    <row r="502" spans="1:20">
      <c r="A502" s="455"/>
      <c r="B502" s="472" t="s">
        <v>2506</v>
      </c>
      <c r="C502" s="457" t="s">
        <v>238</v>
      </c>
      <c r="D502" s="458">
        <v>7.0590000000000002</v>
      </c>
      <c r="E502" s="459"/>
      <c r="F502" s="459"/>
      <c r="G502" s="460">
        <f t="shared" si="165"/>
        <v>0</v>
      </c>
      <c r="H502" s="461">
        <f t="shared" si="166"/>
        <v>0</v>
      </c>
      <c r="I502" s="462">
        <f t="shared" si="167"/>
        <v>0</v>
      </c>
      <c r="J502" s="463"/>
      <c r="S502" s="464"/>
      <c r="T502" s="464"/>
    </row>
    <row r="503" spans="1:20">
      <c r="A503" s="455"/>
      <c r="B503" s="472" t="s">
        <v>2460</v>
      </c>
      <c r="C503" s="457" t="s">
        <v>238</v>
      </c>
      <c r="D503" s="458">
        <v>4.6800000000000006</v>
      </c>
      <c r="E503" s="459"/>
      <c r="F503" s="459"/>
      <c r="G503" s="460">
        <f t="shared" si="165"/>
        <v>0</v>
      </c>
      <c r="H503" s="461">
        <f t="shared" si="166"/>
        <v>0</v>
      </c>
      <c r="I503" s="462">
        <f t="shared" si="167"/>
        <v>0</v>
      </c>
      <c r="J503" s="463"/>
      <c r="S503" s="464"/>
      <c r="T503" s="464"/>
    </row>
    <row r="504" spans="1:20">
      <c r="A504" s="455"/>
      <c r="B504" s="469"/>
      <c r="C504" s="457"/>
      <c r="D504" s="458"/>
      <c r="E504" s="459"/>
      <c r="F504" s="459"/>
      <c r="G504" s="460"/>
      <c r="H504" s="461"/>
      <c r="I504" s="462"/>
      <c r="J504" s="463"/>
      <c r="S504" s="464"/>
      <c r="T504" s="464"/>
    </row>
    <row r="505" spans="1:20">
      <c r="A505" s="455"/>
      <c r="B505" s="472" t="s">
        <v>2333</v>
      </c>
      <c r="C505" s="457" t="s">
        <v>238</v>
      </c>
      <c r="D505" s="458">
        <v>6.6000000000000005</v>
      </c>
      <c r="E505" s="459"/>
      <c r="F505" s="459"/>
      <c r="G505" s="460">
        <f t="shared" ref="G505:G510" si="168">ROUND(D505*E505,2)</f>
        <v>0</v>
      </c>
      <c r="H505" s="461">
        <f t="shared" ref="H505:H510" si="169">ROUND(D505*F505,2)</f>
        <v>0</v>
      </c>
      <c r="I505" s="462">
        <f t="shared" ref="I505:I510" si="170">ROUND(G505+H505,2)</f>
        <v>0</v>
      </c>
      <c r="J505" s="463"/>
      <c r="S505" s="464"/>
      <c r="T505" s="464"/>
    </row>
    <row r="506" spans="1:20">
      <c r="A506" s="455"/>
      <c r="B506" s="472" t="s">
        <v>2334</v>
      </c>
      <c r="C506" s="457" t="s">
        <v>238</v>
      </c>
      <c r="D506" s="458">
        <v>51.920000000000009</v>
      </c>
      <c r="E506" s="459"/>
      <c r="F506" s="459"/>
      <c r="G506" s="460">
        <f t="shared" si="168"/>
        <v>0</v>
      </c>
      <c r="H506" s="461">
        <f t="shared" si="169"/>
        <v>0</v>
      </c>
      <c r="I506" s="462">
        <f t="shared" si="170"/>
        <v>0</v>
      </c>
      <c r="J506" s="463"/>
      <c r="S506" s="464"/>
      <c r="T506" s="464"/>
    </row>
    <row r="507" spans="1:20" ht="17.25" customHeight="1">
      <c r="A507" s="455"/>
      <c r="B507" s="472" t="s">
        <v>2335</v>
      </c>
      <c r="C507" s="457" t="s">
        <v>238</v>
      </c>
      <c r="D507" s="458">
        <v>12.980000000000002</v>
      </c>
      <c r="E507" s="459"/>
      <c r="F507" s="459"/>
      <c r="G507" s="460">
        <f t="shared" si="168"/>
        <v>0</v>
      </c>
      <c r="H507" s="461">
        <f t="shared" si="169"/>
        <v>0</v>
      </c>
      <c r="I507" s="462">
        <f t="shared" si="170"/>
        <v>0</v>
      </c>
      <c r="J507" s="463"/>
      <c r="S507" s="464"/>
      <c r="T507" s="464"/>
    </row>
    <row r="508" spans="1:20" ht="17.25" customHeight="1">
      <c r="A508" s="455"/>
      <c r="B508" s="472" t="s">
        <v>2336</v>
      </c>
      <c r="C508" s="457" t="s">
        <v>238</v>
      </c>
      <c r="D508" s="458">
        <v>59.230600000000003</v>
      </c>
      <c r="E508" s="459"/>
      <c r="F508" s="459"/>
      <c r="G508" s="460">
        <f t="shared" si="168"/>
        <v>0</v>
      </c>
      <c r="H508" s="461">
        <f t="shared" si="169"/>
        <v>0</v>
      </c>
      <c r="I508" s="462">
        <f t="shared" si="170"/>
        <v>0</v>
      </c>
      <c r="J508" s="463"/>
      <c r="S508" s="464"/>
      <c r="T508" s="464"/>
    </row>
    <row r="509" spans="1:20">
      <c r="A509" s="455"/>
      <c r="B509" s="472" t="s">
        <v>2507</v>
      </c>
      <c r="C509" s="457" t="s">
        <v>238</v>
      </c>
      <c r="D509" s="458">
        <v>39.457000000000001</v>
      </c>
      <c r="E509" s="459"/>
      <c r="F509" s="459"/>
      <c r="G509" s="460">
        <f t="shared" si="168"/>
        <v>0</v>
      </c>
      <c r="H509" s="461">
        <f t="shared" si="169"/>
        <v>0</v>
      </c>
      <c r="I509" s="462">
        <f t="shared" si="170"/>
        <v>0</v>
      </c>
      <c r="J509" s="463"/>
      <c r="S509" s="464"/>
      <c r="T509" s="464"/>
    </row>
    <row r="510" spans="1:20">
      <c r="A510" s="455"/>
      <c r="B510" s="472" t="s">
        <v>2461</v>
      </c>
      <c r="C510" s="457" t="s">
        <v>238</v>
      </c>
      <c r="D510" s="458">
        <v>10.395</v>
      </c>
      <c r="E510" s="459"/>
      <c r="F510" s="459"/>
      <c r="G510" s="460">
        <f t="shared" si="168"/>
        <v>0</v>
      </c>
      <c r="H510" s="461">
        <f t="shared" si="169"/>
        <v>0</v>
      </c>
      <c r="I510" s="462">
        <f t="shared" si="170"/>
        <v>0</v>
      </c>
      <c r="J510" s="463"/>
      <c r="S510" s="464"/>
      <c r="T510" s="464"/>
    </row>
    <row r="511" spans="1:20">
      <c r="A511" s="455"/>
      <c r="B511" s="466" t="s">
        <v>2508</v>
      </c>
      <c r="C511" s="457"/>
      <c r="D511" s="458"/>
      <c r="E511" s="459"/>
      <c r="F511" s="459"/>
      <c r="G511" s="460"/>
      <c r="H511" s="461"/>
      <c r="I511" s="462"/>
      <c r="J511" s="463"/>
      <c r="S511" s="464"/>
      <c r="T511" s="464"/>
    </row>
    <row r="512" spans="1:20" ht="66" customHeight="1">
      <c r="A512" s="455"/>
      <c r="B512" s="456" t="s">
        <v>2341</v>
      </c>
      <c r="C512" s="457" t="s">
        <v>2098</v>
      </c>
      <c r="D512" s="458">
        <v>42</v>
      </c>
      <c r="E512" s="459"/>
      <c r="F512" s="459"/>
      <c r="G512" s="460">
        <f t="shared" ref="G512:G513" si="171">ROUND(D512*E512,2)</f>
        <v>0</v>
      </c>
      <c r="H512" s="461">
        <f t="shared" ref="H512:H513" si="172">ROUND(D512*F512,2)</f>
        <v>0</v>
      </c>
      <c r="I512" s="462">
        <f t="shared" ref="I512:I513" si="173">ROUND(G512+H512,2)</f>
        <v>0</v>
      </c>
      <c r="J512" s="463"/>
      <c r="S512" s="464"/>
      <c r="T512" s="464"/>
    </row>
    <row r="513" spans="1:20">
      <c r="A513" s="455"/>
      <c r="B513" s="497" t="s">
        <v>2451</v>
      </c>
      <c r="C513" s="457" t="s">
        <v>430</v>
      </c>
      <c r="D513" s="458">
        <v>1.5</v>
      </c>
      <c r="E513" s="459"/>
      <c r="F513" s="459"/>
      <c r="G513" s="460">
        <f t="shared" si="171"/>
        <v>0</v>
      </c>
      <c r="H513" s="461">
        <f t="shared" si="172"/>
        <v>0</v>
      </c>
      <c r="I513" s="462">
        <f t="shared" si="173"/>
        <v>0</v>
      </c>
      <c r="J513" s="463"/>
      <c r="S513" s="464"/>
      <c r="T513" s="464"/>
    </row>
    <row r="514" spans="1:20">
      <c r="A514" s="455"/>
      <c r="B514" s="466" t="s">
        <v>2129</v>
      </c>
      <c r="C514" s="457"/>
      <c r="D514" s="458"/>
      <c r="E514" s="459"/>
      <c r="F514" s="459"/>
      <c r="G514" s="460"/>
      <c r="H514" s="461"/>
      <c r="I514" s="462"/>
      <c r="J514" s="463"/>
      <c r="S514" s="464"/>
      <c r="T514" s="464"/>
    </row>
    <row r="515" spans="1:20" ht="26.25">
      <c r="A515" s="455"/>
      <c r="B515" s="456" t="s">
        <v>2345</v>
      </c>
      <c r="C515" s="457" t="s">
        <v>238</v>
      </c>
      <c r="D515" s="458">
        <v>248.4</v>
      </c>
      <c r="E515" s="459"/>
      <c r="F515" s="459"/>
      <c r="G515" s="460">
        <f t="shared" ref="G515:G518" si="174">ROUND(D515*E515,2)</f>
        <v>0</v>
      </c>
      <c r="H515" s="461">
        <f t="shared" ref="H515:H518" si="175">ROUND(D515*F515,2)</f>
        <v>0</v>
      </c>
      <c r="I515" s="462">
        <f t="shared" ref="I515:I518" si="176">ROUND(G515+H515,2)</f>
        <v>0</v>
      </c>
      <c r="J515" s="463"/>
      <c r="S515" s="464"/>
      <c r="T515" s="464"/>
    </row>
    <row r="516" spans="1:20" ht="26.25">
      <c r="A516" s="455"/>
      <c r="B516" s="456" t="s">
        <v>2346</v>
      </c>
      <c r="C516" s="457" t="s">
        <v>238</v>
      </c>
      <c r="D516" s="458">
        <v>38.524999999999999</v>
      </c>
      <c r="E516" s="459"/>
      <c r="F516" s="459"/>
      <c r="G516" s="460">
        <f t="shared" si="174"/>
        <v>0</v>
      </c>
      <c r="H516" s="461">
        <f t="shared" si="175"/>
        <v>0</v>
      </c>
      <c r="I516" s="462">
        <f t="shared" si="176"/>
        <v>0</v>
      </c>
      <c r="J516" s="463"/>
      <c r="S516" s="464"/>
      <c r="T516" s="464"/>
    </row>
    <row r="517" spans="1:20">
      <c r="A517" s="455"/>
      <c r="B517" s="456" t="s">
        <v>2347</v>
      </c>
      <c r="C517" s="457" t="s">
        <v>238</v>
      </c>
      <c r="D517" s="458">
        <v>46.115000000000002</v>
      </c>
      <c r="E517" s="459"/>
      <c r="F517" s="459"/>
      <c r="G517" s="460">
        <f t="shared" si="174"/>
        <v>0</v>
      </c>
      <c r="H517" s="461">
        <f t="shared" si="175"/>
        <v>0</v>
      </c>
      <c r="I517" s="462">
        <f t="shared" si="176"/>
        <v>0</v>
      </c>
      <c r="J517" s="463"/>
      <c r="S517" s="464"/>
      <c r="T517" s="464"/>
    </row>
    <row r="518" spans="1:20" s="16" customFormat="1" ht="105" customHeight="1">
      <c r="A518" s="477"/>
      <c r="B518" s="478" t="s">
        <v>2410</v>
      </c>
      <c r="C518" s="457" t="s">
        <v>238</v>
      </c>
      <c r="D518" s="458">
        <v>27.1</v>
      </c>
      <c r="E518" s="459"/>
      <c r="F518" s="480"/>
      <c r="G518" s="460">
        <f t="shared" si="174"/>
        <v>0</v>
      </c>
      <c r="H518" s="461">
        <f t="shared" si="175"/>
        <v>0</v>
      </c>
      <c r="I518" s="462">
        <f t="shared" si="176"/>
        <v>0</v>
      </c>
      <c r="J518" s="484"/>
      <c r="Q518" s="415"/>
      <c r="R518" s="415"/>
      <c r="S518" s="464"/>
      <c r="T518" s="464"/>
    </row>
    <row r="519" spans="1:20" ht="14.25" customHeight="1">
      <c r="A519" s="455"/>
      <c r="B519" s="456"/>
      <c r="C519" s="457"/>
      <c r="D519" s="458"/>
      <c r="E519" s="459"/>
      <c r="F519" s="459"/>
      <c r="G519" s="460"/>
      <c r="H519" s="461"/>
      <c r="I519" s="462"/>
      <c r="J519" s="463"/>
      <c r="S519" s="464"/>
      <c r="T519" s="464"/>
    </row>
    <row r="520" spans="1:20">
      <c r="A520" s="455"/>
      <c r="B520" s="456" t="s">
        <v>2348</v>
      </c>
      <c r="C520" s="457" t="s">
        <v>2263</v>
      </c>
      <c r="D520" s="458">
        <v>1</v>
      </c>
      <c r="E520" s="459"/>
      <c r="F520" s="459"/>
      <c r="G520" s="460">
        <f t="shared" ref="G520:G521" si="177">ROUND(D520*E520,2)</f>
        <v>0</v>
      </c>
      <c r="H520" s="461">
        <f t="shared" ref="H520:H521" si="178">ROUND(D520*F520,2)</f>
        <v>0</v>
      </c>
      <c r="I520" s="462">
        <f t="shared" ref="I520:I521" si="179">ROUND(G520+H520,2)</f>
        <v>0</v>
      </c>
      <c r="J520" s="463"/>
      <c r="S520" s="464"/>
      <c r="T520" s="464"/>
    </row>
    <row r="521" spans="1:20">
      <c r="A521" s="455"/>
      <c r="B521" s="456" t="s">
        <v>2349</v>
      </c>
      <c r="C521" s="457" t="s">
        <v>2263</v>
      </c>
      <c r="D521" s="458">
        <v>1</v>
      </c>
      <c r="E521" s="459"/>
      <c r="F521" s="459"/>
      <c r="G521" s="460">
        <f t="shared" si="177"/>
        <v>0</v>
      </c>
      <c r="H521" s="461">
        <f t="shared" si="178"/>
        <v>0</v>
      </c>
      <c r="I521" s="462">
        <f t="shared" si="179"/>
        <v>0</v>
      </c>
      <c r="J521" s="463"/>
      <c r="S521" s="464"/>
      <c r="T521" s="464"/>
    </row>
    <row r="522" spans="1:20">
      <c r="A522" s="473" t="s">
        <v>2475</v>
      </c>
      <c r="B522" s="474"/>
      <c r="C522" s="474"/>
      <c r="D522" s="474"/>
      <c r="E522" s="474"/>
      <c r="F522" s="474"/>
      <c r="G522" s="474"/>
      <c r="H522" s="474"/>
      <c r="I522" s="474"/>
      <c r="J522" s="475"/>
      <c r="K522" s="476">
        <f>SUM(G450:G521)</f>
        <v>0</v>
      </c>
      <c r="L522" s="476">
        <f>SUM(H450:H521)</f>
        <v>0</v>
      </c>
      <c r="M522" s="476">
        <f>SUM(I450:I521)</f>
        <v>0</v>
      </c>
      <c r="S522" s="464"/>
      <c r="T522" s="464"/>
    </row>
    <row r="523" spans="1:20" ht="16.5" customHeight="1">
      <c r="A523" s="452" t="s">
        <v>2509</v>
      </c>
      <c r="B523" s="453"/>
      <c r="C523" s="453"/>
      <c r="D523" s="453"/>
      <c r="E523" s="453"/>
      <c r="F523" s="453"/>
      <c r="G523" s="453"/>
      <c r="H523" s="453"/>
      <c r="I523" s="453"/>
      <c r="J523" s="454"/>
      <c r="S523" s="464"/>
      <c r="T523" s="464"/>
    </row>
    <row r="524" spans="1:20" ht="314.25" customHeight="1">
      <c r="A524" s="455">
        <v>2.1</v>
      </c>
      <c r="B524" s="456" t="s">
        <v>2510</v>
      </c>
      <c r="C524" s="457" t="s">
        <v>250</v>
      </c>
      <c r="D524" s="458">
        <v>1</v>
      </c>
      <c r="E524" s="459"/>
      <c r="F524" s="459"/>
      <c r="G524" s="460">
        <f t="shared" ref="G524:G546" si="180">ROUND(D524*E524,2)</f>
        <v>0</v>
      </c>
      <c r="H524" s="461">
        <f t="shared" ref="H524:H546" si="181">ROUND(D524*F524,2)</f>
        <v>0</v>
      </c>
      <c r="I524" s="462">
        <f t="shared" ref="I524:I546" si="182">ROUND(G524+H524,2)</f>
        <v>0</v>
      </c>
      <c r="J524" s="463"/>
      <c r="S524" s="464"/>
      <c r="T524" s="464"/>
    </row>
    <row r="525" spans="1:20" ht="64.5">
      <c r="A525" s="455">
        <v>2.2000000000000002</v>
      </c>
      <c r="B525" s="456" t="s">
        <v>2511</v>
      </c>
      <c r="C525" s="457" t="s">
        <v>250</v>
      </c>
      <c r="D525" s="458">
        <v>2</v>
      </c>
      <c r="E525" s="459"/>
      <c r="F525" s="459"/>
      <c r="G525" s="460">
        <f t="shared" si="180"/>
        <v>0</v>
      </c>
      <c r="H525" s="461">
        <f t="shared" si="181"/>
        <v>0</v>
      </c>
      <c r="I525" s="462">
        <f t="shared" si="182"/>
        <v>0</v>
      </c>
      <c r="J525" s="463"/>
      <c r="S525" s="464"/>
      <c r="T525" s="464"/>
    </row>
    <row r="526" spans="1:20">
      <c r="A526" s="455">
        <v>2.2999999999999998</v>
      </c>
      <c r="B526" s="456" t="s">
        <v>2512</v>
      </c>
      <c r="C526" s="457" t="s">
        <v>250</v>
      </c>
      <c r="D526" s="458">
        <v>1</v>
      </c>
      <c r="E526" s="459"/>
      <c r="F526" s="459"/>
      <c r="G526" s="460">
        <f t="shared" si="180"/>
        <v>0</v>
      </c>
      <c r="H526" s="461">
        <f t="shared" si="181"/>
        <v>0</v>
      </c>
      <c r="I526" s="462">
        <f t="shared" si="182"/>
        <v>0</v>
      </c>
      <c r="J526" s="463"/>
      <c r="S526" s="464"/>
      <c r="T526" s="464"/>
    </row>
    <row r="527" spans="1:20">
      <c r="A527" s="455">
        <v>2.4</v>
      </c>
      <c r="B527" s="456" t="s">
        <v>2513</v>
      </c>
      <c r="C527" s="457" t="s">
        <v>250</v>
      </c>
      <c r="D527" s="458">
        <v>1</v>
      </c>
      <c r="E527" s="459"/>
      <c r="F527" s="459"/>
      <c r="G527" s="460">
        <f t="shared" si="180"/>
        <v>0</v>
      </c>
      <c r="H527" s="461">
        <f t="shared" si="181"/>
        <v>0</v>
      </c>
      <c r="I527" s="462">
        <f t="shared" si="182"/>
        <v>0</v>
      </c>
      <c r="J527" s="463"/>
      <c r="S527" s="464"/>
      <c r="T527" s="464"/>
    </row>
    <row r="528" spans="1:20">
      <c r="A528" s="455">
        <v>2.5</v>
      </c>
      <c r="B528" s="456" t="s">
        <v>2514</v>
      </c>
      <c r="C528" s="457" t="s">
        <v>250</v>
      </c>
      <c r="D528" s="458">
        <v>1</v>
      </c>
      <c r="E528" s="459"/>
      <c r="F528" s="459"/>
      <c r="G528" s="460">
        <f t="shared" si="180"/>
        <v>0</v>
      </c>
      <c r="H528" s="461">
        <f t="shared" si="181"/>
        <v>0</v>
      </c>
      <c r="I528" s="462">
        <f t="shared" si="182"/>
        <v>0</v>
      </c>
      <c r="J528" s="463"/>
      <c r="S528" s="464"/>
      <c r="T528" s="464"/>
    </row>
    <row r="529" spans="1:20" ht="51.75">
      <c r="A529" s="455">
        <v>2.6</v>
      </c>
      <c r="B529" s="456" t="s">
        <v>2515</v>
      </c>
      <c r="C529" s="457" t="s">
        <v>250</v>
      </c>
      <c r="D529" s="458">
        <v>2</v>
      </c>
      <c r="E529" s="459"/>
      <c r="F529" s="459"/>
      <c r="G529" s="460">
        <f t="shared" si="180"/>
        <v>0</v>
      </c>
      <c r="H529" s="461">
        <f t="shared" si="181"/>
        <v>0</v>
      </c>
      <c r="I529" s="462">
        <f t="shared" si="182"/>
        <v>0</v>
      </c>
      <c r="J529" s="463"/>
      <c r="S529" s="464"/>
      <c r="T529" s="464"/>
    </row>
    <row r="530" spans="1:20" ht="51.75">
      <c r="A530" s="455">
        <v>2.7</v>
      </c>
      <c r="B530" s="456" t="s">
        <v>2516</v>
      </c>
      <c r="C530" s="457" t="s">
        <v>250</v>
      </c>
      <c r="D530" s="458">
        <v>2</v>
      </c>
      <c r="E530" s="459"/>
      <c r="F530" s="459"/>
      <c r="G530" s="460">
        <f t="shared" si="180"/>
        <v>0</v>
      </c>
      <c r="H530" s="461">
        <f t="shared" si="181"/>
        <v>0</v>
      </c>
      <c r="I530" s="462">
        <f t="shared" si="182"/>
        <v>0</v>
      </c>
      <c r="J530" s="463"/>
      <c r="S530" s="464"/>
      <c r="T530" s="464"/>
    </row>
    <row r="531" spans="1:20" ht="14.25" customHeight="1">
      <c r="A531" s="455">
        <v>2.8</v>
      </c>
      <c r="B531" s="456" t="s">
        <v>2517</v>
      </c>
      <c r="C531" s="457" t="s">
        <v>250</v>
      </c>
      <c r="D531" s="458">
        <v>2</v>
      </c>
      <c r="E531" s="459"/>
      <c r="F531" s="459"/>
      <c r="G531" s="460">
        <f t="shared" si="180"/>
        <v>0</v>
      </c>
      <c r="H531" s="461">
        <f t="shared" si="181"/>
        <v>0</v>
      </c>
      <c r="I531" s="462">
        <f t="shared" si="182"/>
        <v>0</v>
      </c>
      <c r="J531" s="463"/>
      <c r="S531" s="464"/>
      <c r="T531" s="464"/>
    </row>
    <row r="532" spans="1:20" ht="14.25" customHeight="1">
      <c r="A532" s="455">
        <v>2.9</v>
      </c>
      <c r="B532" s="456" t="s">
        <v>2518</v>
      </c>
      <c r="C532" s="457" t="s">
        <v>250</v>
      </c>
      <c r="D532" s="458">
        <v>1</v>
      </c>
      <c r="E532" s="459"/>
      <c r="F532" s="459"/>
      <c r="G532" s="460">
        <f t="shared" si="180"/>
        <v>0</v>
      </c>
      <c r="H532" s="461">
        <f t="shared" si="181"/>
        <v>0</v>
      </c>
      <c r="I532" s="462">
        <f t="shared" si="182"/>
        <v>0</v>
      </c>
      <c r="J532" s="463"/>
      <c r="S532" s="464"/>
      <c r="T532" s="464"/>
    </row>
    <row r="533" spans="1:20">
      <c r="A533" s="465">
        <v>2.1</v>
      </c>
      <c r="B533" s="456" t="s">
        <v>2519</v>
      </c>
      <c r="C533" s="457" t="s">
        <v>250</v>
      </c>
      <c r="D533" s="458">
        <v>4</v>
      </c>
      <c r="E533" s="459"/>
      <c r="F533" s="459"/>
      <c r="G533" s="460">
        <f t="shared" si="180"/>
        <v>0</v>
      </c>
      <c r="H533" s="461">
        <f t="shared" si="181"/>
        <v>0</v>
      </c>
      <c r="I533" s="462">
        <f t="shared" si="182"/>
        <v>0</v>
      </c>
      <c r="J533" s="463"/>
      <c r="S533" s="464"/>
      <c r="T533" s="464"/>
    </row>
    <row r="534" spans="1:20">
      <c r="A534" s="455">
        <v>2.11</v>
      </c>
      <c r="B534" s="456" t="s">
        <v>2520</v>
      </c>
      <c r="C534" s="457" t="s">
        <v>250</v>
      </c>
      <c r="D534" s="458">
        <v>2</v>
      </c>
      <c r="E534" s="459"/>
      <c r="F534" s="459"/>
      <c r="G534" s="460">
        <f t="shared" si="180"/>
        <v>0</v>
      </c>
      <c r="H534" s="461">
        <f t="shared" si="181"/>
        <v>0</v>
      </c>
      <c r="I534" s="462">
        <f t="shared" si="182"/>
        <v>0</v>
      </c>
      <c r="J534" s="463"/>
      <c r="S534" s="464"/>
      <c r="T534" s="464"/>
    </row>
    <row r="535" spans="1:20">
      <c r="A535" s="455">
        <v>2.12</v>
      </c>
      <c r="B535" s="456" t="s">
        <v>2521</v>
      </c>
      <c r="C535" s="457" t="s">
        <v>250</v>
      </c>
      <c r="D535" s="458">
        <v>1</v>
      </c>
      <c r="E535" s="459"/>
      <c r="F535" s="459"/>
      <c r="G535" s="460">
        <f t="shared" si="180"/>
        <v>0</v>
      </c>
      <c r="H535" s="461">
        <f t="shared" si="181"/>
        <v>0</v>
      </c>
      <c r="I535" s="462">
        <f t="shared" si="182"/>
        <v>0</v>
      </c>
      <c r="J535" s="463"/>
      <c r="S535" s="464"/>
      <c r="T535" s="464"/>
    </row>
    <row r="536" spans="1:20">
      <c r="A536" s="455">
        <v>2.13</v>
      </c>
      <c r="B536" s="456" t="s">
        <v>2522</v>
      </c>
      <c r="C536" s="457" t="s">
        <v>250</v>
      </c>
      <c r="D536" s="458">
        <v>8</v>
      </c>
      <c r="E536" s="459"/>
      <c r="F536" s="459"/>
      <c r="G536" s="460">
        <f t="shared" si="180"/>
        <v>0</v>
      </c>
      <c r="H536" s="461">
        <f t="shared" si="181"/>
        <v>0</v>
      </c>
      <c r="I536" s="462">
        <f t="shared" si="182"/>
        <v>0</v>
      </c>
      <c r="J536" s="463"/>
      <c r="S536" s="464"/>
      <c r="T536" s="464"/>
    </row>
    <row r="537" spans="1:20">
      <c r="A537" s="455">
        <v>2.14</v>
      </c>
      <c r="B537" s="456" t="s">
        <v>2523</v>
      </c>
      <c r="C537" s="457" t="s">
        <v>250</v>
      </c>
      <c r="D537" s="458">
        <v>4</v>
      </c>
      <c r="E537" s="459"/>
      <c r="F537" s="459"/>
      <c r="G537" s="460">
        <f t="shared" si="180"/>
        <v>0</v>
      </c>
      <c r="H537" s="461">
        <f t="shared" si="181"/>
        <v>0</v>
      </c>
      <c r="I537" s="462">
        <f t="shared" si="182"/>
        <v>0</v>
      </c>
      <c r="J537" s="463"/>
      <c r="S537" s="464"/>
      <c r="T537" s="464"/>
    </row>
    <row r="538" spans="1:20">
      <c r="A538" s="455">
        <v>2.15</v>
      </c>
      <c r="B538" s="456" t="s">
        <v>2524</v>
      </c>
      <c r="C538" s="457" t="s">
        <v>250</v>
      </c>
      <c r="D538" s="458">
        <v>2</v>
      </c>
      <c r="E538" s="459"/>
      <c r="F538" s="459"/>
      <c r="G538" s="460">
        <f t="shared" si="180"/>
        <v>0</v>
      </c>
      <c r="H538" s="461">
        <f t="shared" si="181"/>
        <v>0</v>
      </c>
      <c r="I538" s="462">
        <f t="shared" si="182"/>
        <v>0</v>
      </c>
      <c r="J538" s="463"/>
      <c r="S538" s="464"/>
      <c r="T538" s="464"/>
    </row>
    <row r="539" spans="1:20">
      <c r="A539" s="455">
        <v>2.16</v>
      </c>
      <c r="B539" s="456" t="s">
        <v>2525</v>
      </c>
      <c r="C539" s="457" t="s">
        <v>250</v>
      </c>
      <c r="D539" s="458">
        <v>6</v>
      </c>
      <c r="E539" s="459"/>
      <c r="F539" s="459"/>
      <c r="G539" s="460">
        <f t="shared" si="180"/>
        <v>0</v>
      </c>
      <c r="H539" s="461">
        <f t="shared" si="181"/>
        <v>0</v>
      </c>
      <c r="I539" s="462">
        <f t="shared" si="182"/>
        <v>0</v>
      </c>
      <c r="J539" s="463"/>
      <c r="S539" s="464"/>
      <c r="T539" s="464"/>
    </row>
    <row r="540" spans="1:20">
      <c r="A540" s="455">
        <v>2.17</v>
      </c>
      <c r="B540" s="456" t="s">
        <v>2526</v>
      </c>
      <c r="C540" s="457" t="s">
        <v>250</v>
      </c>
      <c r="D540" s="458">
        <v>3</v>
      </c>
      <c r="E540" s="459"/>
      <c r="F540" s="459"/>
      <c r="G540" s="460">
        <f t="shared" si="180"/>
        <v>0</v>
      </c>
      <c r="H540" s="461">
        <f t="shared" si="181"/>
        <v>0</v>
      </c>
      <c r="I540" s="462">
        <f t="shared" si="182"/>
        <v>0</v>
      </c>
      <c r="J540" s="463"/>
      <c r="S540" s="464"/>
      <c r="T540" s="464"/>
    </row>
    <row r="541" spans="1:20">
      <c r="A541" s="455">
        <v>2.1800000000000002</v>
      </c>
      <c r="B541" s="456" t="s">
        <v>2527</v>
      </c>
      <c r="C541" s="457" t="s">
        <v>250</v>
      </c>
      <c r="D541" s="458">
        <v>2</v>
      </c>
      <c r="E541" s="459"/>
      <c r="F541" s="459"/>
      <c r="G541" s="460">
        <f t="shared" si="180"/>
        <v>0</v>
      </c>
      <c r="H541" s="461">
        <f t="shared" si="181"/>
        <v>0</v>
      </c>
      <c r="I541" s="462">
        <f t="shared" si="182"/>
        <v>0</v>
      </c>
      <c r="J541" s="463"/>
      <c r="S541" s="464"/>
      <c r="T541" s="464"/>
    </row>
    <row r="542" spans="1:20">
      <c r="A542" s="455">
        <v>2.19</v>
      </c>
      <c r="B542" s="456" t="s">
        <v>2526</v>
      </c>
      <c r="C542" s="457" t="s">
        <v>250</v>
      </c>
      <c r="D542" s="458">
        <v>5</v>
      </c>
      <c r="E542" s="459"/>
      <c r="F542" s="459"/>
      <c r="G542" s="460">
        <f t="shared" si="180"/>
        <v>0</v>
      </c>
      <c r="H542" s="461">
        <f t="shared" si="181"/>
        <v>0</v>
      </c>
      <c r="I542" s="462">
        <f t="shared" si="182"/>
        <v>0</v>
      </c>
      <c r="J542" s="463"/>
      <c r="S542" s="464"/>
      <c r="T542" s="464"/>
    </row>
    <row r="543" spans="1:20">
      <c r="A543" s="465">
        <v>2.2000000000000002</v>
      </c>
      <c r="B543" s="456" t="s">
        <v>2528</v>
      </c>
      <c r="C543" s="457" t="s">
        <v>250</v>
      </c>
      <c r="D543" s="458">
        <v>1</v>
      </c>
      <c r="E543" s="459"/>
      <c r="F543" s="459"/>
      <c r="G543" s="460">
        <f t="shared" si="180"/>
        <v>0</v>
      </c>
      <c r="H543" s="461">
        <f t="shared" si="181"/>
        <v>0</v>
      </c>
      <c r="I543" s="462">
        <f t="shared" si="182"/>
        <v>0</v>
      </c>
      <c r="J543" s="463"/>
      <c r="S543" s="464"/>
      <c r="T543" s="464"/>
    </row>
    <row r="544" spans="1:20" ht="26.25">
      <c r="A544" s="455">
        <v>2.21</v>
      </c>
      <c r="B544" s="456" t="s">
        <v>2529</v>
      </c>
      <c r="C544" s="457" t="s">
        <v>250</v>
      </c>
      <c r="D544" s="458">
        <v>4</v>
      </c>
      <c r="E544" s="459"/>
      <c r="F544" s="459"/>
      <c r="G544" s="460">
        <f t="shared" si="180"/>
        <v>0</v>
      </c>
      <c r="H544" s="461">
        <f t="shared" si="181"/>
        <v>0</v>
      </c>
      <c r="I544" s="462">
        <f t="shared" si="182"/>
        <v>0</v>
      </c>
      <c r="J544" s="463"/>
      <c r="S544" s="464"/>
      <c r="T544" s="464"/>
    </row>
    <row r="545" spans="1:20" ht="26.25">
      <c r="A545" s="455">
        <v>2.2200000000000002</v>
      </c>
      <c r="B545" s="456" t="s">
        <v>2530</v>
      </c>
      <c r="C545" s="457" t="s">
        <v>250</v>
      </c>
      <c r="D545" s="458">
        <v>6</v>
      </c>
      <c r="E545" s="459"/>
      <c r="F545" s="459"/>
      <c r="G545" s="460">
        <f t="shared" si="180"/>
        <v>0</v>
      </c>
      <c r="H545" s="461">
        <f t="shared" si="181"/>
        <v>0</v>
      </c>
      <c r="I545" s="462">
        <f t="shared" si="182"/>
        <v>0</v>
      </c>
      <c r="J545" s="463"/>
      <c r="S545" s="464"/>
      <c r="T545" s="464"/>
    </row>
    <row r="546" spans="1:20" ht="26.25">
      <c r="A546" s="455">
        <v>2.23</v>
      </c>
      <c r="B546" s="456" t="s">
        <v>2531</v>
      </c>
      <c r="C546" s="457" t="s">
        <v>250</v>
      </c>
      <c r="D546" s="458">
        <v>8</v>
      </c>
      <c r="E546" s="459"/>
      <c r="F546" s="459"/>
      <c r="G546" s="460">
        <f t="shared" si="180"/>
        <v>0</v>
      </c>
      <c r="H546" s="461">
        <f t="shared" si="181"/>
        <v>0</v>
      </c>
      <c r="I546" s="462">
        <f t="shared" si="182"/>
        <v>0</v>
      </c>
      <c r="J546" s="463"/>
      <c r="S546" s="464"/>
      <c r="T546" s="464"/>
    </row>
    <row r="547" spans="1:20">
      <c r="A547" s="455"/>
      <c r="B547" s="466" t="s">
        <v>2092</v>
      </c>
      <c r="C547" s="457"/>
      <c r="D547" s="458"/>
      <c r="E547" s="459"/>
      <c r="F547" s="459"/>
      <c r="G547" s="460"/>
      <c r="H547" s="461"/>
      <c r="I547" s="462"/>
      <c r="J547" s="463"/>
      <c r="S547" s="464"/>
      <c r="T547" s="464"/>
    </row>
    <row r="548" spans="1:20">
      <c r="A548" s="455"/>
      <c r="B548" s="466" t="s">
        <v>2314</v>
      </c>
      <c r="C548" s="457"/>
      <c r="D548" s="458"/>
      <c r="E548" s="459"/>
      <c r="F548" s="459"/>
      <c r="G548" s="460"/>
      <c r="H548" s="461"/>
      <c r="I548" s="462"/>
      <c r="J548" s="463"/>
      <c r="S548" s="464"/>
      <c r="T548" s="464"/>
    </row>
    <row r="549" spans="1:20" ht="26.25">
      <c r="A549" s="455"/>
      <c r="B549" s="456" t="s">
        <v>2315</v>
      </c>
      <c r="C549" s="457"/>
      <c r="D549" s="458"/>
      <c r="E549" s="459"/>
      <c r="F549" s="459"/>
      <c r="G549" s="460"/>
      <c r="H549" s="461"/>
      <c r="I549" s="462"/>
      <c r="J549" s="463"/>
      <c r="S549" s="464"/>
      <c r="T549" s="464"/>
    </row>
    <row r="550" spans="1:20">
      <c r="A550" s="455"/>
      <c r="B550" s="467" t="s">
        <v>2320</v>
      </c>
      <c r="C550" s="457" t="s">
        <v>2098</v>
      </c>
      <c r="D550" s="458">
        <v>0.99363057324840764</v>
      </c>
      <c r="E550" s="459"/>
      <c r="F550" s="459"/>
      <c r="G550" s="460">
        <f t="shared" ref="G550:G553" si="183">ROUND(D550*E550,2)</f>
        <v>0</v>
      </c>
      <c r="H550" s="461">
        <f t="shared" ref="H550:H553" si="184">ROUND(D550*F550,2)</f>
        <v>0</v>
      </c>
      <c r="I550" s="462">
        <f t="shared" ref="I550:I553" si="185">ROUND(G550+H550,2)</f>
        <v>0</v>
      </c>
      <c r="J550" s="463"/>
      <c r="S550" s="464"/>
      <c r="T550" s="464"/>
    </row>
    <row r="551" spans="1:20">
      <c r="A551" s="455"/>
      <c r="B551" s="467" t="s">
        <v>2532</v>
      </c>
      <c r="C551" s="457" t="s">
        <v>2098</v>
      </c>
      <c r="D551" s="458">
        <v>1.1592356687898089</v>
      </c>
      <c r="E551" s="459"/>
      <c r="F551" s="459"/>
      <c r="G551" s="460">
        <f t="shared" si="183"/>
        <v>0</v>
      </c>
      <c r="H551" s="461">
        <f t="shared" si="184"/>
        <v>0</v>
      </c>
      <c r="I551" s="462">
        <f t="shared" si="185"/>
        <v>0</v>
      </c>
      <c r="J551" s="463"/>
      <c r="S551" s="464"/>
      <c r="T551" s="464"/>
    </row>
    <row r="552" spans="1:20">
      <c r="A552" s="455"/>
      <c r="B552" s="467" t="s">
        <v>2321</v>
      </c>
      <c r="C552" s="457" t="s">
        <v>2098</v>
      </c>
      <c r="D552" s="458">
        <v>1.0505050505050506</v>
      </c>
      <c r="E552" s="459"/>
      <c r="F552" s="459"/>
      <c r="G552" s="460">
        <f t="shared" si="183"/>
        <v>0</v>
      </c>
      <c r="H552" s="461">
        <f t="shared" si="184"/>
        <v>0</v>
      </c>
      <c r="I552" s="462">
        <f t="shared" si="185"/>
        <v>0</v>
      </c>
      <c r="J552" s="463"/>
      <c r="S552" s="464"/>
      <c r="T552" s="464"/>
    </row>
    <row r="553" spans="1:20">
      <c r="A553" s="455"/>
      <c r="B553" s="469" t="s">
        <v>2322</v>
      </c>
      <c r="C553" s="457" t="s">
        <v>238</v>
      </c>
      <c r="D553" s="458">
        <v>2.8080000000000003</v>
      </c>
      <c r="E553" s="470"/>
      <c r="F553" s="459"/>
      <c r="G553" s="460">
        <f t="shared" si="183"/>
        <v>0</v>
      </c>
      <c r="H553" s="461">
        <f t="shared" si="184"/>
        <v>0</v>
      </c>
      <c r="I553" s="462">
        <f t="shared" si="185"/>
        <v>0</v>
      </c>
      <c r="J553" s="463"/>
      <c r="S553" s="464"/>
      <c r="T553" s="464"/>
    </row>
    <row r="554" spans="1:20">
      <c r="A554" s="455"/>
      <c r="B554" s="466" t="s">
        <v>2327</v>
      </c>
      <c r="C554" s="457"/>
      <c r="D554" s="458"/>
      <c r="E554" s="459"/>
      <c r="F554" s="459"/>
      <c r="G554" s="460"/>
      <c r="H554" s="461"/>
      <c r="I554" s="462"/>
      <c r="J554" s="463"/>
      <c r="S554" s="464"/>
      <c r="T554" s="464"/>
    </row>
    <row r="555" spans="1:20" ht="39">
      <c r="A555" s="455"/>
      <c r="B555" s="456" t="s">
        <v>2328</v>
      </c>
      <c r="C555" s="457"/>
      <c r="D555" s="458"/>
      <c r="E555" s="459"/>
      <c r="F555" s="459"/>
      <c r="G555" s="460"/>
      <c r="H555" s="461"/>
      <c r="I555" s="462"/>
      <c r="J555" s="463"/>
      <c r="S555" s="464"/>
      <c r="T555" s="464"/>
    </row>
    <row r="556" spans="1:20" ht="104.25" customHeight="1">
      <c r="A556" s="455"/>
      <c r="B556" s="471" t="s">
        <v>2329</v>
      </c>
      <c r="C556" s="457"/>
      <c r="D556" s="458"/>
      <c r="E556" s="459"/>
      <c r="F556" s="459"/>
      <c r="G556" s="460"/>
      <c r="H556" s="461"/>
      <c r="I556" s="462"/>
      <c r="J556" s="463"/>
      <c r="S556" s="464"/>
      <c r="T556" s="464"/>
    </row>
    <row r="557" spans="1:20">
      <c r="A557" s="455"/>
      <c r="B557" s="472" t="s">
        <v>2331</v>
      </c>
      <c r="C557" s="457" t="s">
        <v>238</v>
      </c>
      <c r="D557" s="458">
        <v>21.45</v>
      </c>
      <c r="E557" s="459"/>
      <c r="F557" s="459"/>
      <c r="G557" s="460">
        <f t="shared" ref="G557:G562" si="186">ROUND(D557*E557,2)</f>
        <v>0</v>
      </c>
      <c r="H557" s="461">
        <f t="shared" ref="H557:H562" si="187">ROUND(D557*F557,2)</f>
        <v>0</v>
      </c>
      <c r="I557" s="462">
        <f t="shared" ref="I557:I562" si="188">ROUND(G557+H557,2)</f>
        <v>0</v>
      </c>
      <c r="J557" s="463"/>
      <c r="S557" s="464"/>
      <c r="T557" s="464"/>
    </row>
    <row r="558" spans="1:20">
      <c r="A558" s="455"/>
      <c r="B558" s="472" t="s">
        <v>2332</v>
      </c>
      <c r="C558" s="457" t="s">
        <v>238</v>
      </c>
      <c r="D558" s="458">
        <v>97.786000000000001</v>
      </c>
      <c r="E558" s="459"/>
      <c r="F558" s="459"/>
      <c r="G558" s="460">
        <f t="shared" si="186"/>
        <v>0</v>
      </c>
      <c r="H558" s="461">
        <f t="shared" si="187"/>
        <v>0</v>
      </c>
      <c r="I558" s="462">
        <f t="shared" si="188"/>
        <v>0</v>
      </c>
      <c r="J558" s="463"/>
      <c r="S558" s="464"/>
      <c r="T558" s="464"/>
    </row>
    <row r="559" spans="1:20">
      <c r="A559" s="455"/>
      <c r="B559" s="472" t="s">
        <v>2382</v>
      </c>
      <c r="C559" s="457" t="s">
        <v>238</v>
      </c>
      <c r="D559" s="458">
        <v>30.615000000000002</v>
      </c>
      <c r="E559" s="459"/>
      <c r="F559" s="459"/>
      <c r="G559" s="460">
        <f t="shared" si="186"/>
        <v>0</v>
      </c>
      <c r="H559" s="461">
        <f t="shared" si="187"/>
        <v>0</v>
      </c>
      <c r="I559" s="462">
        <f t="shared" si="188"/>
        <v>0</v>
      </c>
      <c r="J559" s="463"/>
      <c r="S559" s="464"/>
      <c r="T559" s="464"/>
    </row>
    <row r="560" spans="1:20">
      <c r="A560" s="455"/>
      <c r="B560" s="472" t="s">
        <v>2366</v>
      </c>
      <c r="C560" s="457" t="s">
        <v>238</v>
      </c>
      <c r="D560" s="458">
        <v>98.215000000000003</v>
      </c>
      <c r="E560" s="459"/>
      <c r="F560" s="459"/>
      <c r="G560" s="460">
        <f t="shared" si="186"/>
        <v>0</v>
      </c>
      <c r="H560" s="461">
        <f t="shared" si="187"/>
        <v>0</v>
      </c>
      <c r="I560" s="462">
        <f t="shared" si="188"/>
        <v>0</v>
      </c>
      <c r="J560" s="463"/>
      <c r="S560" s="464"/>
      <c r="T560" s="464"/>
    </row>
    <row r="561" spans="1:20">
      <c r="A561" s="455"/>
      <c r="B561" s="472" t="s">
        <v>2506</v>
      </c>
      <c r="C561" s="457" t="s">
        <v>238</v>
      </c>
      <c r="D561" s="458">
        <v>103.22000000000001</v>
      </c>
      <c r="E561" s="459"/>
      <c r="F561" s="459"/>
      <c r="G561" s="460">
        <f t="shared" si="186"/>
        <v>0</v>
      </c>
      <c r="H561" s="461">
        <f t="shared" si="187"/>
        <v>0</v>
      </c>
      <c r="I561" s="462">
        <f t="shared" si="188"/>
        <v>0</v>
      </c>
      <c r="J561" s="463"/>
      <c r="S561" s="464"/>
      <c r="T561" s="464"/>
    </row>
    <row r="562" spans="1:20">
      <c r="A562" s="455"/>
      <c r="B562" s="472" t="s">
        <v>2460</v>
      </c>
      <c r="C562" s="457" t="s">
        <v>238</v>
      </c>
      <c r="D562" s="458">
        <v>4.16</v>
      </c>
      <c r="E562" s="459"/>
      <c r="F562" s="459"/>
      <c r="G562" s="460">
        <f t="shared" si="186"/>
        <v>0</v>
      </c>
      <c r="H562" s="461">
        <f t="shared" si="187"/>
        <v>0</v>
      </c>
      <c r="I562" s="462">
        <f t="shared" si="188"/>
        <v>0</v>
      </c>
      <c r="J562" s="463"/>
      <c r="S562" s="464"/>
      <c r="T562" s="464"/>
    </row>
    <row r="563" spans="1:20">
      <c r="A563" s="455"/>
      <c r="B563" s="469"/>
      <c r="C563" s="457"/>
      <c r="D563" s="458"/>
      <c r="E563" s="459"/>
      <c r="F563" s="459"/>
      <c r="G563" s="460"/>
      <c r="H563" s="461"/>
      <c r="I563" s="462"/>
      <c r="J563" s="463"/>
      <c r="S563" s="464"/>
      <c r="T563" s="464"/>
    </row>
    <row r="564" spans="1:20">
      <c r="A564" s="455"/>
      <c r="B564" s="472" t="s">
        <v>2334</v>
      </c>
      <c r="C564" s="457" t="s">
        <v>238</v>
      </c>
      <c r="D564" s="458">
        <v>2.4200000000000004</v>
      </c>
      <c r="E564" s="459"/>
      <c r="F564" s="459"/>
      <c r="G564" s="460">
        <f t="shared" ref="G564:G569" si="189">ROUND(D564*E564,2)</f>
        <v>0</v>
      </c>
      <c r="H564" s="461">
        <f t="shared" ref="H564:H569" si="190">ROUND(D564*F564,2)</f>
        <v>0</v>
      </c>
      <c r="I564" s="462">
        <f t="shared" ref="I564:I569" si="191">ROUND(G564+H564,2)</f>
        <v>0</v>
      </c>
      <c r="J564" s="463"/>
      <c r="S564" s="464"/>
      <c r="T564" s="464"/>
    </row>
    <row r="565" spans="1:20">
      <c r="A565" s="455"/>
      <c r="B565" s="472" t="s">
        <v>2335</v>
      </c>
      <c r="C565" s="457" t="s">
        <v>238</v>
      </c>
      <c r="D565" s="458">
        <v>24.310000000000002</v>
      </c>
      <c r="E565" s="459"/>
      <c r="F565" s="459"/>
      <c r="G565" s="460">
        <f t="shared" si="189"/>
        <v>0</v>
      </c>
      <c r="H565" s="461">
        <f t="shared" si="190"/>
        <v>0</v>
      </c>
      <c r="I565" s="462">
        <f t="shared" si="191"/>
        <v>0</v>
      </c>
      <c r="J565" s="463"/>
      <c r="S565" s="464"/>
      <c r="T565" s="464"/>
    </row>
    <row r="566" spans="1:20">
      <c r="A566" s="455"/>
      <c r="B566" s="472" t="s">
        <v>2336</v>
      </c>
      <c r="C566" s="457" t="s">
        <v>238</v>
      </c>
      <c r="D566" s="458">
        <v>4.4440000000000008</v>
      </c>
      <c r="E566" s="459"/>
      <c r="F566" s="459"/>
      <c r="G566" s="460">
        <f t="shared" si="189"/>
        <v>0</v>
      </c>
      <c r="H566" s="461">
        <f t="shared" si="190"/>
        <v>0</v>
      </c>
      <c r="I566" s="462">
        <f t="shared" si="191"/>
        <v>0</v>
      </c>
      <c r="J566" s="463"/>
      <c r="S566" s="464"/>
      <c r="T566" s="464"/>
    </row>
    <row r="567" spans="1:20">
      <c r="A567" s="455"/>
      <c r="B567" s="472" t="s">
        <v>2367</v>
      </c>
      <c r="C567" s="457" t="s">
        <v>238</v>
      </c>
      <c r="D567" s="458">
        <v>47.652000000000001</v>
      </c>
      <c r="E567" s="459"/>
      <c r="F567" s="459"/>
      <c r="G567" s="460">
        <f t="shared" si="189"/>
        <v>0</v>
      </c>
      <c r="H567" s="461">
        <f t="shared" si="190"/>
        <v>0</v>
      </c>
      <c r="I567" s="462">
        <f t="shared" si="191"/>
        <v>0</v>
      </c>
      <c r="J567" s="463"/>
      <c r="S567" s="464"/>
      <c r="T567" s="464"/>
    </row>
    <row r="568" spans="1:20">
      <c r="A568" s="455"/>
      <c r="B568" s="472" t="s">
        <v>2507</v>
      </c>
      <c r="C568" s="457" t="s">
        <v>238</v>
      </c>
      <c r="D568" s="458">
        <v>51.898000000000003</v>
      </c>
      <c r="E568" s="459"/>
      <c r="F568" s="459"/>
      <c r="G568" s="460">
        <f t="shared" si="189"/>
        <v>0</v>
      </c>
      <c r="H568" s="461">
        <f t="shared" si="190"/>
        <v>0</v>
      </c>
      <c r="I568" s="462">
        <f t="shared" si="191"/>
        <v>0</v>
      </c>
      <c r="J568" s="463"/>
      <c r="S568" s="464"/>
      <c r="T568" s="464"/>
    </row>
    <row r="569" spans="1:20">
      <c r="A569" s="455"/>
      <c r="B569" s="472" t="s">
        <v>2461</v>
      </c>
      <c r="C569" s="457" t="s">
        <v>238</v>
      </c>
      <c r="D569" s="458">
        <v>36.454000000000001</v>
      </c>
      <c r="E569" s="459"/>
      <c r="F569" s="459"/>
      <c r="G569" s="460">
        <f t="shared" si="189"/>
        <v>0</v>
      </c>
      <c r="H569" s="461">
        <f t="shared" si="190"/>
        <v>0</v>
      </c>
      <c r="I569" s="462">
        <f t="shared" si="191"/>
        <v>0</v>
      </c>
      <c r="J569" s="463"/>
      <c r="S569" s="464"/>
      <c r="T569" s="464"/>
    </row>
    <row r="570" spans="1:20">
      <c r="A570" s="455"/>
      <c r="B570" s="466" t="s">
        <v>2340</v>
      </c>
      <c r="C570" s="457"/>
      <c r="D570" s="458"/>
      <c r="E570" s="459"/>
      <c r="F570" s="459"/>
      <c r="G570" s="460"/>
      <c r="H570" s="461"/>
      <c r="I570" s="462"/>
      <c r="J570" s="463"/>
      <c r="S570" s="464"/>
      <c r="T570" s="464"/>
    </row>
    <row r="571" spans="1:20" ht="68.25" customHeight="1">
      <c r="A571" s="455"/>
      <c r="B571" s="456" t="s">
        <v>2533</v>
      </c>
      <c r="C571" s="457" t="s">
        <v>2098</v>
      </c>
      <c r="D571" s="458">
        <v>110</v>
      </c>
      <c r="E571" s="459"/>
      <c r="F571" s="459"/>
      <c r="G571" s="460">
        <f t="shared" ref="G571:G572" si="192">ROUND(D571*E571,2)</f>
        <v>0</v>
      </c>
      <c r="H571" s="461">
        <f t="shared" ref="H571:H572" si="193">ROUND(D571*F571,2)</f>
        <v>0</v>
      </c>
      <c r="I571" s="462">
        <f t="shared" ref="I571:I572" si="194">ROUND(G571+H571,2)</f>
        <v>0</v>
      </c>
      <c r="J571" s="463"/>
      <c r="S571" s="464"/>
      <c r="T571" s="464"/>
    </row>
    <row r="572" spans="1:20">
      <c r="A572" s="455"/>
      <c r="B572" s="456" t="s">
        <v>2534</v>
      </c>
      <c r="C572" s="457" t="s">
        <v>430</v>
      </c>
      <c r="D572" s="458">
        <v>9.1999999999999993</v>
      </c>
      <c r="E572" s="459"/>
      <c r="F572" s="459"/>
      <c r="G572" s="460">
        <f t="shared" si="192"/>
        <v>0</v>
      </c>
      <c r="H572" s="461">
        <f t="shared" si="193"/>
        <v>0</v>
      </c>
      <c r="I572" s="462">
        <f t="shared" si="194"/>
        <v>0</v>
      </c>
      <c r="J572" s="463"/>
      <c r="S572" s="464"/>
      <c r="T572" s="464"/>
    </row>
    <row r="573" spans="1:20">
      <c r="A573" s="455"/>
      <c r="B573" s="466" t="s">
        <v>2342</v>
      </c>
      <c r="C573" s="457"/>
      <c r="D573" s="458"/>
      <c r="E573" s="459"/>
      <c r="F573" s="459"/>
      <c r="G573" s="460"/>
      <c r="H573" s="461"/>
      <c r="I573" s="462"/>
      <c r="J573" s="463"/>
      <c r="S573" s="464"/>
      <c r="T573" s="464"/>
    </row>
    <row r="574" spans="1:20" ht="77.25">
      <c r="A574" s="455"/>
      <c r="B574" s="456" t="s">
        <v>2535</v>
      </c>
      <c r="C574" s="457"/>
      <c r="D574" s="458"/>
      <c r="E574" s="459"/>
      <c r="F574" s="459"/>
      <c r="G574" s="460"/>
      <c r="H574" s="461"/>
      <c r="I574" s="462"/>
      <c r="J574" s="463"/>
      <c r="S574" s="464"/>
      <c r="T574" s="464"/>
    </row>
    <row r="575" spans="1:20" ht="26.25">
      <c r="A575" s="455"/>
      <c r="B575" s="456" t="s">
        <v>2369</v>
      </c>
      <c r="C575" s="457" t="s">
        <v>238</v>
      </c>
      <c r="D575" s="458">
        <v>52.3</v>
      </c>
      <c r="E575" s="459"/>
      <c r="F575" s="459"/>
      <c r="G575" s="460">
        <f t="shared" ref="G575:G578" si="195">ROUND(D575*E575,2)</f>
        <v>0</v>
      </c>
      <c r="H575" s="461">
        <f t="shared" ref="H575:H578" si="196">ROUND(D575*F575,2)</f>
        <v>0</v>
      </c>
      <c r="I575" s="462">
        <f t="shared" ref="I575:I578" si="197">ROUND(G575+H575,2)</f>
        <v>0</v>
      </c>
      <c r="J575" s="463"/>
      <c r="S575" s="464"/>
      <c r="T575" s="464"/>
    </row>
    <row r="576" spans="1:20" ht="26.25">
      <c r="A576" s="455"/>
      <c r="B576" s="456" t="s">
        <v>2345</v>
      </c>
      <c r="C576" s="457" t="s">
        <v>238</v>
      </c>
      <c r="D576" s="458">
        <v>100.05</v>
      </c>
      <c r="E576" s="459"/>
      <c r="F576" s="459"/>
      <c r="G576" s="460">
        <f t="shared" si="195"/>
        <v>0</v>
      </c>
      <c r="H576" s="461">
        <f t="shared" si="196"/>
        <v>0</v>
      </c>
      <c r="I576" s="462">
        <f t="shared" si="197"/>
        <v>0</v>
      </c>
      <c r="J576" s="463"/>
      <c r="S576" s="464"/>
      <c r="T576" s="464"/>
    </row>
    <row r="577" spans="1:20" ht="26.25">
      <c r="A577" s="455"/>
      <c r="B577" s="456" t="s">
        <v>2346</v>
      </c>
      <c r="C577" s="457" t="s">
        <v>238</v>
      </c>
      <c r="D577" s="458">
        <v>68.7</v>
      </c>
      <c r="E577" s="459"/>
      <c r="F577" s="459"/>
      <c r="G577" s="460">
        <f t="shared" si="195"/>
        <v>0</v>
      </c>
      <c r="H577" s="461">
        <f t="shared" si="196"/>
        <v>0</v>
      </c>
      <c r="I577" s="462">
        <f t="shared" si="197"/>
        <v>0</v>
      </c>
      <c r="J577" s="463"/>
      <c r="S577" s="464"/>
      <c r="T577" s="464"/>
    </row>
    <row r="578" spans="1:20" s="16" customFormat="1" ht="16.5">
      <c r="A578" s="455"/>
      <c r="B578" s="456" t="s">
        <v>2347</v>
      </c>
      <c r="C578" s="457" t="s">
        <v>238</v>
      </c>
      <c r="D578" s="458">
        <v>209.3</v>
      </c>
      <c r="E578" s="459"/>
      <c r="F578" s="459"/>
      <c r="G578" s="460">
        <f t="shared" si="195"/>
        <v>0</v>
      </c>
      <c r="H578" s="461">
        <f t="shared" si="196"/>
        <v>0</v>
      </c>
      <c r="I578" s="462">
        <f t="shared" si="197"/>
        <v>0</v>
      </c>
      <c r="J578" s="484"/>
      <c r="Q578" s="415"/>
      <c r="R578" s="415"/>
      <c r="S578" s="464"/>
      <c r="T578" s="464"/>
    </row>
    <row r="579" spans="1:20">
      <c r="A579" s="455"/>
      <c r="B579" s="456"/>
      <c r="C579" s="457"/>
      <c r="D579" s="458"/>
      <c r="E579" s="459"/>
      <c r="F579" s="459"/>
      <c r="G579" s="460"/>
      <c r="H579" s="461"/>
      <c r="I579" s="462"/>
      <c r="J579" s="463"/>
      <c r="S579" s="464"/>
      <c r="T579" s="464"/>
    </row>
    <row r="580" spans="1:20">
      <c r="A580" s="455"/>
      <c r="B580" s="456" t="s">
        <v>2348</v>
      </c>
      <c r="C580" s="457" t="s">
        <v>2263</v>
      </c>
      <c r="D580" s="458">
        <v>1</v>
      </c>
      <c r="E580" s="459"/>
      <c r="F580" s="459"/>
      <c r="G580" s="460">
        <f t="shared" ref="G580:G581" si="198">ROUND(D580*E580,2)</f>
        <v>0</v>
      </c>
      <c r="H580" s="461">
        <f t="shared" ref="H580:H581" si="199">ROUND(D580*F580,2)</f>
        <v>0</v>
      </c>
      <c r="I580" s="462">
        <f t="shared" ref="I580:I581" si="200">ROUND(G580+H580,2)</f>
        <v>0</v>
      </c>
      <c r="J580" s="463"/>
      <c r="S580" s="464"/>
      <c r="T580" s="464"/>
    </row>
    <row r="581" spans="1:20">
      <c r="A581" s="455"/>
      <c r="B581" s="456" t="s">
        <v>2349</v>
      </c>
      <c r="C581" s="457" t="s">
        <v>2263</v>
      </c>
      <c r="D581" s="458">
        <v>1</v>
      </c>
      <c r="E581" s="459"/>
      <c r="F581" s="459"/>
      <c r="G581" s="460">
        <f t="shared" si="198"/>
        <v>0</v>
      </c>
      <c r="H581" s="461">
        <f t="shared" si="199"/>
        <v>0</v>
      </c>
      <c r="I581" s="462">
        <f t="shared" si="200"/>
        <v>0</v>
      </c>
      <c r="J581" s="463"/>
      <c r="S581" s="464"/>
      <c r="T581" s="464"/>
    </row>
    <row r="582" spans="1:20">
      <c r="A582" s="473" t="s">
        <v>2475</v>
      </c>
      <c r="B582" s="474"/>
      <c r="C582" s="474"/>
      <c r="D582" s="474"/>
      <c r="E582" s="474"/>
      <c r="F582" s="474"/>
      <c r="G582" s="474"/>
      <c r="H582" s="474"/>
      <c r="I582" s="474"/>
      <c r="J582" s="475"/>
      <c r="K582" s="476">
        <f>SUM(G524:G581)</f>
        <v>0</v>
      </c>
      <c r="L582" s="476">
        <f>SUM(H524:H581)</f>
        <v>0</v>
      </c>
      <c r="M582" s="476">
        <f>SUM(I524:I581)</f>
        <v>0</v>
      </c>
      <c r="S582" s="464"/>
      <c r="T582" s="464"/>
    </row>
    <row r="583" spans="1:20" ht="17.25" customHeight="1">
      <c r="A583" s="452" t="s">
        <v>2536</v>
      </c>
      <c r="B583" s="453"/>
      <c r="C583" s="453"/>
      <c r="D583" s="453"/>
      <c r="E583" s="453"/>
      <c r="F583" s="453"/>
      <c r="G583" s="453"/>
      <c r="H583" s="453"/>
      <c r="I583" s="453"/>
      <c r="J583" s="454"/>
      <c r="S583" s="464"/>
      <c r="T583" s="464"/>
    </row>
    <row r="584" spans="1:20" ht="287.25" customHeight="1">
      <c r="A584" s="455">
        <v>4.0999999999999996</v>
      </c>
      <c r="B584" s="456" t="s">
        <v>2537</v>
      </c>
      <c r="C584" s="457" t="s">
        <v>250</v>
      </c>
      <c r="D584" s="458">
        <v>1</v>
      </c>
      <c r="E584" s="459"/>
      <c r="F584" s="459"/>
      <c r="G584" s="460">
        <f t="shared" ref="G584:G594" si="201">ROUND(D584*E584,2)</f>
        <v>0</v>
      </c>
      <c r="H584" s="461">
        <f t="shared" ref="H584:H594" si="202">ROUND(D584*F584,2)</f>
        <v>0</v>
      </c>
      <c r="I584" s="462">
        <f t="shared" ref="I584:I594" si="203">ROUND(G584+H584,2)</f>
        <v>0</v>
      </c>
      <c r="J584" s="463"/>
      <c r="S584" s="464"/>
      <c r="T584" s="464"/>
    </row>
    <row r="585" spans="1:20" ht="77.25">
      <c r="A585" s="455">
        <v>4.2</v>
      </c>
      <c r="B585" s="456" t="s">
        <v>2538</v>
      </c>
      <c r="C585" s="457" t="s">
        <v>250</v>
      </c>
      <c r="D585" s="458">
        <v>1</v>
      </c>
      <c r="E585" s="459"/>
      <c r="F585" s="459"/>
      <c r="G585" s="460">
        <f t="shared" si="201"/>
        <v>0</v>
      </c>
      <c r="H585" s="461">
        <f t="shared" si="202"/>
        <v>0</v>
      </c>
      <c r="I585" s="462">
        <f t="shared" si="203"/>
        <v>0</v>
      </c>
      <c r="J585" s="463"/>
      <c r="S585" s="464"/>
      <c r="T585" s="464"/>
    </row>
    <row r="586" spans="1:20">
      <c r="A586" s="455">
        <v>4.3</v>
      </c>
      <c r="B586" s="456" t="s">
        <v>2539</v>
      </c>
      <c r="C586" s="457" t="s">
        <v>250</v>
      </c>
      <c r="D586" s="458">
        <v>1</v>
      </c>
      <c r="E586" s="459"/>
      <c r="F586" s="459"/>
      <c r="G586" s="460">
        <f t="shared" si="201"/>
        <v>0</v>
      </c>
      <c r="H586" s="461">
        <f t="shared" si="202"/>
        <v>0</v>
      </c>
      <c r="I586" s="462">
        <f t="shared" si="203"/>
        <v>0</v>
      </c>
      <c r="J586" s="463"/>
      <c r="S586" s="464"/>
      <c r="T586" s="464"/>
    </row>
    <row r="587" spans="1:20">
      <c r="A587" s="455">
        <v>4.4000000000000004</v>
      </c>
      <c r="B587" s="456" t="s">
        <v>2377</v>
      </c>
      <c r="C587" s="457" t="s">
        <v>250</v>
      </c>
      <c r="D587" s="458">
        <v>1</v>
      </c>
      <c r="E587" s="459"/>
      <c r="F587" s="459"/>
      <c r="G587" s="460">
        <f t="shared" si="201"/>
        <v>0</v>
      </c>
      <c r="H587" s="461">
        <f t="shared" si="202"/>
        <v>0</v>
      </c>
      <c r="I587" s="462">
        <f t="shared" si="203"/>
        <v>0</v>
      </c>
      <c r="J587" s="463"/>
      <c r="S587" s="464"/>
      <c r="T587" s="464"/>
    </row>
    <row r="588" spans="1:20">
      <c r="A588" s="455">
        <v>4.5</v>
      </c>
      <c r="B588" s="456" t="s">
        <v>2540</v>
      </c>
      <c r="C588" s="457" t="s">
        <v>250</v>
      </c>
      <c r="D588" s="458">
        <v>1</v>
      </c>
      <c r="E588" s="459"/>
      <c r="F588" s="459"/>
      <c r="G588" s="460">
        <f t="shared" si="201"/>
        <v>0</v>
      </c>
      <c r="H588" s="461">
        <f t="shared" si="202"/>
        <v>0</v>
      </c>
      <c r="I588" s="462">
        <f t="shared" si="203"/>
        <v>0</v>
      </c>
      <c r="J588" s="463"/>
      <c r="S588" s="464"/>
      <c r="T588" s="464"/>
    </row>
    <row r="589" spans="1:20">
      <c r="A589" s="455">
        <v>4.5999999999999996</v>
      </c>
      <c r="B589" s="456" t="s">
        <v>2541</v>
      </c>
      <c r="C589" s="457" t="s">
        <v>250</v>
      </c>
      <c r="D589" s="458">
        <v>1</v>
      </c>
      <c r="E589" s="459"/>
      <c r="F589" s="459"/>
      <c r="G589" s="460">
        <f t="shared" si="201"/>
        <v>0</v>
      </c>
      <c r="H589" s="461">
        <f t="shared" si="202"/>
        <v>0</v>
      </c>
      <c r="I589" s="462">
        <f t="shared" si="203"/>
        <v>0</v>
      </c>
      <c r="J589" s="463"/>
      <c r="S589" s="464"/>
      <c r="T589" s="464"/>
    </row>
    <row r="590" spans="1:20">
      <c r="A590" s="455">
        <v>4.7</v>
      </c>
      <c r="B590" s="456" t="s">
        <v>2542</v>
      </c>
      <c r="C590" s="457" t="s">
        <v>250</v>
      </c>
      <c r="D590" s="458">
        <v>1</v>
      </c>
      <c r="E590" s="459"/>
      <c r="F590" s="459"/>
      <c r="G590" s="460">
        <f t="shared" si="201"/>
        <v>0</v>
      </c>
      <c r="H590" s="461">
        <f t="shared" si="202"/>
        <v>0</v>
      </c>
      <c r="I590" s="462">
        <f t="shared" si="203"/>
        <v>0</v>
      </c>
      <c r="J590" s="463"/>
      <c r="S590" s="464"/>
      <c r="T590" s="464"/>
    </row>
    <row r="591" spans="1:20">
      <c r="A591" s="455">
        <v>4.8</v>
      </c>
      <c r="B591" s="456" t="s">
        <v>2363</v>
      </c>
      <c r="C591" s="457" t="s">
        <v>250</v>
      </c>
      <c r="D591" s="458">
        <v>8</v>
      </c>
      <c r="E591" s="459"/>
      <c r="F591" s="459"/>
      <c r="G591" s="460">
        <f t="shared" si="201"/>
        <v>0</v>
      </c>
      <c r="H591" s="461">
        <f t="shared" si="202"/>
        <v>0</v>
      </c>
      <c r="I591" s="462">
        <f t="shared" si="203"/>
        <v>0</v>
      </c>
      <c r="J591" s="463"/>
      <c r="S591" s="464"/>
      <c r="T591" s="464"/>
    </row>
    <row r="592" spans="1:20">
      <c r="A592" s="455">
        <v>4.9000000000000004</v>
      </c>
      <c r="B592" s="456" t="s">
        <v>2543</v>
      </c>
      <c r="C592" s="457" t="s">
        <v>250</v>
      </c>
      <c r="D592" s="458">
        <v>1</v>
      </c>
      <c r="E592" s="459"/>
      <c r="F592" s="459"/>
      <c r="G592" s="460">
        <f t="shared" si="201"/>
        <v>0</v>
      </c>
      <c r="H592" s="461">
        <f t="shared" si="202"/>
        <v>0</v>
      </c>
      <c r="I592" s="462">
        <f t="shared" si="203"/>
        <v>0</v>
      </c>
      <c r="J592" s="463"/>
      <c r="S592" s="464"/>
      <c r="T592" s="464"/>
    </row>
    <row r="593" spans="1:20">
      <c r="A593" s="465">
        <v>4.0999999999999996</v>
      </c>
      <c r="B593" s="456" t="s">
        <v>2544</v>
      </c>
      <c r="C593" s="457" t="s">
        <v>250</v>
      </c>
      <c r="D593" s="458">
        <v>1</v>
      </c>
      <c r="E593" s="459"/>
      <c r="F593" s="459"/>
      <c r="G593" s="460">
        <f t="shared" si="201"/>
        <v>0</v>
      </c>
      <c r="H593" s="461">
        <f t="shared" si="202"/>
        <v>0</v>
      </c>
      <c r="I593" s="462">
        <f t="shared" si="203"/>
        <v>0</v>
      </c>
      <c r="J593" s="463"/>
      <c r="S593" s="464"/>
      <c r="T593" s="464"/>
    </row>
    <row r="594" spans="1:20">
      <c r="A594" s="455">
        <v>4.1100000000000003</v>
      </c>
      <c r="B594" s="456" t="s">
        <v>2545</v>
      </c>
      <c r="C594" s="457" t="s">
        <v>250</v>
      </c>
      <c r="D594" s="458">
        <v>6</v>
      </c>
      <c r="E594" s="459"/>
      <c r="F594" s="459"/>
      <c r="G594" s="460">
        <f t="shared" si="201"/>
        <v>0</v>
      </c>
      <c r="H594" s="461">
        <f t="shared" si="202"/>
        <v>0</v>
      </c>
      <c r="I594" s="462">
        <f t="shared" si="203"/>
        <v>0</v>
      </c>
      <c r="J594" s="463"/>
      <c r="S594" s="464"/>
      <c r="T594" s="464"/>
    </row>
    <row r="595" spans="1:20">
      <c r="A595" s="455"/>
      <c r="B595" s="466" t="s">
        <v>2092</v>
      </c>
      <c r="C595" s="457"/>
      <c r="D595" s="458"/>
      <c r="E595" s="459"/>
      <c r="F595" s="459"/>
      <c r="G595" s="460"/>
      <c r="H595" s="461"/>
      <c r="I595" s="462"/>
      <c r="J595" s="463"/>
      <c r="S595" s="464"/>
      <c r="T595" s="464"/>
    </row>
    <row r="596" spans="1:20">
      <c r="A596" s="455"/>
      <c r="B596" s="466" t="s">
        <v>2314</v>
      </c>
      <c r="C596" s="457"/>
      <c r="D596" s="458"/>
      <c r="E596" s="459"/>
      <c r="F596" s="459"/>
      <c r="G596" s="460"/>
      <c r="H596" s="461"/>
      <c r="I596" s="462"/>
      <c r="J596" s="463"/>
      <c r="S596" s="464"/>
      <c r="T596" s="464"/>
    </row>
    <row r="597" spans="1:20" ht="26.25">
      <c r="A597" s="455"/>
      <c r="B597" s="456" t="s">
        <v>2315</v>
      </c>
      <c r="C597" s="457"/>
      <c r="D597" s="458"/>
      <c r="E597" s="459"/>
      <c r="F597" s="459"/>
      <c r="G597" s="460"/>
      <c r="H597" s="461"/>
      <c r="I597" s="462"/>
      <c r="J597" s="463"/>
      <c r="S597" s="464"/>
      <c r="T597" s="464"/>
    </row>
    <row r="598" spans="1:20">
      <c r="A598" s="455"/>
      <c r="B598" s="467" t="s">
        <v>2319</v>
      </c>
      <c r="C598" s="457" t="s">
        <v>2098</v>
      </c>
      <c r="D598" s="458">
        <v>11.302547770700638</v>
      </c>
      <c r="E598" s="459"/>
      <c r="F598" s="459"/>
      <c r="G598" s="460">
        <f t="shared" ref="G598:G599" si="204">ROUND(D598*E598,2)</f>
        <v>0</v>
      </c>
      <c r="H598" s="461">
        <f t="shared" ref="H598:H599" si="205">ROUND(D598*F598,2)</f>
        <v>0</v>
      </c>
      <c r="I598" s="462">
        <f t="shared" ref="I598:I599" si="206">ROUND(G598+H598,2)</f>
        <v>0</v>
      </c>
      <c r="J598" s="463"/>
      <c r="S598" s="464"/>
      <c r="T598" s="464"/>
    </row>
    <row r="599" spans="1:20">
      <c r="A599" s="455"/>
      <c r="B599" s="469" t="s">
        <v>2323</v>
      </c>
      <c r="C599" s="457" t="s">
        <v>238</v>
      </c>
      <c r="D599" s="458">
        <v>2.9770000000000003</v>
      </c>
      <c r="E599" s="470"/>
      <c r="F599" s="459"/>
      <c r="G599" s="460">
        <f t="shared" si="204"/>
        <v>0</v>
      </c>
      <c r="H599" s="461">
        <f t="shared" si="205"/>
        <v>0</v>
      </c>
      <c r="I599" s="462">
        <f t="shared" si="206"/>
        <v>0</v>
      </c>
      <c r="J599" s="463"/>
      <c r="S599" s="464"/>
      <c r="T599" s="464"/>
    </row>
    <row r="600" spans="1:20">
      <c r="A600" s="455"/>
      <c r="B600" s="466" t="s">
        <v>2327</v>
      </c>
      <c r="C600" s="457"/>
      <c r="D600" s="458"/>
      <c r="E600" s="459"/>
      <c r="F600" s="459"/>
      <c r="G600" s="460"/>
      <c r="H600" s="461"/>
      <c r="I600" s="462"/>
      <c r="J600" s="463"/>
      <c r="S600" s="464"/>
      <c r="T600" s="464"/>
    </row>
    <row r="601" spans="1:20" ht="15" customHeight="1">
      <c r="A601" s="455"/>
      <c r="B601" s="456" t="s">
        <v>2328</v>
      </c>
      <c r="C601" s="457"/>
      <c r="D601" s="458"/>
      <c r="E601" s="459"/>
      <c r="F601" s="459"/>
      <c r="G601" s="460"/>
      <c r="H601" s="461"/>
      <c r="I601" s="462"/>
      <c r="J601" s="463"/>
      <c r="S601" s="464"/>
      <c r="T601" s="464"/>
    </row>
    <row r="602" spans="1:20" ht="104.25" customHeight="1">
      <c r="A602" s="455"/>
      <c r="B602" s="471" t="s">
        <v>2329</v>
      </c>
      <c r="C602" s="457"/>
      <c r="D602" s="458"/>
      <c r="E602" s="459"/>
      <c r="F602" s="459"/>
      <c r="G602" s="460"/>
      <c r="H602" s="461"/>
      <c r="I602" s="462"/>
      <c r="J602" s="463"/>
      <c r="S602" s="464"/>
      <c r="T602" s="464"/>
    </row>
    <row r="603" spans="1:20">
      <c r="A603" s="455"/>
      <c r="B603" s="472" t="s">
        <v>2330</v>
      </c>
      <c r="C603" s="457" t="s">
        <v>238</v>
      </c>
      <c r="D603" s="458">
        <v>4.9270000000000005</v>
      </c>
      <c r="E603" s="459"/>
      <c r="F603" s="459"/>
      <c r="G603" s="460">
        <f t="shared" ref="G603:G605" si="207">ROUND(D603*E603,2)</f>
        <v>0</v>
      </c>
      <c r="H603" s="461">
        <f t="shared" ref="H603:H605" si="208">ROUND(D603*F603,2)</f>
        <v>0</v>
      </c>
      <c r="I603" s="462">
        <f t="shared" ref="I603:I605" si="209">ROUND(G603+H603,2)</f>
        <v>0</v>
      </c>
      <c r="J603" s="463"/>
      <c r="S603" s="464"/>
      <c r="T603" s="464"/>
    </row>
    <row r="604" spans="1:20">
      <c r="A604" s="455"/>
      <c r="B604" s="472" t="s">
        <v>2331</v>
      </c>
      <c r="C604" s="457" t="s">
        <v>238</v>
      </c>
      <c r="D604" s="458">
        <v>6.0580000000000007</v>
      </c>
      <c r="E604" s="459"/>
      <c r="F604" s="459"/>
      <c r="G604" s="460">
        <f t="shared" si="207"/>
        <v>0</v>
      </c>
      <c r="H604" s="461">
        <f t="shared" si="208"/>
        <v>0</v>
      </c>
      <c r="I604" s="462">
        <f t="shared" si="209"/>
        <v>0</v>
      </c>
      <c r="J604" s="463"/>
      <c r="S604" s="464"/>
      <c r="T604" s="464"/>
    </row>
    <row r="605" spans="1:20">
      <c r="A605" s="455"/>
      <c r="B605" s="472" t="s">
        <v>2332</v>
      </c>
      <c r="C605" s="457" t="s">
        <v>238</v>
      </c>
      <c r="D605" s="458">
        <v>19.734000000000002</v>
      </c>
      <c r="E605" s="459"/>
      <c r="F605" s="459"/>
      <c r="G605" s="460">
        <f t="shared" si="207"/>
        <v>0</v>
      </c>
      <c r="H605" s="461">
        <f t="shared" si="208"/>
        <v>0</v>
      </c>
      <c r="I605" s="462">
        <f t="shared" si="209"/>
        <v>0</v>
      </c>
      <c r="J605" s="463"/>
      <c r="S605" s="464"/>
      <c r="T605" s="464"/>
    </row>
    <row r="606" spans="1:20">
      <c r="A606" s="455"/>
      <c r="B606" s="469"/>
      <c r="C606" s="457"/>
      <c r="D606" s="458"/>
      <c r="E606" s="459"/>
      <c r="F606" s="459"/>
      <c r="G606" s="460"/>
      <c r="H606" s="461"/>
      <c r="I606" s="462"/>
      <c r="J606" s="463"/>
      <c r="S606" s="464"/>
      <c r="T606" s="464"/>
    </row>
    <row r="607" spans="1:20">
      <c r="A607" s="455"/>
      <c r="B607" s="472" t="s">
        <v>2333</v>
      </c>
      <c r="C607" s="457" t="s">
        <v>238</v>
      </c>
      <c r="D607" s="458">
        <v>4.51</v>
      </c>
      <c r="E607" s="459"/>
      <c r="F607" s="459"/>
      <c r="G607" s="460">
        <f t="shared" ref="G607:G611" si="210">ROUND(D607*E607,2)</f>
        <v>0</v>
      </c>
      <c r="H607" s="461">
        <f t="shared" ref="H607:H611" si="211">ROUND(D607*F607,2)</f>
        <v>0</v>
      </c>
      <c r="I607" s="462">
        <f t="shared" ref="I607:I611" si="212">ROUND(G607+H607,2)</f>
        <v>0</v>
      </c>
      <c r="J607" s="463"/>
      <c r="S607" s="464"/>
      <c r="T607" s="464"/>
    </row>
    <row r="608" spans="1:20">
      <c r="A608" s="455"/>
      <c r="B608" s="472" t="s">
        <v>2334</v>
      </c>
      <c r="C608" s="457" t="s">
        <v>238</v>
      </c>
      <c r="D608" s="458">
        <v>4.95</v>
      </c>
      <c r="E608" s="459"/>
      <c r="F608" s="459"/>
      <c r="G608" s="460">
        <f t="shared" si="210"/>
        <v>0</v>
      </c>
      <c r="H608" s="461">
        <f t="shared" si="211"/>
        <v>0</v>
      </c>
      <c r="I608" s="462">
        <f t="shared" si="212"/>
        <v>0</v>
      </c>
      <c r="J608" s="463"/>
      <c r="S608" s="464"/>
      <c r="T608" s="464"/>
    </row>
    <row r="609" spans="1:20">
      <c r="A609" s="455"/>
      <c r="B609" s="472" t="s">
        <v>2335</v>
      </c>
      <c r="C609" s="457" t="s">
        <v>238</v>
      </c>
      <c r="D609" s="458">
        <v>9.0969999999999995</v>
      </c>
      <c r="E609" s="459"/>
      <c r="F609" s="459"/>
      <c r="G609" s="460">
        <f t="shared" si="210"/>
        <v>0</v>
      </c>
      <c r="H609" s="461">
        <f t="shared" si="211"/>
        <v>0</v>
      </c>
      <c r="I609" s="462">
        <f t="shared" si="212"/>
        <v>0</v>
      </c>
      <c r="J609" s="463"/>
      <c r="S609" s="464"/>
      <c r="T609" s="464"/>
    </row>
    <row r="610" spans="1:20">
      <c r="A610" s="455"/>
      <c r="B610" s="472" t="s">
        <v>2336</v>
      </c>
      <c r="C610" s="457" t="s">
        <v>238</v>
      </c>
      <c r="D610" s="458">
        <v>2.4750000000000001</v>
      </c>
      <c r="E610" s="459"/>
      <c r="F610" s="459"/>
      <c r="G610" s="460">
        <f t="shared" si="210"/>
        <v>0</v>
      </c>
      <c r="H610" s="461">
        <f t="shared" si="211"/>
        <v>0</v>
      </c>
      <c r="I610" s="462">
        <f t="shared" si="212"/>
        <v>0</v>
      </c>
      <c r="J610" s="463"/>
      <c r="S610" s="464"/>
      <c r="T610" s="464"/>
    </row>
    <row r="611" spans="1:20">
      <c r="A611" s="455"/>
      <c r="B611" s="472" t="s">
        <v>2367</v>
      </c>
      <c r="C611" s="457" t="s">
        <v>238</v>
      </c>
      <c r="D611" s="458">
        <v>3.5090000000000003</v>
      </c>
      <c r="E611" s="459"/>
      <c r="F611" s="459"/>
      <c r="G611" s="460">
        <f t="shared" si="210"/>
        <v>0</v>
      </c>
      <c r="H611" s="461">
        <f t="shared" si="211"/>
        <v>0</v>
      </c>
      <c r="I611" s="462">
        <f t="shared" si="212"/>
        <v>0</v>
      </c>
      <c r="J611" s="463"/>
      <c r="S611" s="464"/>
      <c r="T611" s="464"/>
    </row>
    <row r="612" spans="1:20">
      <c r="A612" s="455"/>
      <c r="B612" s="466" t="s">
        <v>2508</v>
      </c>
      <c r="C612" s="457"/>
      <c r="D612" s="458"/>
      <c r="E612" s="459"/>
      <c r="F612" s="459"/>
      <c r="G612" s="460"/>
      <c r="H612" s="461"/>
      <c r="I612" s="462"/>
      <c r="J612" s="463"/>
      <c r="S612" s="464"/>
      <c r="T612" s="464"/>
    </row>
    <row r="613" spans="1:20" ht="66" customHeight="1">
      <c r="A613" s="455"/>
      <c r="B613" s="456" t="s">
        <v>2341</v>
      </c>
      <c r="C613" s="457" t="s">
        <v>2098</v>
      </c>
      <c r="D613" s="458">
        <v>22</v>
      </c>
      <c r="E613" s="459"/>
      <c r="F613" s="459"/>
      <c r="G613" s="460">
        <f t="shared" ref="G613:G614" si="213">ROUND(D613*E613,2)</f>
        <v>0</v>
      </c>
      <c r="H613" s="461">
        <f t="shared" ref="H613:H614" si="214">ROUND(D613*F613,2)</f>
        <v>0</v>
      </c>
      <c r="I613" s="462">
        <f t="shared" ref="I613:I614" si="215">ROUND(G613+H613,2)</f>
        <v>0</v>
      </c>
      <c r="J613" s="463"/>
      <c r="S613" s="464"/>
      <c r="T613" s="464"/>
    </row>
    <row r="614" spans="1:20">
      <c r="A614" s="455"/>
      <c r="B614" s="497" t="s">
        <v>2451</v>
      </c>
      <c r="C614" s="457" t="s">
        <v>430</v>
      </c>
      <c r="D614" s="458">
        <v>1</v>
      </c>
      <c r="E614" s="459"/>
      <c r="F614" s="459"/>
      <c r="G614" s="460">
        <f t="shared" si="213"/>
        <v>0</v>
      </c>
      <c r="H614" s="461">
        <f t="shared" si="214"/>
        <v>0</v>
      </c>
      <c r="I614" s="462">
        <f t="shared" si="215"/>
        <v>0</v>
      </c>
      <c r="J614" s="463"/>
      <c r="S614" s="464"/>
      <c r="T614" s="464"/>
    </row>
    <row r="615" spans="1:20">
      <c r="A615" s="455"/>
      <c r="B615" s="466" t="s">
        <v>2129</v>
      </c>
      <c r="C615" s="457"/>
      <c r="D615" s="458"/>
      <c r="E615" s="459"/>
      <c r="F615" s="459"/>
      <c r="G615" s="460"/>
      <c r="H615" s="461"/>
      <c r="I615" s="462"/>
      <c r="J615" s="463"/>
      <c r="S615" s="464"/>
      <c r="T615" s="464"/>
    </row>
    <row r="616" spans="1:20" ht="26.25">
      <c r="A616" s="455"/>
      <c r="B616" s="456" t="s">
        <v>2346</v>
      </c>
      <c r="C616" s="457" t="s">
        <v>238</v>
      </c>
      <c r="D616" s="458">
        <v>14.1</v>
      </c>
      <c r="E616" s="459"/>
      <c r="F616" s="459"/>
      <c r="G616" s="460">
        <f t="shared" ref="G616" si="216">ROUND(D616*E616,2)</f>
        <v>0</v>
      </c>
      <c r="H616" s="461">
        <f t="shared" ref="H616" si="217">ROUND(D616*F616,2)</f>
        <v>0</v>
      </c>
      <c r="I616" s="462">
        <f t="shared" ref="I616" si="218">ROUND(G616+H616,2)</f>
        <v>0</v>
      </c>
      <c r="J616" s="463"/>
      <c r="S616" s="464"/>
      <c r="T616" s="464"/>
    </row>
    <row r="617" spans="1:20">
      <c r="A617" s="455"/>
      <c r="B617" s="456"/>
      <c r="C617" s="457"/>
      <c r="D617" s="458"/>
      <c r="E617" s="459"/>
      <c r="F617" s="459"/>
      <c r="G617" s="460"/>
      <c r="H617" s="461"/>
      <c r="I617" s="462"/>
      <c r="J617" s="463"/>
      <c r="S617" s="464"/>
      <c r="T617" s="464"/>
    </row>
    <row r="618" spans="1:20">
      <c r="A618" s="455"/>
      <c r="B618" s="456" t="s">
        <v>2348</v>
      </c>
      <c r="C618" s="457" t="s">
        <v>2263</v>
      </c>
      <c r="D618" s="458">
        <v>1</v>
      </c>
      <c r="E618" s="459"/>
      <c r="F618" s="459"/>
      <c r="G618" s="460">
        <f t="shared" ref="G618:G619" si="219">ROUND(D618*E618,2)</f>
        <v>0</v>
      </c>
      <c r="H618" s="461">
        <f t="shared" ref="H618:H619" si="220">ROUND(D618*F618,2)</f>
        <v>0</v>
      </c>
      <c r="I618" s="462">
        <f t="shared" ref="I618:I619" si="221">ROUND(G618+H618,2)</f>
        <v>0</v>
      </c>
      <c r="J618" s="463"/>
      <c r="S618" s="464"/>
      <c r="T618" s="464"/>
    </row>
    <row r="619" spans="1:20">
      <c r="A619" s="455"/>
      <c r="B619" s="456" t="s">
        <v>2349</v>
      </c>
      <c r="C619" s="457" t="s">
        <v>2263</v>
      </c>
      <c r="D619" s="458">
        <v>1</v>
      </c>
      <c r="E619" s="459"/>
      <c r="F619" s="459"/>
      <c r="G619" s="460">
        <f t="shared" si="219"/>
        <v>0</v>
      </c>
      <c r="H619" s="461">
        <f t="shared" si="220"/>
        <v>0</v>
      </c>
      <c r="I619" s="462">
        <f t="shared" si="221"/>
        <v>0</v>
      </c>
      <c r="J619" s="463"/>
      <c r="S619" s="464"/>
      <c r="T619" s="464"/>
    </row>
    <row r="620" spans="1:20">
      <c r="A620" s="473" t="s">
        <v>2475</v>
      </c>
      <c r="B620" s="474"/>
      <c r="C620" s="474"/>
      <c r="D620" s="474"/>
      <c r="E620" s="474"/>
      <c r="F620" s="474"/>
      <c r="G620" s="474"/>
      <c r="H620" s="474"/>
      <c r="I620" s="474"/>
      <c r="J620" s="475"/>
      <c r="K620" s="476">
        <f>SUM(G584:G619)</f>
        <v>0</v>
      </c>
      <c r="L620" s="476">
        <f>SUM(H584:H619)</f>
        <v>0</v>
      </c>
      <c r="M620" s="476">
        <f>SUM(I584:I619)</f>
        <v>0</v>
      </c>
      <c r="S620" s="464"/>
      <c r="T620" s="464"/>
    </row>
    <row r="621" spans="1:20">
      <c r="A621" s="452" t="s">
        <v>2546</v>
      </c>
      <c r="B621" s="453"/>
      <c r="C621" s="453"/>
      <c r="D621" s="453"/>
      <c r="E621" s="453"/>
      <c r="F621" s="453"/>
      <c r="G621" s="453"/>
      <c r="H621" s="453"/>
      <c r="I621" s="453"/>
      <c r="J621" s="454"/>
      <c r="S621" s="464"/>
      <c r="T621" s="464"/>
    </row>
    <row r="622" spans="1:20" ht="222.75" customHeight="1">
      <c r="A622" s="455">
        <v>7.1</v>
      </c>
      <c r="B622" s="485" t="s">
        <v>2547</v>
      </c>
      <c r="C622" s="457" t="s">
        <v>250</v>
      </c>
      <c r="D622" s="458">
        <v>1</v>
      </c>
      <c r="E622" s="459"/>
      <c r="F622" s="459"/>
      <c r="G622" s="460">
        <f t="shared" ref="G622:G635" si="222">ROUND(D622*E622,2)</f>
        <v>0</v>
      </c>
      <c r="H622" s="461">
        <f t="shared" ref="H622:H635" si="223">ROUND(D622*F622,2)</f>
        <v>0</v>
      </c>
      <c r="I622" s="462">
        <f t="shared" ref="I622:I635" si="224">ROUND(G622+H622,2)</f>
        <v>0</v>
      </c>
      <c r="J622" s="484"/>
      <c r="S622" s="464"/>
      <c r="T622" s="464"/>
    </row>
    <row r="623" spans="1:20" ht="26.25">
      <c r="A623" s="482" t="s">
        <v>2548</v>
      </c>
      <c r="B623" s="456" t="s">
        <v>2414</v>
      </c>
      <c r="C623" s="457" t="s">
        <v>250</v>
      </c>
      <c r="D623" s="458">
        <v>2</v>
      </c>
      <c r="E623" s="459"/>
      <c r="F623" s="459"/>
      <c r="G623" s="460">
        <f t="shared" si="222"/>
        <v>0</v>
      </c>
      <c r="H623" s="461">
        <f t="shared" si="223"/>
        <v>0</v>
      </c>
      <c r="I623" s="462">
        <f t="shared" si="224"/>
        <v>0</v>
      </c>
      <c r="J623" s="484"/>
      <c r="S623" s="464"/>
      <c r="T623" s="464"/>
    </row>
    <row r="624" spans="1:20" ht="51.75">
      <c r="A624" s="455">
        <v>7.2</v>
      </c>
      <c r="B624" s="456" t="s">
        <v>2549</v>
      </c>
      <c r="C624" s="457" t="s">
        <v>250</v>
      </c>
      <c r="D624" s="458">
        <v>1</v>
      </c>
      <c r="E624" s="459"/>
      <c r="F624" s="459"/>
      <c r="G624" s="460">
        <f t="shared" si="222"/>
        <v>0</v>
      </c>
      <c r="H624" s="461">
        <f t="shared" si="223"/>
        <v>0</v>
      </c>
      <c r="I624" s="462">
        <f t="shared" si="224"/>
        <v>0</v>
      </c>
      <c r="J624" s="484"/>
      <c r="S624" s="464"/>
      <c r="T624" s="464"/>
    </row>
    <row r="625" spans="1:20" ht="26.25">
      <c r="A625" s="455">
        <v>7.3</v>
      </c>
      <c r="B625" s="456" t="s">
        <v>2395</v>
      </c>
      <c r="C625" s="457" t="s">
        <v>250</v>
      </c>
      <c r="D625" s="458">
        <v>1</v>
      </c>
      <c r="E625" s="459"/>
      <c r="F625" s="459"/>
      <c r="G625" s="460">
        <f t="shared" si="222"/>
        <v>0</v>
      </c>
      <c r="H625" s="461">
        <f t="shared" si="223"/>
        <v>0</v>
      </c>
      <c r="I625" s="462">
        <f t="shared" si="224"/>
        <v>0</v>
      </c>
      <c r="J625" s="484"/>
      <c r="S625" s="464"/>
      <c r="T625" s="464"/>
    </row>
    <row r="626" spans="1:20" ht="26.25">
      <c r="A626" s="455">
        <v>7.4</v>
      </c>
      <c r="B626" s="456" t="s">
        <v>2356</v>
      </c>
      <c r="C626" s="457" t="s">
        <v>250</v>
      </c>
      <c r="D626" s="458">
        <v>1</v>
      </c>
      <c r="E626" s="459"/>
      <c r="F626" s="459"/>
      <c r="G626" s="460">
        <f t="shared" si="222"/>
        <v>0</v>
      </c>
      <c r="H626" s="461">
        <f t="shared" si="223"/>
        <v>0</v>
      </c>
      <c r="I626" s="462">
        <f t="shared" si="224"/>
        <v>0</v>
      </c>
      <c r="J626" s="484"/>
      <c r="S626" s="464"/>
      <c r="T626" s="464"/>
    </row>
    <row r="627" spans="1:20">
      <c r="A627" s="455">
        <v>7.5</v>
      </c>
      <c r="B627" s="456" t="s">
        <v>2466</v>
      </c>
      <c r="C627" s="457" t="s">
        <v>250</v>
      </c>
      <c r="D627" s="458">
        <v>4</v>
      </c>
      <c r="E627" s="459"/>
      <c r="F627" s="459"/>
      <c r="G627" s="460">
        <f t="shared" si="222"/>
        <v>0</v>
      </c>
      <c r="H627" s="461">
        <f t="shared" si="223"/>
        <v>0</v>
      </c>
      <c r="I627" s="462">
        <f t="shared" si="224"/>
        <v>0</v>
      </c>
      <c r="J627" s="484"/>
      <c r="S627" s="464"/>
      <c r="T627" s="464"/>
    </row>
    <row r="628" spans="1:20">
      <c r="A628" s="455">
        <v>7.6</v>
      </c>
      <c r="B628" s="456" t="s">
        <v>2295</v>
      </c>
      <c r="C628" s="457" t="s">
        <v>250</v>
      </c>
      <c r="D628" s="458">
        <v>1</v>
      </c>
      <c r="E628" s="459"/>
      <c r="F628" s="459"/>
      <c r="G628" s="460">
        <f t="shared" si="222"/>
        <v>0</v>
      </c>
      <c r="H628" s="461">
        <f t="shared" si="223"/>
        <v>0</v>
      </c>
      <c r="I628" s="462">
        <f t="shared" si="224"/>
        <v>0</v>
      </c>
      <c r="J628" s="484"/>
      <c r="S628" s="464"/>
      <c r="T628" s="464"/>
    </row>
    <row r="629" spans="1:20">
      <c r="A629" s="455">
        <v>7.7</v>
      </c>
      <c r="B629" s="456" t="s">
        <v>2377</v>
      </c>
      <c r="C629" s="457" t="s">
        <v>250</v>
      </c>
      <c r="D629" s="458">
        <v>1</v>
      </c>
      <c r="E629" s="459"/>
      <c r="F629" s="459"/>
      <c r="G629" s="460">
        <f t="shared" si="222"/>
        <v>0</v>
      </c>
      <c r="H629" s="461">
        <f t="shared" si="223"/>
        <v>0</v>
      </c>
      <c r="I629" s="462">
        <f t="shared" si="224"/>
        <v>0</v>
      </c>
      <c r="J629" s="484"/>
      <c r="S629" s="464"/>
      <c r="T629" s="464"/>
    </row>
    <row r="630" spans="1:20">
      <c r="A630" s="455">
        <v>7.8</v>
      </c>
      <c r="B630" s="456" t="s">
        <v>2550</v>
      </c>
      <c r="C630" s="457" t="s">
        <v>250</v>
      </c>
      <c r="D630" s="458">
        <v>2</v>
      </c>
      <c r="E630" s="459"/>
      <c r="F630" s="459"/>
      <c r="G630" s="460">
        <f t="shared" si="222"/>
        <v>0</v>
      </c>
      <c r="H630" s="461">
        <f t="shared" si="223"/>
        <v>0</v>
      </c>
      <c r="I630" s="462">
        <f t="shared" si="224"/>
        <v>0</v>
      </c>
      <c r="J630" s="484"/>
      <c r="S630" s="464"/>
      <c r="T630" s="464"/>
    </row>
    <row r="631" spans="1:20">
      <c r="A631" s="455">
        <v>7.9</v>
      </c>
      <c r="B631" s="456" t="s">
        <v>2404</v>
      </c>
      <c r="C631" s="457" t="s">
        <v>250</v>
      </c>
      <c r="D631" s="458">
        <v>2</v>
      </c>
      <c r="E631" s="459"/>
      <c r="F631" s="459"/>
      <c r="G631" s="460">
        <f t="shared" si="222"/>
        <v>0</v>
      </c>
      <c r="H631" s="461">
        <f t="shared" si="223"/>
        <v>0</v>
      </c>
      <c r="I631" s="462">
        <f t="shared" si="224"/>
        <v>0</v>
      </c>
      <c r="J631" s="484"/>
      <c r="S631" s="464"/>
      <c r="T631" s="464"/>
    </row>
    <row r="632" spans="1:20">
      <c r="A632" s="465">
        <v>7.1</v>
      </c>
      <c r="B632" s="456" t="s">
        <v>2300</v>
      </c>
      <c r="C632" s="457" t="s">
        <v>250</v>
      </c>
      <c r="D632" s="458">
        <v>1</v>
      </c>
      <c r="E632" s="459"/>
      <c r="F632" s="459"/>
      <c r="G632" s="460">
        <f t="shared" si="222"/>
        <v>0</v>
      </c>
      <c r="H632" s="461">
        <f t="shared" si="223"/>
        <v>0</v>
      </c>
      <c r="I632" s="462">
        <f t="shared" si="224"/>
        <v>0</v>
      </c>
      <c r="J632" s="484"/>
      <c r="S632" s="464"/>
      <c r="T632" s="464"/>
    </row>
    <row r="633" spans="1:20">
      <c r="A633" s="455">
        <v>7.11</v>
      </c>
      <c r="B633" s="456" t="s">
        <v>2381</v>
      </c>
      <c r="C633" s="457" t="s">
        <v>250</v>
      </c>
      <c r="D633" s="458">
        <v>2</v>
      </c>
      <c r="E633" s="459"/>
      <c r="F633" s="459"/>
      <c r="G633" s="460">
        <f t="shared" si="222"/>
        <v>0</v>
      </c>
      <c r="H633" s="461">
        <f t="shared" si="223"/>
        <v>0</v>
      </c>
      <c r="I633" s="462">
        <f t="shared" si="224"/>
        <v>0</v>
      </c>
      <c r="J633" s="484"/>
      <c r="S633" s="464"/>
      <c r="T633" s="464"/>
    </row>
    <row r="634" spans="1:20">
      <c r="A634" s="455">
        <v>7.12</v>
      </c>
      <c r="B634" s="456" t="s">
        <v>2402</v>
      </c>
      <c r="C634" s="457" t="s">
        <v>250</v>
      </c>
      <c r="D634" s="458">
        <v>2</v>
      </c>
      <c r="E634" s="459"/>
      <c r="F634" s="459"/>
      <c r="G634" s="460">
        <f t="shared" si="222"/>
        <v>0</v>
      </c>
      <c r="H634" s="461">
        <f t="shared" si="223"/>
        <v>0</v>
      </c>
      <c r="I634" s="462">
        <f t="shared" si="224"/>
        <v>0</v>
      </c>
      <c r="J634" s="484"/>
      <c r="S634" s="464"/>
      <c r="T634" s="464"/>
    </row>
    <row r="635" spans="1:20">
      <c r="A635" s="455">
        <v>7.13</v>
      </c>
      <c r="B635" s="456" t="s">
        <v>2445</v>
      </c>
      <c r="C635" s="457" t="s">
        <v>250</v>
      </c>
      <c r="D635" s="458">
        <v>2</v>
      </c>
      <c r="E635" s="459"/>
      <c r="F635" s="459"/>
      <c r="G635" s="460">
        <f t="shared" si="222"/>
        <v>0</v>
      </c>
      <c r="H635" s="461">
        <f t="shared" si="223"/>
        <v>0</v>
      </c>
      <c r="I635" s="462">
        <f t="shared" si="224"/>
        <v>0</v>
      </c>
      <c r="J635" s="484"/>
      <c r="S635" s="464"/>
      <c r="T635" s="464"/>
    </row>
    <row r="636" spans="1:20">
      <c r="A636" s="455"/>
      <c r="B636" s="466" t="s">
        <v>2092</v>
      </c>
      <c r="C636" s="457"/>
      <c r="D636" s="458"/>
      <c r="E636" s="459"/>
      <c r="F636" s="459"/>
      <c r="G636" s="460"/>
      <c r="H636" s="461"/>
      <c r="I636" s="462"/>
      <c r="J636" s="463"/>
      <c r="S636" s="464"/>
      <c r="T636" s="464"/>
    </row>
    <row r="637" spans="1:20">
      <c r="A637" s="455"/>
      <c r="B637" s="466" t="s">
        <v>2309</v>
      </c>
      <c r="C637" s="457"/>
      <c r="D637" s="458"/>
      <c r="E637" s="459"/>
      <c r="F637" s="459"/>
      <c r="G637" s="460"/>
      <c r="H637" s="461"/>
      <c r="I637" s="462"/>
      <c r="J637" s="484"/>
      <c r="S637" s="464"/>
      <c r="T637" s="464"/>
    </row>
    <row r="638" spans="1:20">
      <c r="A638" s="455"/>
      <c r="B638" s="456" t="s">
        <v>2311</v>
      </c>
      <c r="C638" s="457" t="s">
        <v>2098</v>
      </c>
      <c r="D638" s="458">
        <v>4.5</v>
      </c>
      <c r="E638" s="459"/>
      <c r="F638" s="459"/>
      <c r="G638" s="460">
        <f t="shared" ref="G638:G641" si="225">ROUND(D638*E638,2)</f>
        <v>0</v>
      </c>
      <c r="H638" s="461">
        <f t="shared" ref="H638:H641" si="226">ROUND(D638*F638,2)</f>
        <v>0</v>
      </c>
      <c r="I638" s="462">
        <f t="shared" ref="I638:I641" si="227">ROUND(G638+H638,2)</f>
        <v>0</v>
      </c>
      <c r="J638" s="484"/>
      <c r="S638" s="464"/>
      <c r="T638" s="464"/>
    </row>
    <row r="639" spans="1:20">
      <c r="A639" s="455"/>
      <c r="B639" s="456" t="s">
        <v>2503</v>
      </c>
      <c r="C639" s="457" t="s">
        <v>2098</v>
      </c>
      <c r="D639" s="458">
        <v>3.5</v>
      </c>
      <c r="E639" s="459"/>
      <c r="F639" s="459"/>
      <c r="G639" s="460">
        <f t="shared" si="225"/>
        <v>0</v>
      </c>
      <c r="H639" s="461">
        <f t="shared" si="226"/>
        <v>0</v>
      </c>
      <c r="I639" s="462">
        <f t="shared" si="227"/>
        <v>0</v>
      </c>
      <c r="J639" s="484"/>
      <c r="S639" s="464"/>
      <c r="T639" s="464"/>
    </row>
    <row r="640" spans="1:20">
      <c r="A640" s="455"/>
      <c r="B640" s="456" t="s">
        <v>2504</v>
      </c>
      <c r="C640" s="457" t="s">
        <v>2098</v>
      </c>
      <c r="D640" s="458">
        <v>2</v>
      </c>
      <c r="E640" s="459"/>
      <c r="F640" s="459"/>
      <c r="G640" s="460">
        <f t="shared" si="225"/>
        <v>0</v>
      </c>
      <c r="H640" s="461">
        <f t="shared" si="226"/>
        <v>0</v>
      </c>
      <c r="I640" s="462">
        <f t="shared" si="227"/>
        <v>0</v>
      </c>
      <c r="J640" s="484"/>
      <c r="S640" s="464"/>
      <c r="T640" s="464"/>
    </row>
    <row r="641" spans="1:20">
      <c r="A641" s="455"/>
      <c r="B641" s="456" t="s">
        <v>2505</v>
      </c>
      <c r="C641" s="457" t="s">
        <v>2098</v>
      </c>
      <c r="D641" s="458">
        <v>2</v>
      </c>
      <c r="E641" s="459"/>
      <c r="F641" s="459"/>
      <c r="G641" s="460">
        <f t="shared" si="225"/>
        <v>0</v>
      </c>
      <c r="H641" s="461">
        <f t="shared" si="226"/>
        <v>0</v>
      </c>
      <c r="I641" s="462">
        <f t="shared" si="227"/>
        <v>0</v>
      </c>
      <c r="J641" s="463"/>
      <c r="S641" s="464"/>
      <c r="T641" s="464"/>
    </row>
    <row r="642" spans="1:20">
      <c r="A642" s="455"/>
      <c r="B642" s="466" t="s">
        <v>2314</v>
      </c>
      <c r="C642" s="457"/>
      <c r="D642" s="458"/>
      <c r="E642" s="459"/>
      <c r="F642" s="459"/>
      <c r="G642" s="460"/>
      <c r="H642" s="461"/>
      <c r="I642" s="462"/>
      <c r="J642" s="463"/>
      <c r="S642" s="464"/>
      <c r="T642" s="464"/>
    </row>
    <row r="643" spans="1:20" ht="26.25">
      <c r="A643" s="455"/>
      <c r="B643" s="456" t="s">
        <v>2315</v>
      </c>
      <c r="C643" s="457"/>
      <c r="D643" s="458"/>
      <c r="E643" s="459"/>
      <c r="F643" s="459"/>
      <c r="G643" s="460"/>
      <c r="H643" s="461"/>
      <c r="I643" s="462"/>
      <c r="J643" s="463"/>
      <c r="S643" s="464"/>
      <c r="T643" s="464"/>
    </row>
    <row r="644" spans="1:20">
      <c r="A644" s="455"/>
      <c r="B644" s="467" t="s">
        <v>2317</v>
      </c>
      <c r="C644" s="457" t="s">
        <v>2098</v>
      </c>
      <c r="D644" s="458">
        <v>15.083969465648853</v>
      </c>
      <c r="E644" s="459"/>
      <c r="F644" s="459"/>
      <c r="G644" s="460">
        <f t="shared" ref="G644:G652" si="228">ROUND(D644*E644,2)</f>
        <v>0</v>
      </c>
      <c r="H644" s="461">
        <f t="shared" ref="H644:H652" si="229">ROUND(D644*F644,2)</f>
        <v>0</v>
      </c>
      <c r="I644" s="462">
        <f t="shared" ref="I644:I652" si="230">ROUND(G644+H644,2)</f>
        <v>0</v>
      </c>
      <c r="J644" s="463"/>
      <c r="S644" s="464"/>
      <c r="T644" s="464"/>
    </row>
    <row r="645" spans="1:20">
      <c r="A645" s="455"/>
      <c r="B645" s="467" t="s">
        <v>2318</v>
      </c>
      <c r="C645" s="457" t="s">
        <v>2098</v>
      </c>
      <c r="D645" s="458">
        <v>3.9025844930417497</v>
      </c>
      <c r="E645" s="459"/>
      <c r="F645" s="459"/>
      <c r="G645" s="460">
        <f t="shared" si="228"/>
        <v>0</v>
      </c>
      <c r="H645" s="461">
        <f t="shared" si="229"/>
        <v>0</v>
      </c>
      <c r="I645" s="462">
        <f t="shared" si="230"/>
        <v>0</v>
      </c>
      <c r="J645" s="463"/>
      <c r="S645" s="464"/>
      <c r="T645" s="464"/>
    </row>
    <row r="646" spans="1:20">
      <c r="A646" s="455"/>
      <c r="B646" s="467" t="s">
        <v>2319</v>
      </c>
      <c r="C646" s="457" t="s">
        <v>2098</v>
      </c>
      <c r="D646" s="458">
        <v>14.097133757961783</v>
      </c>
      <c r="E646" s="459"/>
      <c r="F646" s="459"/>
      <c r="G646" s="460">
        <f t="shared" si="228"/>
        <v>0</v>
      </c>
      <c r="H646" s="461">
        <f t="shared" si="229"/>
        <v>0</v>
      </c>
      <c r="I646" s="462">
        <f t="shared" si="230"/>
        <v>0</v>
      </c>
      <c r="J646" s="463"/>
      <c r="S646" s="464"/>
      <c r="T646" s="464"/>
    </row>
    <row r="647" spans="1:20">
      <c r="A647" s="455"/>
      <c r="B647" s="467" t="s">
        <v>2365</v>
      </c>
      <c r="C647" s="457" t="s">
        <v>2098</v>
      </c>
      <c r="D647" s="458">
        <v>15.206506364922207</v>
      </c>
      <c r="E647" s="459"/>
      <c r="F647" s="459"/>
      <c r="G647" s="460">
        <f t="shared" si="228"/>
        <v>0</v>
      </c>
      <c r="H647" s="461">
        <f t="shared" si="229"/>
        <v>0</v>
      </c>
      <c r="I647" s="462">
        <f t="shared" si="230"/>
        <v>0</v>
      </c>
      <c r="J647" s="463"/>
      <c r="S647" s="464"/>
      <c r="T647" s="464"/>
    </row>
    <row r="648" spans="1:20">
      <c r="A648" s="455"/>
      <c r="B648" s="467" t="s">
        <v>2320</v>
      </c>
      <c r="C648" s="457" t="s">
        <v>2098</v>
      </c>
      <c r="D648" s="458">
        <v>8.0980891719745216</v>
      </c>
      <c r="E648" s="459"/>
      <c r="F648" s="459"/>
      <c r="G648" s="460">
        <f t="shared" si="228"/>
        <v>0</v>
      </c>
      <c r="H648" s="461">
        <f t="shared" si="229"/>
        <v>0</v>
      </c>
      <c r="I648" s="462">
        <f t="shared" si="230"/>
        <v>0</v>
      </c>
      <c r="J648" s="463"/>
      <c r="S648" s="464"/>
      <c r="T648" s="464"/>
    </row>
    <row r="649" spans="1:20">
      <c r="A649" s="455"/>
      <c r="B649" s="467" t="s">
        <v>2321</v>
      </c>
      <c r="C649" s="457" t="s">
        <v>2098</v>
      </c>
      <c r="D649" s="458">
        <v>1.3656565656565658</v>
      </c>
      <c r="E649" s="459"/>
      <c r="F649" s="459"/>
      <c r="G649" s="460">
        <f t="shared" si="228"/>
        <v>0</v>
      </c>
      <c r="H649" s="461">
        <f t="shared" si="229"/>
        <v>0</v>
      </c>
      <c r="I649" s="462">
        <f t="shared" si="230"/>
        <v>0</v>
      </c>
      <c r="J649" s="463"/>
      <c r="S649" s="464"/>
      <c r="T649" s="464"/>
    </row>
    <row r="650" spans="1:20">
      <c r="A650" s="455"/>
      <c r="B650" s="469" t="s">
        <v>2323</v>
      </c>
      <c r="C650" s="457" t="s">
        <v>238</v>
      </c>
      <c r="D650" s="458">
        <v>12.038</v>
      </c>
      <c r="E650" s="470"/>
      <c r="F650" s="459"/>
      <c r="G650" s="460">
        <f t="shared" si="228"/>
        <v>0</v>
      </c>
      <c r="H650" s="461">
        <f t="shared" si="229"/>
        <v>0</v>
      </c>
      <c r="I650" s="462">
        <f t="shared" si="230"/>
        <v>0</v>
      </c>
      <c r="J650" s="463"/>
      <c r="S650" s="464"/>
      <c r="T650" s="464"/>
    </row>
    <row r="651" spans="1:20">
      <c r="A651" s="455"/>
      <c r="B651" s="469" t="s">
        <v>2325</v>
      </c>
      <c r="C651" s="457" t="s">
        <v>238</v>
      </c>
      <c r="D651" s="458">
        <v>1.7290000000000001</v>
      </c>
      <c r="E651" s="470"/>
      <c r="F651" s="459"/>
      <c r="G651" s="460">
        <f t="shared" si="228"/>
        <v>0</v>
      </c>
      <c r="H651" s="461">
        <f t="shared" si="229"/>
        <v>0</v>
      </c>
      <c r="I651" s="462">
        <f t="shared" si="230"/>
        <v>0</v>
      </c>
      <c r="J651" s="463"/>
      <c r="S651" s="464"/>
      <c r="T651" s="464"/>
    </row>
    <row r="652" spans="1:20">
      <c r="A652" s="455"/>
      <c r="B652" s="469" t="s">
        <v>2326</v>
      </c>
      <c r="C652" s="457" t="s">
        <v>238</v>
      </c>
      <c r="D652" s="458">
        <v>0.65</v>
      </c>
      <c r="E652" s="470"/>
      <c r="F652" s="459"/>
      <c r="G652" s="460">
        <f t="shared" si="228"/>
        <v>0</v>
      </c>
      <c r="H652" s="461">
        <f t="shared" si="229"/>
        <v>0</v>
      </c>
      <c r="I652" s="462">
        <f t="shared" si="230"/>
        <v>0</v>
      </c>
      <c r="J652" s="463"/>
      <c r="S652" s="464"/>
      <c r="T652" s="464"/>
    </row>
    <row r="653" spans="1:20">
      <c r="A653" s="455"/>
      <c r="B653" s="466" t="s">
        <v>2129</v>
      </c>
      <c r="C653" s="457"/>
      <c r="D653" s="458"/>
      <c r="E653" s="459"/>
      <c r="F653" s="459"/>
      <c r="G653" s="460"/>
      <c r="H653" s="461"/>
      <c r="I653" s="462"/>
      <c r="J653" s="463"/>
      <c r="S653" s="464"/>
      <c r="T653" s="464"/>
    </row>
    <row r="654" spans="1:20" ht="26.25">
      <c r="A654" s="455"/>
      <c r="B654" s="456" t="s">
        <v>2346</v>
      </c>
      <c r="C654" s="457" t="s">
        <v>238</v>
      </c>
      <c r="D654" s="458">
        <v>15</v>
      </c>
      <c r="E654" s="459"/>
      <c r="F654" s="459"/>
      <c r="G654" s="460">
        <f t="shared" ref="G654" si="231">ROUND(D654*E654,2)</f>
        <v>0</v>
      </c>
      <c r="H654" s="461">
        <f t="shared" ref="H654" si="232">ROUND(D654*F654,2)</f>
        <v>0</v>
      </c>
      <c r="I654" s="462">
        <f t="shared" ref="I654" si="233">ROUND(G654+H654,2)</f>
        <v>0</v>
      </c>
      <c r="J654" s="463"/>
      <c r="S654" s="464"/>
      <c r="T654" s="464"/>
    </row>
    <row r="655" spans="1:20">
      <c r="A655" s="455"/>
      <c r="B655" s="456"/>
      <c r="C655" s="457"/>
      <c r="D655" s="458"/>
      <c r="E655" s="459"/>
      <c r="F655" s="459"/>
      <c r="G655" s="460"/>
      <c r="H655" s="461"/>
      <c r="I655" s="462"/>
      <c r="J655" s="463"/>
      <c r="S655" s="464"/>
      <c r="T655" s="464"/>
    </row>
    <row r="656" spans="1:20">
      <c r="A656" s="455"/>
      <c r="B656" s="456" t="s">
        <v>2348</v>
      </c>
      <c r="C656" s="457" t="s">
        <v>2263</v>
      </c>
      <c r="D656" s="458">
        <v>1</v>
      </c>
      <c r="E656" s="459"/>
      <c r="F656" s="459"/>
      <c r="G656" s="460">
        <f t="shared" ref="G656:G657" si="234">ROUND(D656*E656,2)</f>
        <v>0</v>
      </c>
      <c r="H656" s="461">
        <f t="shared" ref="H656:H657" si="235">ROUND(D656*F656,2)</f>
        <v>0</v>
      </c>
      <c r="I656" s="462">
        <f t="shared" ref="I656:I657" si="236">ROUND(G656+H656,2)</f>
        <v>0</v>
      </c>
      <c r="J656" s="463"/>
      <c r="S656" s="464"/>
      <c r="T656" s="464"/>
    </row>
    <row r="657" spans="1:20">
      <c r="A657" s="455"/>
      <c r="B657" s="456" t="s">
        <v>2349</v>
      </c>
      <c r="C657" s="457" t="s">
        <v>2263</v>
      </c>
      <c r="D657" s="458">
        <v>1</v>
      </c>
      <c r="E657" s="459"/>
      <c r="F657" s="459"/>
      <c r="G657" s="460">
        <f t="shared" si="234"/>
        <v>0</v>
      </c>
      <c r="H657" s="461">
        <f t="shared" si="235"/>
        <v>0</v>
      </c>
      <c r="I657" s="462">
        <f t="shared" si="236"/>
        <v>0</v>
      </c>
      <c r="J657" s="463"/>
      <c r="S657" s="464"/>
      <c r="T657" s="464"/>
    </row>
    <row r="658" spans="1:20" ht="14.45" customHeight="1">
      <c r="A658" s="473" t="s">
        <v>2475</v>
      </c>
      <c r="B658" s="474"/>
      <c r="C658" s="474"/>
      <c r="D658" s="474"/>
      <c r="E658" s="474"/>
      <c r="F658" s="474"/>
      <c r="G658" s="474"/>
      <c r="H658" s="474"/>
      <c r="I658" s="474"/>
      <c r="J658" s="475"/>
      <c r="K658" s="476">
        <f>SUM(G622:G657)</f>
        <v>0</v>
      </c>
      <c r="L658" s="476">
        <f>SUM(H622:H657)</f>
        <v>0</v>
      </c>
      <c r="M658" s="476">
        <f>SUM(I622:I657)</f>
        <v>0</v>
      </c>
      <c r="S658" s="464"/>
      <c r="T658" s="464"/>
    </row>
    <row r="659" spans="1:20">
      <c r="A659" s="487" t="s">
        <v>2551</v>
      </c>
      <c r="B659" s="488"/>
      <c r="C659" s="488"/>
      <c r="D659" s="488"/>
      <c r="E659" s="488"/>
      <c r="F659" s="488"/>
      <c r="G659" s="488"/>
      <c r="H659" s="488"/>
      <c r="I659" s="488"/>
      <c r="J659" s="454"/>
      <c r="S659" s="464"/>
      <c r="T659" s="464"/>
    </row>
    <row r="660" spans="1:20" ht="219.75" customHeight="1">
      <c r="A660" s="455">
        <v>10.1</v>
      </c>
      <c r="B660" s="485" t="s">
        <v>2552</v>
      </c>
      <c r="C660" s="457" t="s">
        <v>250</v>
      </c>
      <c r="D660" s="458">
        <v>1</v>
      </c>
      <c r="E660" s="459"/>
      <c r="F660" s="459"/>
      <c r="G660" s="460">
        <f t="shared" ref="G660:G673" si="237">ROUND(D660*E660,2)</f>
        <v>0</v>
      </c>
      <c r="H660" s="461">
        <f t="shared" ref="H660:H673" si="238">ROUND(D660*F660,2)</f>
        <v>0</v>
      </c>
      <c r="I660" s="462">
        <f t="shared" ref="I660:I673" si="239">ROUND(G660+H660,2)</f>
        <v>0</v>
      </c>
      <c r="J660" s="463"/>
      <c r="S660" s="464"/>
      <c r="T660" s="464"/>
    </row>
    <row r="661" spans="1:20" ht="26.25">
      <c r="A661" s="482" t="s">
        <v>2553</v>
      </c>
      <c r="B661" s="456" t="s">
        <v>2414</v>
      </c>
      <c r="C661" s="457" t="s">
        <v>250</v>
      </c>
      <c r="D661" s="458">
        <v>2</v>
      </c>
      <c r="E661" s="459"/>
      <c r="F661" s="459"/>
      <c r="G661" s="460">
        <f t="shared" si="237"/>
        <v>0</v>
      </c>
      <c r="H661" s="461">
        <f t="shared" si="238"/>
        <v>0</v>
      </c>
      <c r="I661" s="462">
        <f t="shared" si="239"/>
        <v>0</v>
      </c>
      <c r="J661" s="463"/>
      <c r="S661" s="464"/>
      <c r="T661" s="464"/>
    </row>
    <row r="662" spans="1:20">
      <c r="A662" s="498">
        <v>10.199999999999999</v>
      </c>
      <c r="B662" s="456" t="s">
        <v>2554</v>
      </c>
      <c r="C662" s="457" t="s">
        <v>250</v>
      </c>
      <c r="D662" s="458">
        <v>2</v>
      </c>
      <c r="E662" s="459"/>
      <c r="F662" s="459"/>
      <c r="G662" s="460">
        <f t="shared" si="237"/>
        <v>0</v>
      </c>
      <c r="H662" s="461">
        <f t="shared" si="238"/>
        <v>0</v>
      </c>
      <c r="I662" s="462">
        <f t="shared" si="239"/>
        <v>0</v>
      </c>
      <c r="J662" s="463"/>
      <c r="S662" s="464"/>
      <c r="T662" s="464"/>
    </row>
    <row r="663" spans="1:20">
      <c r="A663" s="498">
        <v>10.3</v>
      </c>
      <c r="B663" s="456" t="s">
        <v>2466</v>
      </c>
      <c r="C663" s="457" t="s">
        <v>250</v>
      </c>
      <c r="D663" s="458">
        <v>2</v>
      </c>
      <c r="E663" s="459"/>
      <c r="F663" s="459"/>
      <c r="G663" s="460">
        <f t="shared" si="237"/>
        <v>0</v>
      </c>
      <c r="H663" s="461">
        <f t="shared" si="238"/>
        <v>0</v>
      </c>
      <c r="I663" s="462">
        <f t="shared" si="239"/>
        <v>0</v>
      </c>
      <c r="J663" s="463"/>
      <c r="S663" s="464"/>
      <c r="T663" s="464"/>
    </row>
    <row r="664" spans="1:20" ht="26.25">
      <c r="A664" s="498">
        <v>10.4</v>
      </c>
      <c r="B664" s="456" t="s">
        <v>2395</v>
      </c>
      <c r="C664" s="457" t="s">
        <v>250</v>
      </c>
      <c r="D664" s="458">
        <v>1</v>
      </c>
      <c r="E664" s="459"/>
      <c r="F664" s="459"/>
      <c r="G664" s="460">
        <f t="shared" si="237"/>
        <v>0</v>
      </c>
      <c r="H664" s="461">
        <f t="shared" si="238"/>
        <v>0</v>
      </c>
      <c r="I664" s="462">
        <f t="shared" si="239"/>
        <v>0</v>
      </c>
      <c r="J664" s="463"/>
      <c r="S664" s="464"/>
      <c r="T664" s="464"/>
    </row>
    <row r="665" spans="1:20" ht="26.25">
      <c r="A665" s="498">
        <v>10.5</v>
      </c>
      <c r="B665" s="456" t="s">
        <v>2285</v>
      </c>
      <c r="C665" s="457" t="s">
        <v>250</v>
      </c>
      <c r="D665" s="458">
        <v>2</v>
      </c>
      <c r="E665" s="459"/>
      <c r="F665" s="459"/>
      <c r="G665" s="460">
        <f t="shared" si="237"/>
        <v>0</v>
      </c>
      <c r="H665" s="461">
        <f t="shared" si="238"/>
        <v>0</v>
      </c>
      <c r="I665" s="462">
        <f t="shared" si="239"/>
        <v>0</v>
      </c>
      <c r="J665" s="463"/>
      <c r="S665" s="464"/>
      <c r="T665" s="464"/>
    </row>
    <row r="666" spans="1:20">
      <c r="A666" s="498">
        <v>10.6</v>
      </c>
      <c r="B666" s="456" t="s">
        <v>2555</v>
      </c>
      <c r="C666" s="457" t="s">
        <v>250</v>
      </c>
      <c r="D666" s="458">
        <v>1</v>
      </c>
      <c r="E666" s="459"/>
      <c r="F666" s="459"/>
      <c r="G666" s="460">
        <f t="shared" si="237"/>
        <v>0</v>
      </c>
      <c r="H666" s="461">
        <f t="shared" si="238"/>
        <v>0</v>
      </c>
      <c r="I666" s="462">
        <f t="shared" si="239"/>
        <v>0</v>
      </c>
      <c r="J666" s="463"/>
      <c r="S666" s="464"/>
      <c r="T666" s="464"/>
    </row>
    <row r="667" spans="1:20">
      <c r="A667" s="498">
        <v>10.7</v>
      </c>
      <c r="B667" s="456" t="s">
        <v>2556</v>
      </c>
      <c r="C667" s="457" t="s">
        <v>250</v>
      </c>
      <c r="D667" s="458">
        <v>1</v>
      </c>
      <c r="E667" s="459"/>
      <c r="F667" s="459"/>
      <c r="G667" s="460">
        <f t="shared" si="237"/>
        <v>0</v>
      </c>
      <c r="H667" s="461">
        <f t="shared" si="238"/>
        <v>0</v>
      </c>
      <c r="I667" s="462">
        <f t="shared" si="239"/>
        <v>0</v>
      </c>
      <c r="J667" s="463"/>
      <c r="S667" s="464"/>
      <c r="T667" s="464"/>
    </row>
    <row r="668" spans="1:20">
      <c r="A668" s="498">
        <v>10.8</v>
      </c>
      <c r="B668" s="456" t="s">
        <v>2467</v>
      </c>
      <c r="C668" s="457" t="s">
        <v>250</v>
      </c>
      <c r="D668" s="458">
        <v>1</v>
      </c>
      <c r="E668" s="459"/>
      <c r="F668" s="459"/>
      <c r="G668" s="460">
        <f t="shared" si="237"/>
        <v>0</v>
      </c>
      <c r="H668" s="461">
        <f t="shared" si="238"/>
        <v>0</v>
      </c>
      <c r="I668" s="462">
        <f t="shared" si="239"/>
        <v>0</v>
      </c>
      <c r="J668" s="463"/>
      <c r="S668" s="464"/>
      <c r="T668" s="464"/>
    </row>
    <row r="669" spans="1:20">
      <c r="A669" s="498">
        <v>10.9</v>
      </c>
      <c r="B669" s="456" t="s">
        <v>2379</v>
      </c>
      <c r="C669" s="457" t="s">
        <v>250</v>
      </c>
      <c r="D669" s="458">
        <v>10</v>
      </c>
      <c r="E669" s="459"/>
      <c r="F669" s="459"/>
      <c r="G669" s="460">
        <f t="shared" si="237"/>
        <v>0</v>
      </c>
      <c r="H669" s="461">
        <f t="shared" si="238"/>
        <v>0</v>
      </c>
      <c r="I669" s="462">
        <f t="shared" si="239"/>
        <v>0</v>
      </c>
      <c r="J669" s="463"/>
      <c r="S669" s="464"/>
      <c r="T669" s="464"/>
    </row>
    <row r="670" spans="1:20">
      <c r="A670" s="499">
        <v>10.1</v>
      </c>
      <c r="B670" s="456" t="s">
        <v>2557</v>
      </c>
      <c r="C670" s="457" t="s">
        <v>250</v>
      </c>
      <c r="D670" s="458">
        <v>2</v>
      </c>
      <c r="E670" s="459"/>
      <c r="F670" s="459"/>
      <c r="G670" s="460">
        <f t="shared" si="237"/>
        <v>0</v>
      </c>
      <c r="H670" s="461">
        <f t="shared" si="238"/>
        <v>0</v>
      </c>
      <c r="I670" s="462">
        <f t="shared" si="239"/>
        <v>0</v>
      </c>
      <c r="J670" s="463"/>
      <c r="S670" s="464"/>
      <c r="T670" s="464"/>
    </row>
    <row r="671" spans="1:20">
      <c r="A671" s="482">
        <v>10.11</v>
      </c>
      <c r="B671" s="456" t="s">
        <v>2359</v>
      </c>
      <c r="C671" s="457" t="s">
        <v>250</v>
      </c>
      <c r="D671" s="458">
        <v>1</v>
      </c>
      <c r="E671" s="459"/>
      <c r="F671" s="459"/>
      <c r="G671" s="460">
        <f t="shared" si="237"/>
        <v>0</v>
      </c>
      <c r="H671" s="461">
        <f t="shared" si="238"/>
        <v>0</v>
      </c>
      <c r="I671" s="462">
        <f t="shared" si="239"/>
        <v>0</v>
      </c>
      <c r="J671" s="463"/>
      <c r="S671" s="464"/>
      <c r="T671" s="464"/>
    </row>
    <row r="672" spans="1:20">
      <c r="A672" s="482">
        <v>10.119999999999999</v>
      </c>
      <c r="B672" s="456" t="s">
        <v>2558</v>
      </c>
      <c r="C672" s="457" t="s">
        <v>250</v>
      </c>
      <c r="D672" s="458">
        <v>4</v>
      </c>
      <c r="E672" s="459"/>
      <c r="F672" s="459"/>
      <c r="G672" s="460">
        <f t="shared" si="237"/>
        <v>0</v>
      </c>
      <c r="H672" s="461">
        <f t="shared" si="238"/>
        <v>0</v>
      </c>
      <c r="I672" s="462">
        <f t="shared" si="239"/>
        <v>0</v>
      </c>
      <c r="J672" s="463"/>
      <c r="S672" s="464"/>
      <c r="T672" s="464"/>
    </row>
    <row r="673" spans="1:20">
      <c r="A673" s="482">
        <v>10.130000000000001</v>
      </c>
      <c r="B673" s="456" t="s">
        <v>2559</v>
      </c>
      <c r="C673" s="457" t="s">
        <v>250</v>
      </c>
      <c r="D673" s="458">
        <v>1</v>
      </c>
      <c r="E673" s="459"/>
      <c r="F673" s="459"/>
      <c r="G673" s="460">
        <f t="shared" si="237"/>
        <v>0</v>
      </c>
      <c r="H673" s="461">
        <f t="shared" si="238"/>
        <v>0</v>
      </c>
      <c r="I673" s="462">
        <f t="shared" si="239"/>
        <v>0</v>
      </c>
      <c r="J673" s="463"/>
      <c r="S673" s="464"/>
      <c r="T673" s="464"/>
    </row>
    <row r="674" spans="1:20">
      <c r="A674" s="455"/>
      <c r="B674" s="466" t="s">
        <v>2092</v>
      </c>
      <c r="C674" s="457"/>
      <c r="D674" s="458"/>
      <c r="E674" s="459"/>
      <c r="F674" s="459"/>
      <c r="G674" s="460"/>
      <c r="H674" s="461"/>
      <c r="I674" s="462"/>
      <c r="J674" s="463"/>
      <c r="S674" s="464"/>
      <c r="T674" s="464"/>
    </row>
    <row r="675" spans="1:20">
      <c r="A675" s="455"/>
      <c r="B675" s="466" t="s">
        <v>2309</v>
      </c>
      <c r="C675" s="457"/>
      <c r="D675" s="458"/>
      <c r="E675" s="459"/>
      <c r="F675" s="459"/>
      <c r="G675" s="460"/>
      <c r="H675" s="461"/>
      <c r="I675" s="462"/>
      <c r="J675" s="463"/>
      <c r="S675" s="464"/>
      <c r="T675" s="464"/>
    </row>
    <row r="676" spans="1:20">
      <c r="A676" s="455"/>
      <c r="B676" s="456" t="s">
        <v>2310</v>
      </c>
      <c r="C676" s="457" t="s">
        <v>2098</v>
      </c>
      <c r="D676" s="458">
        <v>8</v>
      </c>
      <c r="E676" s="459"/>
      <c r="F676" s="459"/>
      <c r="G676" s="460">
        <f t="shared" ref="G676:G678" si="240">ROUND(D676*E676,2)</f>
        <v>0</v>
      </c>
      <c r="H676" s="461">
        <f t="shared" ref="H676:H678" si="241">ROUND(D676*F676,2)</f>
        <v>0</v>
      </c>
      <c r="I676" s="462">
        <f t="shared" ref="I676:I678" si="242">ROUND(G676+H676,2)</f>
        <v>0</v>
      </c>
      <c r="J676" s="463"/>
      <c r="S676" s="464"/>
      <c r="T676" s="464"/>
    </row>
    <row r="677" spans="1:20">
      <c r="A677" s="455"/>
      <c r="B677" s="456" t="s">
        <v>2311</v>
      </c>
      <c r="C677" s="457" t="s">
        <v>2098</v>
      </c>
      <c r="D677" s="458">
        <v>1</v>
      </c>
      <c r="E677" s="459"/>
      <c r="F677" s="459"/>
      <c r="G677" s="460">
        <f t="shared" si="240"/>
        <v>0</v>
      </c>
      <c r="H677" s="461">
        <f t="shared" si="241"/>
        <v>0</v>
      </c>
      <c r="I677" s="462">
        <f t="shared" si="242"/>
        <v>0</v>
      </c>
      <c r="J677" s="463"/>
      <c r="S677" s="464"/>
      <c r="T677" s="464"/>
    </row>
    <row r="678" spans="1:20">
      <c r="A678" s="455"/>
      <c r="B678" s="456" t="s">
        <v>2312</v>
      </c>
      <c r="C678" s="457" t="s">
        <v>2098</v>
      </c>
      <c r="D678" s="458">
        <v>3</v>
      </c>
      <c r="E678" s="459"/>
      <c r="F678" s="459"/>
      <c r="G678" s="460">
        <f t="shared" si="240"/>
        <v>0</v>
      </c>
      <c r="H678" s="461">
        <f t="shared" si="241"/>
        <v>0</v>
      </c>
      <c r="I678" s="462">
        <f t="shared" si="242"/>
        <v>0</v>
      </c>
      <c r="J678" s="463"/>
      <c r="S678" s="464"/>
      <c r="T678" s="464"/>
    </row>
    <row r="679" spans="1:20">
      <c r="A679" s="455"/>
      <c r="B679" s="466" t="s">
        <v>2314</v>
      </c>
      <c r="C679" s="457"/>
      <c r="D679" s="458"/>
      <c r="E679" s="459"/>
      <c r="F679" s="459"/>
      <c r="G679" s="460"/>
      <c r="H679" s="461"/>
      <c r="I679" s="462"/>
      <c r="J679" s="463"/>
      <c r="S679" s="464"/>
      <c r="T679" s="464"/>
    </row>
    <row r="680" spans="1:20" ht="26.25">
      <c r="A680" s="455"/>
      <c r="B680" s="456" t="s">
        <v>2315</v>
      </c>
      <c r="C680" s="457"/>
      <c r="D680" s="458"/>
      <c r="E680" s="459"/>
      <c r="F680" s="459"/>
      <c r="G680" s="460"/>
      <c r="H680" s="461"/>
      <c r="I680" s="462"/>
      <c r="J680" s="463"/>
      <c r="S680" s="464"/>
      <c r="T680" s="464"/>
    </row>
    <row r="681" spans="1:20">
      <c r="A681" s="455"/>
      <c r="B681" s="467" t="s">
        <v>2316</v>
      </c>
      <c r="C681" s="457" t="s">
        <v>2098</v>
      </c>
      <c r="D681" s="458">
        <v>15.52547770700637</v>
      </c>
      <c r="E681" s="459"/>
      <c r="F681" s="459"/>
      <c r="G681" s="460">
        <f t="shared" ref="G681:G688" si="243">ROUND(D681*E681,2)</f>
        <v>0</v>
      </c>
      <c r="H681" s="461">
        <f t="shared" ref="H681:H688" si="244">ROUND(D681*F681,2)</f>
        <v>0</v>
      </c>
      <c r="I681" s="462">
        <f t="shared" ref="I681:I688" si="245">ROUND(G681+H681,2)</f>
        <v>0</v>
      </c>
      <c r="J681" s="463"/>
      <c r="S681" s="464"/>
      <c r="T681" s="464"/>
    </row>
    <row r="682" spans="1:20">
      <c r="A682" s="455"/>
      <c r="B682" s="467" t="s">
        <v>2317</v>
      </c>
      <c r="C682" s="457" t="s">
        <v>2098</v>
      </c>
      <c r="D682" s="458">
        <v>17.564885496183209</v>
      </c>
      <c r="E682" s="459"/>
      <c r="F682" s="459"/>
      <c r="G682" s="460">
        <f t="shared" si="243"/>
        <v>0</v>
      </c>
      <c r="H682" s="461">
        <f t="shared" si="244"/>
        <v>0</v>
      </c>
      <c r="I682" s="462">
        <f t="shared" si="245"/>
        <v>0</v>
      </c>
      <c r="J682" s="463"/>
      <c r="S682" s="464"/>
      <c r="T682" s="464"/>
    </row>
    <row r="683" spans="1:20">
      <c r="A683" s="455"/>
      <c r="B683" s="467" t="s">
        <v>2318</v>
      </c>
      <c r="C683" s="457" t="s">
        <v>2098</v>
      </c>
      <c r="D683" s="458">
        <v>7.3916500994035781</v>
      </c>
      <c r="E683" s="459"/>
      <c r="F683" s="459"/>
      <c r="G683" s="460">
        <f t="shared" si="243"/>
        <v>0</v>
      </c>
      <c r="H683" s="461">
        <f t="shared" si="244"/>
        <v>0</v>
      </c>
      <c r="I683" s="462">
        <f t="shared" si="245"/>
        <v>0</v>
      </c>
      <c r="J683" s="463"/>
      <c r="S683" s="464"/>
      <c r="T683" s="464"/>
    </row>
    <row r="684" spans="1:20">
      <c r="A684" s="455"/>
      <c r="B684" s="467" t="s">
        <v>2319</v>
      </c>
      <c r="C684" s="457" t="s">
        <v>2098</v>
      </c>
      <c r="D684" s="458">
        <v>2.0079617834394905</v>
      </c>
      <c r="E684" s="459"/>
      <c r="F684" s="459"/>
      <c r="G684" s="460">
        <f t="shared" si="243"/>
        <v>0</v>
      </c>
      <c r="H684" s="461">
        <f t="shared" si="244"/>
        <v>0</v>
      </c>
      <c r="I684" s="462">
        <f t="shared" si="245"/>
        <v>0</v>
      </c>
      <c r="J684" s="463"/>
      <c r="S684" s="464"/>
      <c r="T684" s="464"/>
    </row>
    <row r="685" spans="1:20">
      <c r="A685" s="455"/>
      <c r="B685" s="467" t="s">
        <v>2320</v>
      </c>
      <c r="C685" s="457" t="s">
        <v>2098</v>
      </c>
      <c r="D685" s="458">
        <v>1.6560509554140128</v>
      </c>
      <c r="E685" s="459"/>
      <c r="F685" s="459"/>
      <c r="G685" s="460">
        <f t="shared" si="243"/>
        <v>0</v>
      </c>
      <c r="H685" s="461">
        <f t="shared" si="244"/>
        <v>0</v>
      </c>
      <c r="I685" s="462">
        <f t="shared" si="245"/>
        <v>0</v>
      </c>
      <c r="J685" s="463"/>
      <c r="S685" s="464"/>
      <c r="T685" s="464"/>
    </row>
    <row r="686" spans="1:20">
      <c r="A686" s="455"/>
      <c r="B686" s="469" t="s">
        <v>2323</v>
      </c>
      <c r="C686" s="457" t="s">
        <v>238</v>
      </c>
      <c r="D686" s="458">
        <v>3.9390000000000001</v>
      </c>
      <c r="E686" s="470"/>
      <c r="F686" s="459"/>
      <c r="G686" s="460">
        <f t="shared" si="243"/>
        <v>0</v>
      </c>
      <c r="H686" s="461">
        <f t="shared" si="244"/>
        <v>0</v>
      </c>
      <c r="I686" s="462">
        <f t="shared" si="245"/>
        <v>0</v>
      </c>
      <c r="J686" s="463"/>
      <c r="S686" s="464"/>
      <c r="T686" s="464"/>
    </row>
    <row r="687" spans="1:20">
      <c r="A687" s="455"/>
      <c r="B687" s="469" t="s">
        <v>2324</v>
      </c>
      <c r="C687" s="457" t="s">
        <v>238</v>
      </c>
      <c r="D687" s="458">
        <v>2.4180000000000001</v>
      </c>
      <c r="E687" s="470"/>
      <c r="F687" s="459"/>
      <c r="G687" s="460">
        <f t="shared" si="243"/>
        <v>0</v>
      </c>
      <c r="H687" s="461">
        <f t="shared" si="244"/>
        <v>0</v>
      </c>
      <c r="I687" s="462">
        <f t="shared" si="245"/>
        <v>0</v>
      </c>
      <c r="J687" s="463"/>
      <c r="S687" s="464"/>
      <c r="T687" s="464"/>
    </row>
    <row r="688" spans="1:20">
      <c r="A688" s="455"/>
      <c r="B688" s="469" t="s">
        <v>2325</v>
      </c>
      <c r="C688" s="457" t="s">
        <v>238</v>
      </c>
      <c r="D688" s="458">
        <v>5.798</v>
      </c>
      <c r="E688" s="470"/>
      <c r="F688" s="459"/>
      <c r="G688" s="460">
        <f t="shared" si="243"/>
        <v>0</v>
      </c>
      <c r="H688" s="461">
        <f t="shared" si="244"/>
        <v>0</v>
      </c>
      <c r="I688" s="462">
        <f t="shared" si="245"/>
        <v>0</v>
      </c>
      <c r="J688" s="463"/>
      <c r="S688" s="464"/>
      <c r="T688" s="464"/>
    </row>
    <row r="689" spans="1:20">
      <c r="A689" s="455"/>
      <c r="B689" s="466" t="s">
        <v>2342</v>
      </c>
      <c r="C689" s="457"/>
      <c r="D689" s="458"/>
      <c r="E689" s="459"/>
      <c r="F689" s="459"/>
      <c r="G689" s="460"/>
      <c r="H689" s="461"/>
      <c r="I689" s="462"/>
      <c r="J689" s="463"/>
      <c r="S689" s="464"/>
      <c r="T689" s="464"/>
    </row>
    <row r="690" spans="1:20" ht="64.5">
      <c r="A690" s="455"/>
      <c r="B690" s="456" t="s">
        <v>2384</v>
      </c>
      <c r="C690" s="457"/>
      <c r="D690" s="458"/>
      <c r="E690" s="459"/>
      <c r="F690" s="459"/>
      <c r="G690" s="460"/>
      <c r="H690" s="461"/>
      <c r="I690" s="462"/>
      <c r="J690" s="463"/>
      <c r="S690" s="464"/>
      <c r="T690" s="464"/>
    </row>
    <row r="691" spans="1:20" ht="26.25">
      <c r="A691" s="455"/>
      <c r="B691" s="456" t="s">
        <v>2560</v>
      </c>
      <c r="C691" s="457" t="s">
        <v>238</v>
      </c>
      <c r="D691" s="458">
        <v>2</v>
      </c>
      <c r="E691" s="459"/>
      <c r="F691" s="459"/>
      <c r="G691" s="460">
        <f t="shared" ref="G691" si="246">ROUND(D691*E691,2)</f>
        <v>0</v>
      </c>
      <c r="H691" s="461">
        <f t="shared" ref="H691" si="247">ROUND(D691*F691,2)</f>
        <v>0</v>
      </c>
      <c r="I691" s="462">
        <f t="shared" ref="I691" si="248">ROUND(G691+H691,2)</f>
        <v>0</v>
      </c>
      <c r="J691" s="463"/>
      <c r="S691" s="464"/>
      <c r="T691" s="464"/>
    </row>
    <row r="692" spans="1:20">
      <c r="A692" s="455"/>
      <c r="B692" s="456"/>
      <c r="C692" s="457"/>
      <c r="D692" s="458"/>
      <c r="E692" s="459"/>
      <c r="F692" s="459"/>
      <c r="G692" s="460"/>
      <c r="H692" s="461"/>
      <c r="I692" s="462"/>
      <c r="J692" s="463"/>
      <c r="S692" s="464"/>
      <c r="T692" s="464"/>
    </row>
    <row r="693" spans="1:20">
      <c r="A693" s="455"/>
      <c r="B693" s="456" t="s">
        <v>2348</v>
      </c>
      <c r="C693" s="457" t="s">
        <v>2263</v>
      </c>
      <c r="D693" s="458">
        <v>1</v>
      </c>
      <c r="E693" s="459"/>
      <c r="F693" s="459"/>
      <c r="G693" s="460">
        <f t="shared" ref="G693:G694" si="249">ROUND(D693*E693,2)</f>
        <v>0</v>
      </c>
      <c r="H693" s="461">
        <f t="shared" ref="H693:H694" si="250">ROUND(D693*F693,2)</f>
        <v>0</v>
      </c>
      <c r="I693" s="462">
        <f t="shared" ref="I693:I694" si="251">ROUND(G693+H693,2)</f>
        <v>0</v>
      </c>
      <c r="J693" s="463"/>
      <c r="S693" s="464"/>
      <c r="T693" s="464"/>
    </row>
    <row r="694" spans="1:20">
      <c r="A694" s="455"/>
      <c r="B694" s="456" t="s">
        <v>2349</v>
      </c>
      <c r="C694" s="457" t="s">
        <v>2263</v>
      </c>
      <c r="D694" s="458">
        <v>1</v>
      </c>
      <c r="E694" s="459"/>
      <c r="F694" s="459"/>
      <c r="G694" s="460">
        <f t="shared" si="249"/>
        <v>0</v>
      </c>
      <c r="H694" s="461">
        <f t="shared" si="250"/>
        <v>0</v>
      </c>
      <c r="I694" s="462">
        <f t="shared" si="251"/>
        <v>0</v>
      </c>
      <c r="J694" s="463"/>
      <c r="S694" s="464"/>
      <c r="T694" s="464"/>
    </row>
    <row r="695" spans="1:20">
      <c r="A695" s="473" t="s">
        <v>2475</v>
      </c>
      <c r="B695" s="474"/>
      <c r="C695" s="474"/>
      <c r="D695" s="474"/>
      <c r="E695" s="474"/>
      <c r="F695" s="474"/>
      <c r="G695" s="474"/>
      <c r="H695" s="474"/>
      <c r="I695" s="474"/>
      <c r="J695" s="475"/>
      <c r="K695" s="476">
        <f>SUM(G660:G694)</f>
        <v>0</v>
      </c>
      <c r="L695" s="476">
        <f>SUM(H660:H694)</f>
        <v>0</v>
      </c>
      <c r="M695" s="476">
        <f>SUM(I660:I694)</f>
        <v>0</v>
      </c>
      <c r="S695" s="464"/>
      <c r="T695" s="464"/>
    </row>
    <row r="696" spans="1:20">
      <c r="A696" s="452" t="s">
        <v>2561</v>
      </c>
      <c r="B696" s="453"/>
      <c r="C696" s="453"/>
      <c r="D696" s="453"/>
      <c r="E696" s="453"/>
      <c r="F696" s="453"/>
      <c r="G696" s="453"/>
      <c r="H696" s="453"/>
      <c r="I696" s="453"/>
      <c r="J696" s="454"/>
      <c r="S696" s="464"/>
      <c r="T696" s="464"/>
    </row>
    <row r="697" spans="1:20" ht="51.75">
      <c r="A697" s="455">
        <v>11.1</v>
      </c>
      <c r="B697" s="456" t="s">
        <v>2562</v>
      </c>
      <c r="C697" s="457" t="s">
        <v>250</v>
      </c>
      <c r="D697" s="458">
        <v>1</v>
      </c>
      <c r="E697" s="459"/>
      <c r="F697" s="459"/>
      <c r="G697" s="460">
        <f t="shared" ref="G697:G707" si="252">ROUND(D697*E697,2)</f>
        <v>0</v>
      </c>
      <c r="H697" s="461">
        <f t="shared" ref="H697:H707" si="253">ROUND(D697*F697,2)</f>
        <v>0</v>
      </c>
      <c r="I697" s="462">
        <f t="shared" ref="I697:I707" si="254">ROUND(G697+H697,2)</f>
        <v>0</v>
      </c>
      <c r="J697" s="463"/>
      <c r="S697" s="464"/>
      <c r="T697" s="464"/>
    </row>
    <row r="698" spans="1:20" ht="51.75">
      <c r="A698" s="455">
        <v>11.2</v>
      </c>
      <c r="B698" s="456" t="s">
        <v>2563</v>
      </c>
      <c r="C698" s="457" t="s">
        <v>250</v>
      </c>
      <c r="D698" s="458">
        <v>5</v>
      </c>
      <c r="E698" s="459"/>
      <c r="F698" s="459"/>
      <c r="G698" s="460">
        <f t="shared" si="252"/>
        <v>0</v>
      </c>
      <c r="H698" s="461">
        <f t="shared" si="253"/>
        <v>0</v>
      </c>
      <c r="I698" s="462">
        <f t="shared" si="254"/>
        <v>0</v>
      </c>
      <c r="J698" s="463"/>
      <c r="S698" s="464"/>
      <c r="T698" s="464"/>
    </row>
    <row r="699" spans="1:20">
      <c r="A699" s="455">
        <v>11.3</v>
      </c>
      <c r="B699" s="456" t="s">
        <v>2564</v>
      </c>
      <c r="C699" s="457" t="s">
        <v>250</v>
      </c>
      <c r="D699" s="458">
        <v>6</v>
      </c>
      <c r="E699" s="459"/>
      <c r="F699" s="459"/>
      <c r="G699" s="460">
        <f t="shared" si="252"/>
        <v>0</v>
      </c>
      <c r="H699" s="461">
        <f t="shared" si="253"/>
        <v>0</v>
      </c>
      <c r="I699" s="462">
        <f t="shared" si="254"/>
        <v>0</v>
      </c>
      <c r="J699" s="463"/>
      <c r="S699" s="464"/>
      <c r="T699" s="464"/>
    </row>
    <row r="700" spans="1:20">
      <c r="A700" s="455">
        <v>11.4</v>
      </c>
      <c r="B700" s="456" t="s">
        <v>2565</v>
      </c>
      <c r="C700" s="457" t="s">
        <v>250</v>
      </c>
      <c r="D700" s="458">
        <v>6</v>
      </c>
      <c r="E700" s="459"/>
      <c r="F700" s="459"/>
      <c r="G700" s="460">
        <f t="shared" si="252"/>
        <v>0</v>
      </c>
      <c r="H700" s="461">
        <f t="shared" si="253"/>
        <v>0</v>
      </c>
      <c r="I700" s="462">
        <f t="shared" si="254"/>
        <v>0</v>
      </c>
      <c r="J700" s="463"/>
      <c r="S700" s="464"/>
      <c r="T700" s="464"/>
    </row>
    <row r="701" spans="1:20">
      <c r="A701" s="455">
        <v>11.5</v>
      </c>
      <c r="B701" s="456" t="s">
        <v>2566</v>
      </c>
      <c r="C701" s="457" t="s">
        <v>250</v>
      </c>
      <c r="D701" s="458">
        <v>3</v>
      </c>
      <c r="E701" s="459"/>
      <c r="F701" s="459"/>
      <c r="G701" s="460">
        <f t="shared" si="252"/>
        <v>0</v>
      </c>
      <c r="H701" s="461">
        <f t="shared" si="253"/>
        <v>0</v>
      </c>
      <c r="I701" s="462">
        <f t="shared" si="254"/>
        <v>0</v>
      </c>
      <c r="J701" s="463"/>
      <c r="S701" s="464"/>
      <c r="T701" s="464"/>
    </row>
    <row r="702" spans="1:20">
      <c r="A702" s="455">
        <v>11.6</v>
      </c>
      <c r="B702" s="456" t="s">
        <v>2567</v>
      </c>
      <c r="C702" s="457" t="s">
        <v>250</v>
      </c>
      <c r="D702" s="458">
        <v>1</v>
      </c>
      <c r="E702" s="459"/>
      <c r="F702" s="459"/>
      <c r="G702" s="460">
        <f t="shared" si="252"/>
        <v>0</v>
      </c>
      <c r="H702" s="461">
        <f t="shared" si="253"/>
        <v>0</v>
      </c>
      <c r="I702" s="462">
        <f t="shared" si="254"/>
        <v>0</v>
      </c>
      <c r="J702" s="463"/>
      <c r="S702" s="464"/>
      <c r="T702" s="464"/>
    </row>
    <row r="703" spans="1:20">
      <c r="A703" s="455">
        <v>11.7</v>
      </c>
      <c r="B703" s="456" t="s">
        <v>2568</v>
      </c>
      <c r="C703" s="457" t="s">
        <v>250</v>
      </c>
      <c r="D703" s="458">
        <v>1</v>
      </c>
      <c r="E703" s="459"/>
      <c r="F703" s="459"/>
      <c r="G703" s="460">
        <f t="shared" si="252"/>
        <v>0</v>
      </c>
      <c r="H703" s="461">
        <f t="shared" si="253"/>
        <v>0</v>
      </c>
      <c r="I703" s="462">
        <f t="shared" si="254"/>
        <v>0</v>
      </c>
      <c r="J703" s="463"/>
      <c r="S703" s="464"/>
      <c r="T703" s="464"/>
    </row>
    <row r="704" spans="1:20">
      <c r="A704" s="455">
        <v>11.8</v>
      </c>
      <c r="B704" s="456" t="s">
        <v>2557</v>
      </c>
      <c r="C704" s="457" t="s">
        <v>250</v>
      </c>
      <c r="D704" s="458">
        <v>14</v>
      </c>
      <c r="E704" s="459"/>
      <c r="F704" s="459"/>
      <c r="G704" s="460">
        <f t="shared" si="252"/>
        <v>0</v>
      </c>
      <c r="H704" s="461">
        <f t="shared" si="253"/>
        <v>0</v>
      </c>
      <c r="I704" s="462">
        <f t="shared" si="254"/>
        <v>0</v>
      </c>
      <c r="J704" s="463"/>
      <c r="S704" s="464"/>
      <c r="T704" s="464"/>
    </row>
    <row r="705" spans="1:20">
      <c r="A705" s="455">
        <v>11.9</v>
      </c>
      <c r="B705" s="456" t="s">
        <v>2358</v>
      </c>
      <c r="C705" s="457" t="s">
        <v>250</v>
      </c>
      <c r="D705" s="458">
        <v>1</v>
      </c>
      <c r="E705" s="459"/>
      <c r="F705" s="459"/>
      <c r="G705" s="460">
        <f t="shared" si="252"/>
        <v>0</v>
      </c>
      <c r="H705" s="461">
        <f t="shared" si="253"/>
        <v>0</v>
      </c>
      <c r="I705" s="462">
        <f t="shared" si="254"/>
        <v>0</v>
      </c>
      <c r="J705" s="463"/>
      <c r="S705" s="464"/>
      <c r="T705" s="464"/>
    </row>
    <row r="706" spans="1:20">
      <c r="A706" s="465">
        <v>11.1</v>
      </c>
      <c r="B706" s="456" t="s">
        <v>2569</v>
      </c>
      <c r="C706" s="457" t="s">
        <v>250</v>
      </c>
      <c r="D706" s="458">
        <v>6</v>
      </c>
      <c r="E706" s="459"/>
      <c r="F706" s="459"/>
      <c r="G706" s="460">
        <f t="shared" si="252"/>
        <v>0</v>
      </c>
      <c r="H706" s="461">
        <f t="shared" si="253"/>
        <v>0</v>
      </c>
      <c r="I706" s="462">
        <f t="shared" si="254"/>
        <v>0</v>
      </c>
      <c r="J706" s="463"/>
      <c r="S706" s="464"/>
      <c r="T706" s="464"/>
    </row>
    <row r="707" spans="1:20">
      <c r="A707" s="455">
        <v>11.11</v>
      </c>
      <c r="B707" s="456" t="s">
        <v>2570</v>
      </c>
      <c r="C707" s="457" t="s">
        <v>250</v>
      </c>
      <c r="D707" s="458">
        <v>3</v>
      </c>
      <c r="E707" s="459"/>
      <c r="F707" s="459"/>
      <c r="G707" s="460">
        <f t="shared" si="252"/>
        <v>0</v>
      </c>
      <c r="H707" s="461">
        <f t="shared" si="253"/>
        <v>0</v>
      </c>
      <c r="I707" s="462">
        <f t="shared" si="254"/>
        <v>0</v>
      </c>
      <c r="J707" s="463"/>
      <c r="S707" s="464"/>
      <c r="T707" s="464"/>
    </row>
    <row r="708" spans="1:20">
      <c r="A708" s="455"/>
      <c r="B708" s="466" t="s">
        <v>2092</v>
      </c>
      <c r="C708" s="457"/>
      <c r="D708" s="458"/>
      <c r="E708" s="459"/>
      <c r="F708" s="459"/>
      <c r="G708" s="460"/>
      <c r="H708" s="461"/>
      <c r="I708" s="462"/>
      <c r="J708" s="463"/>
      <c r="S708" s="464"/>
      <c r="T708" s="464"/>
    </row>
    <row r="709" spans="1:20">
      <c r="A709" s="455"/>
      <c r="B709" s="466" t="s">
        <v>2309</v>
      </c>
      <c r="C709" s="457"/>
      <c r="D709" s="458"/>
      <c r="E709" s="459"/>
      <c r="F709" s="459"/>
      <c r="G709" s="460"/>
      <c r="H709" s="461"/>
      <c r="I709" s="462"/>
      <c r="J709" s="463"/>
      <c r="S709" s="464"/>
      <c r="T709" s="464"/>
    </row>
    <row r="710" spans="1:20">
      <c r="A710" s="455"/>
      <c r="B710" s="456" t="s">
        <v>2311</v>
      </c>
      <c r="C710" s="457" t="s">
        <v>2098</v>
      </c>
      <c r="D710" s="458">
        <v>12</v>
      </c>
      <c r="E710" s="459"/>
      <c r="F710" s="459"/>
      <c r="G710" s="460">
        <f t="shared" ref="G710:G711" si="255">ROUND(D710*E710,2)</f>
        <v>0</v>
      </c>
      <c r="H710" s="461">
        <f t="shared" ref="H710:H711" si="256">ROUND(D710*F710,2)</f>
        <v>0</v>
      </c>
      <c r="I710" s="462">
        <f t="shared" ref="I710:I711" si="257">ROUND(G710+H710,2)</f>
        <v>0</v>
      </c>
      <c r="J710" s="463"/>
      <c r="S710" s="464"/>
      <c r="T710" s="464"/>
    </row>
    <row r="711" spans="1:20">
      <c r="A711" s="455"/>
      <c r="B711" s="456" t="s">
        <v>2312</v>
      </c>
      <c r="C711" s="457" t="s">
        <v>2098</v>
      </c>
      <c r="D711" s="458">
        <v>1</v>
      </c>
      <c r="E711" s="459"/>
      <c r="F711" s="459"/>
      <c r="G711" s="460">
        <f t="shared" si="255"/>
        <v>0</v>
      </c>
      <c r="H711" s="461">
        <f t="shared" si="256"/>
        <v>0</v>
      </c>
      <c r="I711" s="462">
        <f t="shared" si="257"/>
        <v>0</v>
      </c>
      <c r="J711" s="463"/>
      <c r="S711" s="464"/>
      <c r="T711" s="464"/>
    </row>
    <row r="712" spans="1:20">
      <c r="A712" s="455"/>
      <c r="B712" s="466" t="s">
        <v>2314</v>
      </c>
      <c r="C712" s="457"/>
      <c r="D712" s="458"/>
      <c r="E712" s="459"/>
      <c r="F712" s="459"/>
      <c r="G712" s="460"/>
      <c r="H712" s="461"/>
      <c r="I712" s="462"/>
      <c r="J712" s="463"/>
      <c r="S712" s="464"/>
      <c r="T712" s="464"/>
    </row>
    <row r="713" spans="1:20" ht="26.25">
      <c r="A713" s="455"/>
      <c r="B713" s="456" t="s">
        <v>2315</v>
      </c>
      <c r="C713" s="457"/>
      <c r="D713" s="458"/>
      <c r="E713" s="459"/>
      <c r="F713" s="459"/>
      <c r="G713" s="460"/>
      <c r="H713" s="461"/>
      <c r="I713" s="462"/>
      <c r="J713" s="463"/>
      <c r="S713" s="464"/>
      <c r="T713" s="464"/>
    </row>
    <row r="714" spans="1:20">
      <c r="A714" s="455"/>
      <c r="B714" s="467" t="s">
        <v>2316</v>
      </c>
      <c r="C714" s="457" t="s">
        <v>2098</v>
      </c>
      <c r="D714" s="458">
        <v>20.410828025477706</v>
      </c>
      <c r="E714" s="459"/>
      <c r="F714" s="459"/>
      <c r="G714" s="460">
        <f t="shared" ref="G714:G722" si="258">ROUND(D714*E714,2)</f>
        <v>0</v>
      </c>
      <c r="H714" s="461">
        <f t="shared" ref="H714:H722" si="259">ROUND(D714*F714,2)</f>
        <v>0</v>
      </c>
      <c r="I714" s="462">
        <f t="shared" ref="I714:I722" si="260">ROUND(G714+H714,2)</f>
        <v>0</v>
      </c>
      <c r="J714" s="463"/>
      <c r="S714" s="464"/>
      <c r="T714" s="464"/>
    </row>
    <row r="715" spans="1:20">
      <c r="A715" s="455"/>
      <c r="B715" s="467" t="s">
        <v>2317</v>
      </c>
      <c r="C715" s="457" t="s">
        <v>2098</v>
      </c>
      <c r="D715" s="458">
        <v>23.982188295165393</v>
      </c>
      <c r="E715" s="459"/>
      <c r="F715" s="459"/>
      <c r="G715" s="460">
        <f t="shared" si="258"/>
        <v>0</v>
      </c>
      <c r="H715" s="461">
        <f t="shared" si="259"/>
        <v>0</v>
      </c>
      <c r="I715" s="462">
        <f t="shared" si="260"/>
        <v>0</v>
      </c>
      <c r="J715" s="463"/>
      <c r="S715" s="464"/>
      <c r="T715" s="464"/>
    </row>
    <row r="716" spans="1:20">
      <c r="A716" s="455"/>
      <c r="B716" s="467" t="s">
        <v>2318</v>
      </c>
      <c r="C716" s="457" t="s">
        <v>2098</v>
      </c>
      <c r="D716" s="458">
        <v>13.697813121272365</v>
      </c>
      <c r="E716" s="459"/>
      <c r="F716" s="459"/>
      <c r="G716" s="460">
        <f t="shared" si="258"/>
        <v>0</v>
      </c>
      <c r="H716" s="461">
        <f t="shared" si="259"/>
        <v>0</v>
      </c>
      <c r="I716" s="462">
        <f t="shared" si="260"/>
        <v>0</v>
      </c>
      <c r="J716" s="463"/>
      <c r="S716" s="464"/>
      <c r="T716" s="464"/>
    </row>
    <row r="717" spans="1:20">
      <c r="A717" s="455"/>
      <c r="B717" s="467" t="s">
        <v>2365</v>
      </c>
      <c r="C717" s="457" t="s">
        <v>2098</v>
      </c>
      <c r="D717" s="458">
        <v>12.154172560113155</v>
      </c>
      <c r="E717" s="459"/>
      <c r="F717" s="459"/>
      <c r="G717" s="460">
        <f t="shared" si="258"/>
        <v>0</v>
      </c>
      <c r="H717" s="461">
        <f t="shared" si="259"/>
        <v>0</v>
      </c>
      <c r="I717" s="462">
        <f t="shared" si="260"/>
        <v>0</v>
      </c>
      <c r="J717" s="463"/>
      <c r="S717" s="464"/>
      <c r="T717" s="464"/>
    </row>
    <row r="718" spans="1:20">
      <c r="A718" s="455"/>
      <c r="B718" s="467" t="s">
        <v>2320</v>
      </c>
      <c r="C718" s="457" t="s">
        <v>2098</v>
      </c>
      <c r="D718" s="458">
        <v>1.1592356687898089</v>
      </c>
      <c r="E718" s="459"/>
      <c r="F718" s="459"/>
      <c r="G718" s="460">
        <f t="shared" si="258"/>
        <v>0</v>
      </c>
      <c r="H718" s="461">
        <f t="shared" si="259"/>
        <v>0</v>
      </c>
      <c r="I718" s="462">
        <f t="shared" si="260"/>
        <v>0</v>
      </c>
      <c r="J718" s="463"/>
      <c r="S718" s="464"/>
      <c r="T718" s="464"/>
    </row>
    <row r="719" spans="1:20">
      <c r="A719" s="455"/>
      <c r="B719" s="469" t="s">
        <v>2323</v>
      </c>
      <c r="C719" s="457" t="s">
        <v>238</v>
      </c>
      <c r="D719" s="458">
        <v>7.072000000000001</v>
      </c>
      <c r="E719" s="470"/>
      <c r="F719" s="459"/>
      <c r="G719" s="460">
        <f t="shared" si="258"/>
        <v>0</v>
      </c>
      <c r="H719" s="461">
        <f t="shared" si="259"/>
        <v>0</v>
      </c>
      <c r="I719" s="462">
        <f t="shared" si="260"/>
        <v>0</v>
      </c>
      <c r="J719" s="463"/>
      <c r="S719" s="464"/>
      <c r="T719" s="464"/>
    </row>
    <row r="720" spans="1:20">
      <c r="A720" s="455"/>
      <c r="B720" s="469" t="s">
        <v>2324</v>
      </c>
      <c r="C720" s="457" t="s">
        <v>238</v>
      </c>
      <c r="D720" s="458">
        <v>2.0020000000000002</v>
      </c>
      <c r="E720" s="470"/>
      <c r="F720" s="459"/>
      <c r="G720" s="460">
        <f t="shared" si="258"/>
        <v>0</v>
      </c>
      <c r="H720" s="461">
        <f t="shared" si="259"/>
        <v>0</v>
      </c>
      <c r="I720" s="462">
        <f t="shared" si="260"/>
        <v>0</v>
      </c>
      <c r="J720" s="463"/>
      <c r="S720" s="464"/>
      <c r="T720" s="464"/>
    </row>
    <row r="721" spans="1:20">
      <c r="A721" s="455"/>
      <c r="B721" s="469" t="s">
        <v>2325</v>
      </c>
      <c r="C721" s="457" t="s">
        <v>238</v>
      </c>
      <c r="D721" s="458">
        <v>6.2530000000000001</v>
      </c>
      <c r="E721" s="470"/>
      <c r="F721" s="459"/>
      <c r="G721" s="460">
        <f t="shared" si="258"/>
        <v>0</v>
      </c>
      <c r="H721" s="461">
        <f t="shared" si="259"/>
        <v>0</v>
      </c>
      <c r="I721" s="462">
        <f t="shared" si="260"/>
        <v>0</v>
      </c>
      <c r="J721" s="463"/>
      <c r="S721" s="464"/>
      <c r="T721" s="464"/>
    </row>
    <row r="722" spans="1:20">
      <c r="A722" s="455"/>
      <c r="B722" s="469" t="s">
        <v>2326</v>
      </c>
      <c r="C722" s="457" t="s">
        <v>238</v>
      </c>
      <c r="D722" s="458">
        <v>0.2</v>
      </c>
      <c r="E722" s="470"/>
      <c r="F722" s="459"/>
      <c r="G722" s="460">
        <f t="shared" si="258"/>
        <v>0</v>
      </c>
      <c r="H722" s="461">
        <f t="shared" si="259"/>
        <v>0</v>
      </c>
      <c r="I722" s="462">
        <f t="shared" si="260"/>
        <v>0</v>
      </c>
      <c r="J722" s="463"/>
      <c r="S722" s="464"/>
      <c r="T722" s="464"/>
    </row>
    <row r="723" spans="1:20">
      <c r="A723" s="455"/>
      <c r="B723" s="466" t="s">
        <v>2327</v>
      </c>
      <c r="C723" s="457"/>
      <c r="D723" s="458"/>
      <c r="E723" s="459"/>
      <c r="F723" s="459"/>
      <c r="G723" s="460"/>
      <c r="H723" s="461"/>
      <c r="I723" s="462"/>
      <c r="J723" s="463"/>
      <c r="S723" s="464"/>
      <c r="T723" s="464"/>
    </row>
    <row r="724" spans="1:20" ht="39">
      <c r="A724" s="455"/>
      <c r="B724" s="456" t="s">
        <v>2328</v>
      </c>
      <c r="C724" s="457"/>
      <c r="D724" s="458"/>
      <c r="E724" s="459"/>
      <c r="F724" s="459"/>
      <c r="G724" s="460"/>
      <c r="H724" s="461"/>
      <c r="I724" s="462"/>
      <c r="J724" s="463"/>
      <c r="S724" s="464"/>
      <c r="T724" s="464"/>
    </row>
    <row r="725" spans="1:20" ht="104.25" customHeight="1">
      <c r="A725" s="455"/>
      <c r="B725" s="471" t="s">
        <v>2329</v>
      </c>
      <c r="C725" s="457"/>
      <c r="D725" s="458"/>
      <c r="E725" s="459"/>
      <c r="F725" s="459"/>
      <c r="G725" s="460"/>
      <c r="H725" s="461"/>
      <c r="I725" s="462"/>
      <c r="J725" s="463"/>
      <c r="S725" s="464"/>
      <c r="T725" s="464"/>
    </row>
    <row r="726" spans="1:20">
      <c r="A726" s="455"/>
      <c r="B726" s="472" t="s">
        <v>2330</v>
      </c>
      <c r="C726" s="457" t="s">
        <v>238</v>
      </c>
      <c r="D726" s="458">
        <v>1</v>
      </c>
      <c r="E726" s="459"/>
      <c r="F726" s="459"/>
      <c r="G726" s="460">
        <f t="shared" ref="G726" si="261">ROUND(D726*E726,2)</f>
        <v>0</v>
      </c>
      <c r="H726" s="461">
        <f t="shared" ref="H726" si="262">ROUND(D726*F726,2)</f>
        <v>0</v>
      </c>
      <c r="I726" s="462">
        <f t="shared" ref="I726" si="263">ROUND(G726+H726,2)</f>
        <v>0</v>
      </c>
      <c r="J726" s="463"/>
      <c r="S726" s="464"/>
      <c r="T726" s="464"/>
    </row>
    <row r="727" spans="1:20">
      <c r="A727" s="455"/>
      <c r="B727" s="469"/>
      <c r="C727" s="457"/>
      <c r="D727" s="458"/>
      <c r="E727" s="459"/>
      <c r="F727" s="459"/>
      <c r="G727" s="460"/>
      <c r="H727" s="461"/>
      <c r="I727" s="462"/>
      <c r="J727" s="463"/>
      <c r="S727" s="464"/>
      <c r="T727" s="464"/>
    </row>
    <row r="728" spans="1:20">
      <c r="A728" s="455"/>
      <c r="B728" s="472" t="s">
        <v>2333</v>
      </c>
      <c r="C728" s="457" t="s">
        <v>238</v>
      </c>
      <c r="D728" s="458">
        <v>1.1000000000000001</v>
      </c>
      <c r="E728" s="459"/>
      <c r="F728" s="459"/>
      <c r="G728" s="460">
        <f t="shared" ref="G728" si="264">ROUND(D728*E728,2)</f>
        <v>0</v>
      </c>
      <c r="H728" s="461">
        <f t="shared" ref="H728" si="265">ROUND(D728*F728,2)</f>
        <v>0</v>
      </c>
      <c r="I728" s="462">
        <f t="shared" ref="I728" si="266">ROUND(G728+H728,2)</f>
        <v>0</v>
      </c>
      <c r="J728" s="463"/>
      <c r="S728" s="464"/>
      <c r="T728" s="464"/>
    </row>
    <row r="729" spans="1:20">
      <c r="A729" s="455"/>
      <c r="B729" s="466" t="s">
        <v>2571</v>
      </c>
      <c r="C729" s="457"/>
      <c r="D729" s="458"/>
      <c r="E729" s="459"/>
      <c r="F729" s="459"/>
      <c r="G729" s="460"/>
      <c r="H729" s="461"/>
      <c r="I729" s="462"/>
      <c r="J729" s="463"/>
      <c r="S729" s="464"/>
      <c r="T729" s="464"/>
    </row>
    <row r="730" spans="1:20" s="16" customFormat="1" ht="90" customHeight="1">
      <c r="A730" s="477"/>
      <c r="B730" s="478" t="s">
        <v>2572</v>
      </c>
      <c r="C730" s="457" t="s">
        <v>238</v>
      </c>
      <c r="D730" s="458">
        <v>2.5</v>
      </c>
      <c r="E730" s="479"/>
      <c r="F730" s="480"/>
      <c r="G730" s="460">
        <f t="shared" ref="G730" si="267">ROUND(D730*E730,2)</f>
        <v>0</v>
      </c>
      <c r="H730" s="461">
        <f t="shared" ref="H730" si="268">ROUND(D730*F730,2)</f>
        <v>0</v>
      </c>
      <c r="I730" s="462">
        <f t="shared" ref="I730" si="269">ROUND(G730+H730,2)</f>
        <v>0</v>
      </c>
      <c r="J730" s="481"/>
      <c r="Q730" s="415"/>
      <c r="R730" s="415"/>
      <c r="S730" s="464"/>
      <c r="T730" s="464"/>
    </row>
    <row r="731" spans="1:20">
      <c r="A731" s="455"/>
      <c r="B731" s="456"/>
      <c r="C731" s="457"/>
      <c r="D731" s="458"/>
      <c r="E731" s="459"/>
      <c r="F731" s="459"/>
      <c r="G731" s="460"/>
      <c r="H731" s="461"/>
      <c r="I731" s="462"/>
      <c r="J731" s="463"/>
      <c r="S731" s="464"/>
      <c r="T731" s="464"/>
    </row>
    <row r="732" spans="1:20">
      <c r="A732" s="455"/>
      <c r="B732" s="456" t="s">
        <v>2348</v>
      </c>
      <c r="C732" s="457" t="s">
        <v>2263</v>
      </c>
      <c r="D732" s="458">
        <v>1</v>
      </c>
      <c r="E732" s="459"/>
      <c r="F732" s="459"/>
      <c r="G732" s="460">
        <f t="shared" ref="G732:G733" si="270">ROUND(D732*E732,2)</f>
        <v>0</v>
      </c>
      <c r="H732" s="461">
        <f t="shared" ref="H732:H733" si="271">ROUND(D732*F732,2)</f>
        <v>0</v>
      </c>
      <c r="I732" s="462">
        <f t="shared" ref="I732:I733" si="272">ROUND(G732+H732,2)</f>
        <v>0</v>
      </c>
      <c r="J732" s="463"/>
      <c r="S732" s="464"/>
      <c r="T732" s="464"/>
    </row>
    <row r="733" spans="1:20">
      <c r="A733" s="455"/>
      <c r="B733" s="456" t="s">
        <v>2349</v>
      </c>
      <c r="C733" s="457" t="s">
        <v>2263</v>
      </c>
      <c r="D733" s="458">
        <v>1</v>
      </c>
      <c r="E733" s="459"/>
      <c r="F733" s="459"/>
      <c r="G733" s="460">
        <f t="shared" si="270"/>
        <v>0</v>
      </c>
      <c r="H733" s="461">
        <f t="shared" si="271"/>
        <v>0</v>
      </c>
      <c r="I733" s="462">
        <f t="shared" si="272"/>
        <v>0</v>
      </c>
      <c r="J733" s="463"/>
      <c r="K733" s="476">
        <f>SUM(G696:G733)</f>
        <v>0</v>
      </c>
      <c r="L733" s="476">
        <f>SUM(H696:H733)</f>
        <v>0</v>
      </c>
      <c r="M733" s="476">
        <f>SUM(I696:I733)</f>
        <v>0</v>
      </c>
      <c r="S733" s="464"/>
      <c r="T733" s="464"/>
    </row>
    <row r="734" spans="1:20">
      <c r="A734" s="452" t="s">
        <v>2573</v>
      </c>
      <c r="B734" s="453"/>
      <c r="C734" s="453"/>
      <c r="D734" s="453"/>
      <c r="E734" s="453"/>
      <c r="F734" s="453"/>
      <c r="G734" s="453"/>
      <c r="H734" s="453"/>
      <c r="I734" s="453">
        <v>0</v>
      </c>
      <c r="J734" s="454"/>
      <c r="S734" s="464"/>
      <c r="T734" s="464"/>
    </row>
    <row r="735" spans="1:20" ht="30.75" customHeight="1">
      <c r="A735" s="500"/>
      <c r="B735" s="456" t="s">
        <v>2574</v>
      </c>
      <c r="C735" s="501" t="s">
        <v>2263</v>
      </c>
      <c r="D735" s="502">
        <v>1</v>
      </c>
      <c r="E735" s="503"/>
      <c r="F735" s="503"/>
      <c r="G735" s="460">
        <f t="shared" ref="G735:G742" si="273">ROUND(D735*E735,2)</f>
        <v>0</v>
      </c>
      <c r="H735" s="461">
        <f t="shared" ref="H735:H742" si="274">ROUND(D735*F735,2)</f>
        <v>0</v>
      </c>
      <c r="I735" s="462">
        <f t="shared" ref="I735:I742" si="275">ROUND(G735+H735,2)</f>
        <v>0</v>
      </c>
      <c r="J735" s="463"/>
      <c r="S735" s="464"/>
      <c r="T735" s="464"/>
    </row>
    <row r="736" spans="1:20" ht="26.25">
      <c r="A736" s="500"/>
      <c r="B736" s="456" t="s">
        <v>2575</v>
      </c>
      <c r="C736" s="501" t="s">
        <v>2263</v>
      </c>
      <c r="D736" s="502">
        <v>1</v>
      </c>
      <c r="E736" s="503"/>
      <c r="F736" s="503"/>
      <c r="G736" s="460">
        <f t="shared" si="273"/>
        <v>0</v>
      </c>
      <c r="H736" s="461">
        <f t="shared" si="274"/>
        <v>0</v>
      </c>
      <c r="I736" s="462">
        <f t="shared" si="275"/>
        <v>0</v>
      </c>
      <c r="J736" s="463"/>
      <c r="S736" s="464"/>
      <c r="T736" s="464"/>
    </row>
    <row r="737" spans="1:20" ht="51.75">
      <c r="A737" s="500"/>
      <c r="B737" s="456" t="s">
        <v>2576</v>
      </c>
      <c r="C737" s="501" t="s">
        <v>238</v>
      </c>
      <c r="D737" s="502">
        <v>286.67100000000005</v>
      </c>
      <c r="E737" s="503"/>
      <c r="F737" s="503"/>
      <c r="G737" s="460">
        <f t="shared" si="273"/>
        <v>0</v>
      </c>
      <c r="H737" s="461">
        <f t="shared" si="274"/>
        <v>0</v>
      </c>
      <c r="I737" s="462">
        <f t="shared" si="275"/>
        <v>0</v>
      </c>
      <c r="J737" s="463"/>
      <c r="S737" s="464"/>
      <c r="T737" s="464"/>
    </row>
    <row r="738" spans="1:20">
      <c r="A738" s="504"/>
      <c r="B738" s="505" t="s">
        <v>2577</v>
      </c>
      <c r="C738" s="506" t="s">
        <v>2263</v>
      </c>
      <c r="D738" s="507">
        <v>1</v>
      </c>
      <c r="E738" s="508"/>
      <c r="F738" s="508"/>
      <c r="G738" s="460">
        <f t="shared" si="273"/>
        <v>0</v>
      </c>
      <c r="H738" s="461">
        <f t="shared" si="274"/>
        <v>0</v>
      </c>
      <c r="I738" s="462">
        <f t="shared" si="275"/>
        <v>0</v>
      </c>
      <c r="J738" s="463"/>
      <c r="S738" s="464"/>
      <c r="T738" s="464"/>
    </row>
    <row r="739" spans="1:20">
      <c r="A739" s="504"/>
      <c r="B739" s="505" t="s">
        <v>2578</v>
      </c>
      <c r="C739" s="506" t="s">
        <v>2263</v>
      </c>
      <c r="D739" s="507">
        <v>1</v>
      </c>
      <c r="E739" s="508"/>
      <c r="F739" s="508"/>
      <c r="G739" s="460">
        <f t="shared" si="273"/>
        <v>0</v>
      </c>
      <c r="H739" s="461">
        <f t="shared" si="274"/>
        <v>0</v>
      </c>
      <c r="I739" s="462">
        <f t="shared" si="275"/>
        <v>0</v>
      </c>
      <c r="J739" s="463"/>
      <c r="S739" s="464"/>
      <c r="T739" s="464"/>
    </row>
    <row r="740" spans="1:20">
      <c r="A740" s="509"/>
      <c r="B740" s="505" t="s">
        <v>2579</v>
      </c>
      <c r="C740" s="506" t="s">
        <v>2263</v>
      </c>
      <c r="D740" s="507">
        <v>1</v>
      </c>
      <c r="E740" s="508"/>
      <c r="F740" s="508"/>
      <c r="G740" s="460">
        <f t="shared" si="273"/>
        <v>0</v>
      </c>
      <c r="H740" s="461">
        <f t="shared" si="274"/>
        <v>0</v>
      </c>
      <c r="I740" s="462">
        <f t="shared" si="275"/>
        <v>0</v>
      </c>
      <c r="J740" s="463"/>
      <c r="S740" s="464"/>
      <c r="T740" s="464"/>
    </row>
    <row r="741" spans="1:20">
      <c r="A741" s="509"/>
      <c r="B741" s="505" t="s">
        <v>2580</v>
      </c>
      <c r="C741" s="506" t="s">
        <v>2263</v>
      </c>
      <c r="D741" s="507">
        <v>1</v>
      </c>
      <c r="E741" s="508"/>
      <c r="F741" s="508"/>
      <c r="G741" s="460">
        <f t="shared" si="273"/>
        <v>0</v>
      </c>
      <c r="H741" s="461">
        <f t="shared" si="274"/>
        <v>0</v>
      </c>
      <c r="I741" s="462">
        <f t="shared" si="275"/>
        <v>0</v>
      </c>
      <c r="J741" s="463"/>
      <c r="S741" s="464"/>
      <c r="T741" s="464"/>
    </row>
    <row r="742" spans="1:20" ht="15.75" thickBot="1">
      <c r="A742" s="510"/>
      <c r="B742" s="511" t="s">
        <v>2581</v>
      </c>
      <c r="C742" s="512" t="s">
        <v>2263</v>
      </c>
      <c r="D742" s="513">
        <v>1</v>
      </c>
      <c r="E742" s="514"/>
      <c r="F742" s="514"/>
      <c r="G742" s="460">
        <f t="shared" si="273"/>
        <v>0</v>
      </c>
      <c r="H742" s="461">
        <f t="shared" si="274"/>
        <v>0</v>
      </c>
      <c r="I742" s="462">
        <f t="shared" si="275"/>
        <v>0</v>
      </c>
      <c r="J742" s="515"/>
      <c r="S742" s="464"/>
      <c r="T742" s="464"/>
    </row>
    <row r="743" spans="1:20">
      <c r="A743" s="516"/>
      <c r="B743" s="517"/>
      <c r="C743" s="518"/>
      <c r="D743" s="519"/>
      <c r="E743" s="420"/>
      <c r="F743" s="420"/>
      <c r="G743" s="420"/>
      <c r="H743" s="520"/>
      <c r="I743" s="520"/>
      <c r="J743" s="521"/>
      <c r="K743" s="476">
        <f>SUM(G735:G742)</f>
        <v>0</v>
      </c>
      <c r="L743" s="476">
        <f>SUM(H735:H742)</f>
        <v>0</v>
      </c>
      <c r="M743" s="476">
        <f>SUM(I735:I742)</f>
        <v>0</v>
      </c>
    </row>
    <row r="744" spans="1:20" ht="16.5" thickBot="1">
      <c r="A744" s="522"/>
      <c r="B744" s="523" t="s">
        <v>2582</v>
      </c>
      <c r="C744" s="524"/>
      <c r="D744" s="525"/>
      <c r="E744" s="526"/>
      <c r="F744" s="526"/>
      <c r="G744" s="526"/>
      <c r="H744" s="527"/>
      <c r="I744" s="527">
        <f>M744</f>
        <v>0</v>
      </c>
      <c r="J744" s="528"/>
      <c r="K744" s="415">
        <f>SUM(K10:K743)</f>
        <v>0</v>
      </c>
      <c r="L744" s="415">
        <f t="shared" ref="L744" si="276">SUM(L10:L743)</f>
        <v>0</v>
      </c>
      <c r="M744" s="415">
        <f>SUM(M10:M743)</f>
        <v>0</v>
      </c>
    </row>
    <row r="746" spans="1:20" ht="116.45" customHeight="1">
      <c r="A746" s="1403" t="s">
        <v>30</v>
      </c>
      <c r="B746" s="1403"/>
      <c r="C746" s="1403"/>
      <c r="D746" s="1403"/>
      <c r="E746" s="1403"/>
      <c r="F746" s="1403"/>
      <c r="G746" s="1403"/>
      <c r="H746" s="1403"/>
      <c r="I746" s="1403"/>
      <c r="J746" s="1403"/>
    </row>
  </sheetData>
  <autoFilter ref="A10:J744" xr:uid="{00000000-0009-0000-0000-000006000000}"/>
  <mergeCells count="4">
    <mergeCell ref="A746:J746"/>
    <mergeCell ref="B3:G3"/>
    <mergeCell ref="B4:G4"/>
    <mergeCell ref="B5:E5"/>
  </mergeCells>
  <pageMargins left="0.39374999999999999" right="0.39374999999999999" top="0.39374999999999999" bottom="0.39374999999999999" header="0" footer="0"/>
  <pageSetup paperSize="9" scale="81"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8"/>
  <sheetViews>
    <sheetView showGridLines="0" topLeftCell="A208" zoomScaleNormal="100" workbookViewId="0">
      <selection activeCell="A222" sqref="A222:XFD222"/>
    </sheetView>
  </sheetViews>
  <sheetFormatPr defaultRowHeight="13.5"/>
  <cols>
    <col min="1" max="1" width="8.33203125" customWidth="1"/>
    <col min="2" max="2" width="1.1640625" customWidth="1"/>
    <col min="3" max="3" width="6.832031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81" t="s">
        <v>160</v>
      </c>
      <c r="M2" s="1330"/>
      <c r="N2" s="1330"/>
      <c r="O2" s="1330"/>
      <c r="P2" s="1330"/>
      <c r="Q2" s="1330"/>
      <c r="R2" s="1330"/>
      <c r="S2" s="1330"/>
      <c r="T2" s="1330"/>
      <c r="U2" s="1330"/>
      <c r="V2" s="1330"/>
      <c r="AT2" s="51" t="s">
        <v>99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82" t="str">
        <f>'Rekapitulácia stavby'!K6</f>
        <v>Dobudovanie univerzitného campusu TnUAD</v>
      </c>
      <c r="F7" s="1383"/>
      <c r="G7" s="1383"/>
      <c r="H7" s="1383"/>
      <c r="L7" s="54"/>
    </row>
    <row r="8" spans="2:46" ht="12" customHeight="1">
      <c r="B8" s="54"/>
      <c r="D8" s="60" t="s">
        <v>162</v>
      </c>
      <c r="L8" s="54"/>
    </row>
    <row r="9" spans="2:46" s="1" customFormat="1" ht="16.5" customHeight="1">
      <c r="B9" s="64"/>
      <c r="E9" s="1382" t="s">
        <v>163</v>
      </c>
      <c r="F9" s="1326"/>
      <c r="G9" s="1326"/>
      <c r="H9" s="1326"/>
      <c r="L9" s="64"/>
    </row>
    <row r="10" spans="2:46" s="1" customFormat="1" ht="12" customHeight="1">
      <c r="B10" s="64"/>
      <c r="D10" s="60" t="s">
        <v>164</v>
      </c>
      <c r="L10" s="64"/>
    </row>
    <row r="11" spans="2:46" s="1" customFormat="1" ht="30" customHeight="1">
      <c r="B11" s="64"/>
      <c r="E11" s="1358" t="s">
        <v>2583</v>
      </c>
      <c r="F11" s="1326"/>
      <c r="G11" s="1326"/>
      <c r="H11" s="132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tr">
        <f>IF('Rekapitulácia stavby'!AN10="","",'Rekapitulácia stavby'!AN10)</f>
        <v/>
      </c>
      <c r="L16" s="64"/>
    </row>
    <row r="17" spans="2:52" s="1" customFormat="1" ht="18" customHeight="1">
      <c r="B17" s="64"/>
      <c r="E17" s="58" t="str">
        <f>IF('Rekapitulácia stavby'!E11="","",'Rekapitulácia stavby'!E11)</f>
        <v>Trenčianska univerzita Alexandra Dubčeka v Trenčín</v>
      </c>
      <c r="I17" s="60" t="s">
        <v>21</v>
      </c>
      <c r="J17" s="58" t="str">
        <f>IF('Rekapitulácia stavby'!AN11="","",'Rekapitulácia stavby'!AN11)</f>
        <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66" t="str">
        <f>'Rekapitulácia stavby'!E14</f>
        <v xml:space="preserve"> </v>
      </c>
      <c r="F20" s="1366"/>
      <c r="G20" s="1366"/>
      <c r="H20" s="1366"/>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tr">
        <f>IF('Rekapitulácia stavby'!AN16="","",'Rekapitulácia stavby'!AN16)</f>
        <v/>
      </c>
      <c r="L22" s="64"/>
    </row>
    <row r="23" spans="2:52" s="1" customFormat="1" ht="18" customHeight="1">
      <c r="B23" s="64"/>
      <c r="E23" s="58" t="str">
        <f>IF('Rekapitulácia stavby'!E17="","",'Rekapitulácia stavby'!E17)</f>
        <v>PROMA s.r.o.</v>
      </c>
      <c r="I23" s="60" t="s">
        <v>21</v>
      </c>
      <c r="J23" s="58" t="str">
        <f>IF('Rekapitulácia stavby'!AN17="","",'Rekapitulácia stavby'!AN17)</f>
        <v/>
      </c>
      <c r="L23" s="64"/>
    </row>
    <row r="24" spans="2:52" s="1" customFormat="1" ht="6.95" customHeight="1">
      <c r="B24" s="64"/>
      <c r="L24" s="64"/>
    </row>
    <row r="25" spans="2:52" s="1" customFormat="1" ht="12" customHeight="1">
      <c r="B25" s="64"/>
      <c r="D25" s="60" t="s">
        <v>27</v>
      </c>
      <c r="I25" s="60" t="s">
        <v>19</v>
      </c>
      <c r="J25" s="58" t="str">
        <f>IF('Rekapitulácia stavby'!AN19="","",'Rekapitulácia stavby'!AN19)</f>
        <v/>
      </c>
      <c r="L25" s="64"/>
    </row>
    <row r="26" spans="2:52" s="1" customFormat="1" ht="18" customHeight="1">
      <c r="B26" s="64"/>
      <c r="E26" s="58" t="str">
        <f>IF('Rekapitulácia stavby'!E20="","",'Rekapitulácia stavby'!E20)</f>
        <v>BUILD-COST s.r.o.</v>
      </c>
      <c r="I26" s="60" t="s">
        <v>21</v>
      </c>
      <c r="J26" s="58" t="str">
        <f>IF('Rekapitulácia stavby'!AN20="","",'Rekapitulácia stavby'!AN20)</f>
        <v/>
      </c>
      <c r="L26" s="64"/>
    </row>
    <row r="27" spans="2:52" s="1" customFormat="1" ht="6.95" customHeight="1">
      <c r="B27" s="64"/>
      <c r="L27" s="64"/>
    </row>
    <row r="28" spans="2:52" s="1" customFormat="1" ht="12" customHeight="1">
      <c r="B28" s="64"/>
      <c r="D28" s="60" t="s">
        <v>29</v>
      </c>
      <c r="L28" s="64"/>
    </row>
    <row r="29" spans="2:52" s="7" customFormat="1" ht="234" customHeight="1">
      <c r="B29" s="133"/>
      <c r="D29" s="1368" t="s">
        <v>30</v>
      </c>
      <c r="E29" s="1368"/>
      <c r="F29" s="1368"/>
      <c r="G29" s="1368"/>
      <c r="H29" s="1368"/>
      <c r="I29" s="1368"/>
      <c r="J29" s="1368"/>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ROUND((SUM(BE126:BE307)),  2)</f>
        <v>0</v>
      </c>
      <c r="G35" s="137"/>
      <c r="H35" s="137"/>
      <c r="I35" s="140">
        <v>0.23</v>
      </c>
      <c r="J35" s="139">
        <f>ROUND(((SUM(BE126:BE307))*I35),  2)</f>
        <v>0</v>
      </c>
      <c r="L35" s="64"/>
    </row>
    <row r="36" spans="2:12" s="1" customFormat="1" ht="14.45" customHeight="1">
      <c r="B36" s="64"/>
      <c r="E36" s="70" t="s">
        <v>37</v>
      </c>
      <c r="F36" s="125">
        <f>ROUND((SUM(BF126:BF307)),  2)</f>
        <v>0</v>
      </c>
      <c r="I36" s="141">
        <v>0.23</v>
      </c>
      <c r="J36" s="125">
        <f>ROUND(((SUM(BF126:BF307))*I36),  2)</f>
        <v>0</v>
      </c>
      <c r="L36" s="64"/>
    </row>
    <row r="37" spans="2:12" s="1" customFormat="1" ht="14.45" hidden="1" customHeight="1">
      <c r="B37" s="64"/>
      <c r="E37" s="60" t="s">
        <v>38</v>
      </c>
      <c r="F37" s="125">
        <f>ROUND((SUM(BG126:BG307)),  2)</f>
        <v>0</v>
      </c>
      <c r="I37" s="141">
        <v>0.23</v>
      </c>
      <c r="J37" s="125">
        <f>0</f>
        <v>0</v>
      </c>
      <c r="L37" s="64"/>
    </row>
    <row r="38" spans="2:12" s="1" customFormat="1" ht="14.45" hidden="1" customHeight="1">
      <c r="B38" s="64"/>
      <c r="E38" s="60" t="s">
        <v>39</v>
      </c>
      <c r="F38" s="125">
        <f>ROUND((SUM(BH126:BH307)),  2)</f>
        <v>0</v>
      </c>
      <c r="I38" s="141">
        <v>0.23</v>
      </c>
      <c r="J38" s="125">
        <f>0</f>
        <v>0</v>
      </c>
      <c r="L38" s="64"/>
    </row>
    <row r="39" spans="2:12" s="1" customFormat="1" ht="14.45" hidden="1" customHeight="1">
      <c r="B39" s="64"/>
      <c r="E39" s="70" t="s">
        <v>40</v>
      </c>
      <c r="F39" s="139">
        <f>ROUND((SUM(BI126:BI307)),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82" t="str">
        <f>E7</f>
        <v>Dobudovanie univerzitného campusu TnUAD</v>
      </c>
      <c r="F85" s="1383"/>
      <c r="G85" s="1383"/>
      <c r="H85" s="1383"/>
      <c r="L85" s="64"/>
    </row>
    <row r="86" spans="2:12" ht="12" customHeight="1">
      <c r="B86" s="54"/>
      <c r="C86" s="60" t="s">
        <v>162</v>
      </c>
      <c r="L86" s="54"/>
    </row>
    <row r="87" spans="2:12" s="1" customFormat="1" ht="16.5" customHeight="1">
      <c r="B87" s="64"/>
      <c r="E87" s="1382" t="s">
        <v>163</v>
      </c>
      <c r="F87" s="1326"/>
      <c r="G87" s="1326"/>
      <c r="H87" s="1326"/>
      <c r="L87" s="64"/>
    </row>
    <row r="88" spans="2:12" s="1" customFormat="1" ht="12" customHeight="1">
      <c r="B88" s="64"/>
      <c r="C88" s="60" t="s">
        <v>164</v>
      </c>
      <c r="L88" s="64"/>
    </row>
    <row r="89" spans="2:12" s="1" customFormat="1" ht="30" customHeight="1">
      <c r="B89" s="64"/>
      <c r="E89" s="1358" t="str">
        <f>E11</f>
        <v>SO 101.1_ELI - Umelé osvetlenie a vnútorné silnoprúdové rozvody, bleskozvod</v>
      </c>
      <c r="F89" s="1326"/>
      <c r="G89" s="1326"/>
      <c r="H89" s="1326"/>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2584</v>
      </c>
      <c r="E99" s="156"/>
      <c r="F99" s="156"/>
      <c r="G99" s="156"/>
      <c r="H99" s="156"/>
      <c r="I99" s="156"/>
      <c r="J99" s="157">
        <f>J127</f>
        <v>0</v>
      </c>
      <c r="L99" s="154"/>
    </row>
    <row r="100" spans="2:47" s="9" customFormat="1" ht="19.899999999999999" customHeight="1">
      <c r="B100" s="158"/>
      <c r="D100" s="159" t="s">
        <v>2585</v>
      </c>
      <c r="E100" s="160"/>
      <c r="F100" s="160"/>
      <c r="G100" s="160"/>
      <c r="H100" s="160"/>
      <c r="I100" s="160"/>
      <c r="J100" s="161">
        <f>J128</f>
        <v>0</v>
      </c>
      <c r="L100" s="158"/>
    </row>
    <row r="101" spans="2:47" s="8" customFormat="1" ht="24.95" customHeight="1">
      <c r="B101" s="154"/>
      <c r="D101" s="155" t="s">
        <v>2586</v>
      </c>
      <c r="E101" s="156"/>
      <c r="F101" s="156"/>
      <c r="G101" s="156"/>
      <c r="H101" s="156"/>
      <c r="I101" s="156"/>
      <c r="J101" s="157">
        <f>J130</f>
        <v>0</v>
      </c>
      <c r="L101" s="154"/>
    </row>
    <row r="102" spans="2:47" s="9" customFormat="1" ht="19.899999999999999" customHeight="1">
      <c r="B102" s="158"/>
      <c r="D102" s="159" t="s">
        <v>2587</v>
      </c>
      <c r="E102" s="160"/>
      <c r="F102" s="160"/>
      <c r="G102" s="160"/>
      <c r="H102" s="160"/>
      <c r="I102" s="160"/>
      <c r="J102" s="161">
        <f>J131</f>
        <v>0</v>
      </c>
      <c r="L102" s="158"/>
    </row>
    <row r="103" spans="2:47" s="9" customFormat="1" ht="19.899999999999999" customHeight="1">
      <c r="B103" s="158"/>
      <c r="D103" s="159" t="s">
        <v>2588</v>
      </c>
      <c r="E103" s="160"/>
      <c r="F103" s="160"/>
      <c r="G103" s="160"/>
      <c r="H103" s="160"/>
      <c r="I103" s="160"/>
      <c r="J103" s="161">
        <f>J271</f>
        <v>0</v>
      </c>
      <c r="L103" s="158"/>
    </row>
    <row r="104" spans="2:47" s="9" customFormat="1" ht="14.85" customHeight="1">
      <c r="B104" s="158"/>
      <c r="D104" s="159" t="s">
        <v>2589</v>
      </c>
      <c r="E104" s="160"/>
      <c r="F104" s="160"/>
      <c r="G104" s="160"/>
      <c r="H104" s="160"/>
      <c r="I104" s="160"/>
      <c r="J104" s="161">
        <f>J272</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82" t="str">
        <f>E7</f>
        <v>Dobudovanie univerzitného campusu TnUAD</v>
      </c>
      <c r="F114" s="1383"/>
      <c r="G114" s="1383"/>
      <c r="H114" s="1383"/>
      <c r="L114" s="64"/>
    </row>
    <row r="115" spans="2:63" ht="12" customHeight="1">
      <c r="B115" s="54"/>
      <c r="C115" s="60" t="s">
        <v>162</v>
      </c>
      <c r="L115" s="54"/>
    </row>
    <row r="116" spans="2:63" s="1" customFormat="1" ht="16.5" customHeight="1">
      <c r="B116" s="64"/>
      <c r="E116" s="1382" t="s">
        <v>163</v>
      </c>
      <c r="F116" s="1326"/>
      <c r="G116" s="1326"/>
      <c r="H116" s="1326"/>
      <c r="L116" s="64"/>
    </row>
    <row r="117" spans="2:63" s="1" customFormat="1" ht="12" customHeight="1">
      <c r="B117" s="64"/>
      <c r="C117" s="60" t="s">
        <v>164</v>
      </c>
      <c r="L117" s="64"/>
    </row>
    <row r="118" spans="2:63" s="1" customFormat="1" ht="30" customHeight="1">
      <c r="B118" s="64"/>
      <c r="E118" s="1358" t="str">
        <f>E11</f>
        <v>SO 101.1_ELI - Umelé osvetlenie a vnútorné silnoprúdové rozvody, bleskozvod</v>
      </c>
      <c r="F118" s="1326"/>
      <c r="G118" s="1326"/>
      <c r="H118" s="1326"/>
      <c r="L118" s="64"/>
    </row>
    <row r="119" spans="2:63" s="1" customFormat="1" ht="6.95" customHeight="1">
      <c r="B119" s="64"/>
      <c r="L119" s="64"/>
    </row>
    <row r="120" spans="2:63" s="1" customFormat="1" ht="12" customHeight="1">
      <c r="B120" s="64"/>
      <c r="C120" s="60" t="s">
        <v>15</v>
      </c>
      <c r="F120" s="58" t="str">
        <f>F14</f>
        <v>Študentská ul., Trenčín; parc.č. 1627/624. 1627/433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P127+P130</f>
        <v>0</v>
      </c>
      <c r="Q126" s="92"/>
      <c r="R126" s="168">
        <f>R127+R130</f>
        <v>15.485198649999996</v>
      </c>
      <c r="S126" s="92"/>
      <c r="T126" s="169">
        <f>T127+T130</f>
        <v>0</v>
      </c>
      <c r="AT126" s="51" t="s">
        <v>69</v>
      </c>
      <c r="AU126" s="51" t="s">
        <v>170</v>
      </c>
      <c r="BK126" s="170">
        <f>BK127+BK130</f>
        <v>0</v>
      </c>
    </row>
    <row r="127" spans="2:63" s="11" customFormat="1" ht="25.9" customHeight="1">
      <c r="B127" s="171"/>
      <c r="D127" s="172" t="s">
        <v>69</v>
      </c>
      <c r="E127" s="173" t="s">
        <v>209</v>
      </c>
      <c r="F127" s="173" t="s">
        <v>2590</v>
      </c>
      <c r="J127" s="174">
        <f>BK127</f>
        <v>0</v>
      </c>
      <c r="L127" s="171"/>
      <c r="M127" s="175"/>
      <c r="P127" s="176">
        <f>P128</f>
        <v>0</v>
      </c>
      <c r="R127" s="176">
        <f>R128</f>
        <v>0</v>
      </c>
      <c r="T127" s="177">
        <f>T128</f>
        <v>0</v>
      </c>
      <c r="AR127" s="172" t="s">
        <v>77</v>
      </c>
      <c r="AT127" s="178" t="s">
        <v>69</v>
      </c>
      <c r="AU127" s="178" t="s">
        <v>70</v>
      </c>
      <c r="AY127" s="172" t="s">
        <v>211</v>
      </c>
      <c r="BK127" s="179">
        <f>BK128</f>
        <v>0</v>
      </c>
    </row>
    <row r="128" spans="2:63" s="11" customFormat="1" ht="22.9" customHeight="1">
      <c r="B128" s="171"/>
      <c r="D128" s="172" t="s">
        <v>69</v>
      </c>
      <c r="E128" s="180" t="s">
        <v>239</v>
      </c>
      <c r="F128" s="180" t="s">
        <v>2591</v>
      </c>
      <c r="J128" s="181">
        <f>BK128</f>
        <v>0</v>
      </c>
      <c r="L128" s="171"/>
      <c r="M128" s="175"/>
      <c r="P128" s="176">
        <f>P129</f>
        <v>0</v>
      </c>
      <c r="R128" s="176">
        <f>R129</f>
        <v>0</v>
      </c>
      <c r="T128" s="177">
        <f>T129</f>
        <v>0</v>
      </c>
      <c r="AR128" s="172" t="s">
        <v>77</v>
      </c>
      <c r="AT128" s="178" t="s">
        <v>69</v>
      </c>
      <c r="AU128" s="178" t="s">
        <v>77</v>
      </c>
      <c r="AY128" s="172" t="s">
        <v>211</v>
      </c>
      <c r="BK128" s="179">
        <f>BK129</f>
        <v>0</v>
      </c>
    </row>
    <row r="129" spans="2:65" s="1" customFormat="1" ht="24.2" customHeight="1">
      <c r="B129" s="182"/>
      <c r="C129" s="183" t="s">
        <v>77</v>
      </c>
      <c r="D129" s="183" t="s">
        <v>213</v>
      </c>
      <c r="E129" s="184" t="s">
        <v>2592</v>
      </c>
      <c r="F129" s="185" t="s">
        <v>2593</v>
      </c>
      <c r="G129" s="186" t="s">
        <v>389</v>
      </c>
      <c r="H129" s="187">
        <v>5500</v>
      </c>
      <c r="I129" s="188"/>
      <c r="J129" s="188">
        <f>ROUND(I129*H129,2)</f>
        <v>0</v>
      </c>
      <c r="K129" s="189"/>
      <c r="L129" s="64"/>
      <c r="M129" s="190" t="s">
        <v>1</v>
      </c>
      <c r="N129" s="191" t="s">
        <v>37</v>
      </c>
      <c r="O129" s="192">
        <v>0</v>
      </c>
      <c r="P129" s="192">
        <f>O129*H129</f>
        <v>0</v>
      </c>
      <c r="Q129" s="192">
        <v>0</v>
      </c>
      <c r="R129" s="192">
        <f>Q129*H129</f>
        <v>0</v>
      </c>
      <c r="S129" s="192">
        <v>0</v>
      </c>
      <c r="T129" s="193">
        <f>S129*H129</f>
        <v>0</v>
      </c>
      <c r="AR129" s="194" t="s">
        <v>217</v>
      </c>
      <c r="AT129" s="194" t="s">
        <v>213</v>
      </c>
      <c r="AU129" s="194" t="s">
        <v>83</v>
      </c>
      <c r="AY129" s="51" t="s">
        <v>211</v>
      </c>
      <c r="BE129" s="195">
        <f>IF(N129="základná",J129,0)</f>
        <v>0</v>
      </c>
      <c r="BF129" s="195">
        <f>IF(N129="znížená",J129,0)</f>
        <v>0</v>
      </c>
      <c r="BG129" s="195">
        <f>IF(N129="zákl. prenesená",J129,0)</f>
        <v>0</v>
      </c>
      <c r="BH129" s="195">
        <f>IF(N129="zníž. prenesená",J129,0)</f>
        <v>0</v>
      </c>
      <c r="BI129" s="195">
        <f>IF(N129="nulová",J129,0)</f>
        <v>0</v>
      </c>
      <c r="BJ129" s="51" t="s">
        <v>83</v>
      </c>
      <c r="BK129" s="195">
        <f>ROUND(I129*H129,2)</f>
        <v>0</v>
      </c>
      <c r="BL129" s="51" t="s">
        <v>217</v>
      </c>
      <c r="BM129" s="194" t="s">
        <v>83</v>
      </c>
    </row>
    <row r="130" spans="2:65" s="11" customFormat="1" ht="25.9" customHeight="1">
      <c r="B130" s="171"/>
      <c r="D130" s="172" t="s">
        <v>69</v>
      </c>
      <c r="E130" s="173" t="s">
        <v>240</v>
      </c>
      <c r="F130" s="173" t="s">
        <v>2594</v>
      </c>
      <c r="J130" s="174">
        <f>BK130</f>
        <v>0</v>
      </c>
      <c r="L130" s="171"/>
      <c r="M130" s="175"/>
      <c r="P130" s="176">
        <f>P131+P271</f>
        <v>0</v>
      </c>
      <c r="R130" s="176">
        <f>R131+R271</f>
        <v>15.485198649999996</v>
      </c>
      <c r="T130" s="177">
        <f>T131+T271</f>
        <v>0</v>
      </c>
      <c r="X130" s="1"/>
      <c r="AR130" s="172" t="s">
        <v>220</v>
      </c>
      <c r="AT130" s="178" t="s">
        <v>69</v>
      </c>
      <c r="AU130" s="178" t="s">
        <v>70</v>
      </c>
      <c r="AY130" s="172" t="s">
        <v>211</v>
      </c>
      <c r="BK130" s="179">
        <f>BK131+BK271</f>
        <v>0</v>
      </c>
    </row>
    <row r="131" spans="2:65" s="11" customFormat="1" ht="22.9" customHeight="1">
      <c r="B131" s="171"/>
      <c r="D131" s="172" t="s">
        <v>69</v>
      </c>
      <c r="E131" s="180" t="s">
        <v>2050</v>
      </c>
      <c r="F131" s="180" t="s">
        <v>2595</v>
      </c>
      <c r="J131" s="181">
        <f>BK131</f>
        <v>0</v>
      </c>
      <c r="L131" s="171"/>
      <c r="M131" s="175"/>
      <c r="P131" s="176">
        <f>SUM(P132:P270)</f>
        <v>0</v>
      </c>
      <c r="R131" s="176">
        <f>SUM(R132:R270)</f>
        <v>13.457139999999995</v>
      </c>
      <c r="T131" s="177">
        <f>SUM(T132:T270)</f>
        <v>0</v>
      </c>
      <c r="X131" s="1"/>
      <c r="AR131" s="172" t="s">
        <v>220</v>
      </c>
      <c r="AT131" s="178" t="s">
        <v>69</v>
      </c>
      <c r="AU131" s="178" t="s">
        <v>77</v>
      </c>
      <c r="AY131" s="172" t="s">
        <v>211</v>
      </c>
      <c r="BK131" s="179">
        <f>SUM(BK132:BK270)</f>
        <v>0</v>
      </c>
    </row>
    <row r="132" spans="2:65" s="1" customFormat="1" ht="24.2" customHeight="1">
      <c r="B132" s="182"/>
      <c r="C132" s="183" t="s">
        <v>83</v>
      </c>
      <c r="D132" s="183" t="s">
        <v>213</v>
      </c>
      <c r="E132" s="184" t="s">
        <v>2596</v>
      </c>
      <c r="F132" s="185" t="s">
        <v>2597</v>
      </c>
      <c r="G132" s="186" t="s">
        <v>389</v>
      </c>
      <c r="H132" s="187">
        <v>1770</v>
      </c>
      <c r="I132" s="188"/>
      <c r="J132" s="188">
        <f t="shared" ref="J132:J162" si="0">ROUND(I132*H132,2)</f>
        <v>0</v>
      </c>
      <c r="K132" s="189"/>
      <c r="L132" s="64"/>
      <c r="M132" s="190" t="s">
        <v>1</v>
      </c>
      <c r="N132" s="191" t="s">
        <v>37</v>
      </c>
      <c r="O132" s="192">
        <v>0</v>
      </c>
      <c r="P132" s="192">
        <f t="shared" ref="P132:P162" si="1">O132*H132</f>
        <v>0</v>
      </c>
      <c r="Q132" s="192">
        <v>0</v>
      </c>
      <c r="R132" s="192">
        <f t="shared" ref="R132:R162" si="2">Q132*H132</f>
        <v>0</v>
      </c>
      <c r="S132" s="192">
        <v>0</v>
      </c>
      <c r="T132" s="193">
        <f t="shared" ref="T132:T162" si="3">S132*H132</f>
        <v>0</v>
      </c>
      <c r="AR132" s="194" t="s">
        <v>415</v>
      </c>
      <c r="AT132" s="194" t="s">
        <v>213</v>
      </c>
      <c r="AU132" s="194" t="s">
        <v>83</v>
      </c>
      <c r="AY132" s="51" t="s">
        <v>211</v>
      </c>
      <c r="BE132" s="195">
        <f t="shared" ref="BE132:BE162" si="4">IF(N132="základná",J132,0)</f>
        <v>0</v>
      </c>
      <c r="BF132" s="195">
        <f t="shared" ref="BF132:BF162" si="5">IF(N132="znížená",J132,0)</f>
        <v>0</v>
      </c>
      <c r="BG132" s="195">
        <f t="shared" ref="BG132:BG162" si="6">IF(N132="zákl. prenesená",J132,0)</f>
        <v>0</v>
      </c>
      <c r="BH132" s="195">
        <f t="shared" ref="BH132:BH162" si="7">IF(N132="zníž. prenesená",J132,0)</f>
        <v>0</v>
      </c>
      <c r="BI132" s="195">
        <f t="shared" ref="BI132:BI162" si="8">IF(N132="nulová",J132,0)</f>
        <v>0</v>
      </c>
      <c r="BJ132" s="51" t="s">
        <v>83</v>
      </c>
      <c r="BK132" s="195">
        <f t="shared" ref="BK132:BK162" si="9">ROUND(I132*H132,2)</f>
        <v>0</v>
      </c>
      <c r="BL132" s="51" t="s">
        <v>415</v>
      </c>
      <c r="BM132" s="194" t="s">
        <v>217</v>
      </c>
    </row>
    <row r="133" spans="2:65" s="1" customFormat="1" ht="21.75" customHeight="1">
      <c r="B133" s="182"/>
      <c r="C133" s="196" t="s">
        <v>220</v>
      </c>
      <c r="D133" s="196" t="s">
        <v>240</v>
      </c>
      <c r="E133" s="197" t="s">
        <v>2598</v>
      </c>
      <c r="F133" s="198" t="s">
        <v>2599</v>
      </c>
      <c r="G133" s="199" t="s">
        <v>389</v>
      </c>
      <c r="H133" s="200">
        <v>1770</v>
      </c>
      <c r="I133" s="201"/>
      <c r="J133" s="201">
        <f t="shared" si="0"/>
        <v>0</v>
      </c>
      <c r="K133" s="202"/>
      <c r="L133" s="203"/>
      <c r="M133" s="204" t="s">
        <v>1</v>
      </c>
      <c r="N133" s="205" t="s">
        <v>37</v>
      </c>
      <c r="O133" s="192">
        <v>0</v>
      </c>
      <c r="P133" s="192">
        <f t="shared" si="1"/>
        <v>0</v>
      </c>
      <c r="Q133" s="192">
        <v>1.7000000000000001E-4</v>
      </c>
      <c r="R133" s="192">
        <f t="shared" si="2"/>
        <v>0.3009</v>
      </c>
      <c r="S133" s="192">
        <v>0</v>
      </c>
      <c r="T133" s="193">
        <f t="shared" si="3"/>
        <v>0</v>
      </c>
      <c r="AR133" s="194" t="s">
        <v>2600</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228</v>
      </c>
    </row>
    <row r="134" spans="2:65" s="1" customFormat="1" ht="21.75" customHeight="1">
      <c r="B134" s="182"/>
      <c r="C134" s="183" t="s">
        <v>217</v>
      </c>
      <c r="D134" s="183" t="s">
        <v>213</v>
      </c>
      <c r="E134" s="184" t="s">
        <v>2601</v>
      </c>
      <c r="F134" s="185" t="s">
        <v>2602</v>
      </c>
      <c r="G134" s="186" t="s">
        <v>250</v>
      </c>
      <c r="H134" s="187">
        <v>1547</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235</v>
      </c>
    </row>
    <row r="135" spans="2:65" s="1" customFormat="1" ht="16.5" customHeight="1">
      <c r="B135" s="182"/>
      <c r="C135" s="196" t="s">
        <v>225</v>
      </c>
      <c r="D135" s="196" t="s">
        <v>240</v>
      </c>
      <c r="E135" s="197" t="s">
        <v>2603</v>
      </c>
      <c r="F135" s="198" t="s">
        <v>2604</v>
      </c>
      <c r="G135" s="199" t="s">
        <v>250</v>
      </c>
      <c r="H135" s="200">
        <v>1500</v>
      </c>
      <c r="I135" s="201"/>
      <c r="J135" s="201">
        <f t="shared" si="0"/>
        <v>0</v>
      </c>
      <c r="K135" s="202"/>
      <c r="L135" s="203"/>
      <c r="M135" s="204" t="s">
        <v>1</v>
      </c>
      <c r="N135" s="205" t="s">
        <v>37</v>
      </c>
      <c r="O135" s="192">
        <v>0</v>
      </c>
      <c r="P135" s="192">
        <f t="shared" si="1"/>
        <v>0</v>
      </c>
      <c r="Q135" s="192">
        <v>4.0000000000000003E-5</v>
      </c>
      <c r="R135" s="192">
        <f t="shared" si="2"/>
        <v>6.0000000000000005E-2</v>
      </c>
      <c r="S135" s="192">
        <v>0</v>
      </c>
      <c r="T135" s="193">
        <f t="shared" si="3"/>
        <v>0</v>
      </c>
      <c r="AR135" s="194" t="s">
        <v>2600</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21.75" customHeight="1">
      <c r="B136" s="182"/>
      <c r="C136" s="196" t="s">
        <v>228</v>
      </c>
      <c r="D136" s="196" t="s">
        <v>240</v>
      </c>
      <c r="E136" s="197" t="s">
        <v>2605</v>
      </c>
      <c r="F136" s="198" t="s">
        <v>2606</v>
      </c>
      <c r="G136" s="199" t="s">
        <v>250</v>
      </c>
      <c r="H136" s="200">
        <v>1547</v>
      </c>
      <c r="I136" s="201"/>
      <c r="J136" s="201">
        <f t="shared" si="0"/>
        <v>0</v>
      </c>
      <c r="K136" s="202"/>
      <c r="L136" s="203"/>
      <c r="M136" s="204" t="s">
        <v>1</v>
      </c>
      <c r="N136" s="205" t="s">
        <v>37</v>
      </c>
      <c r="O136" s="192">
        <v>0</v>
      </c>
      <c r="P136" s="192">
        <f t="shared" si="1"/>
        <v>0</v>
      </c>
      <c r="Q136" s="192">
        <v>2.7E-4</v>
      </c>
      <c r="R136" s="192">
        <f t="shared" si="2"/>
        <v>0.41769000000000001</v>
      </c>
      <c r="S136" s="192">
        <v>0</v>
      </c>
      <c r="T136" s="193">
        <f t="shared" si="3"/>
        <v>0</v>
      </c>
      <c r="AR136" s="194" t="s">
        <v>2600</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24.2" customHeight="1">
      <c r="B137" s="182"/>
      <c r="C137" s="183" t="s">
        <v>231</v>
      </c>
      <c r="D137" s="183" t="s">
        <v>213</v>
      </c>
      <c r="E137" s="184" t="s">
        <v>2607</v>
      </c>
      <c r="F137" s="185" t="s">
        <v>2608</v>
      </c>
      <c r="G137" s="186" t="s">
        <v>250</v>
      </c>
      <c r="H137" s="187">
        <v>1500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37.9" customHeight="1">
      <c r="B138" s="182"/>
      <c r="C138" s="183" t="s">
        <v>235</v>
      </c>
      <c r="D138" s="183" t="s">
        <v>213</v>
      </c>
      <c r="E138" s="184" t="s">
        <v>2609</v>
      </c>
      <c r="F138" s="185" t="s">
        <v>2610</v>
      </c>
      <c r="G138" s="186" t="s">
        <v>250</v>
      </c>
      <c r="H138" s="187">
        <v>200</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415</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16.5" customHeight="1">
      <c r="B139" s="182"/>
      <c r="C139" s="196" t="s">
        <v>239</v>
      </c>
      <c r="D139" s="196" t="s">
        <v>240</v>
      </c>
      <c r="E139" s="197" t="s">
        <v>2611</v>
      </c>
      <c r="F139" s="198" t="s">
        <v>2612</v>
      </c>
      <c r="G139" s="199" t="s">
        <v>250</v>
      </c>
      <c r="H139" s="200">
        <v>200</v>
      </c>
      <c r="I139" s="201"/>
      <c r="J139" s="201">
        <f t="shared" si="0"/>
        <v>0</v>
      </c>
      <c r="K139" s="202"/>
      <c r="L139" s="203"/>
      <c r="M139" s="204" t="s">
        <v>1</v>
      </c>
      <c r="N139" s="205" t="s">
        <v>37</v>
      </c>
      <c r="O139" s="192">
        <v>0</v>
      </c>
      <c r="P139" s="192">
        <f t="shared" si="1"/>
        <v>0</v>
      </c>
      <c r="Q139" s="192">
        <v>1.6000000000000001E-4</v>
      </c>
      <c r="R139" s="192">
        <f t="shared" si="2"/>
        <v>3.2000000000000001E-2</v>
      </c>
      <c r="S139" s="192">
        <v>0</v>
      </c>
      <c r="T139" s="193">
        <f t="shared" si="3"/>
        <v>0</v>
      </c>
      <c r="AR139" s="194" t="s">
        <v>2600</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16.5" customHeight="1">
      <c r="B140" s="182"/>
      <c r="C140" s="183" t="s">
        <v>244</v>
      </c>
      <c r="D140" s="183" t="s">
        <v>213</v>
      </c>
      <c r="E140" s="184" t="s">
        <v>2613</v>
      </c>
      <c r="F140" s="185" t="s">
        <v>2614</v>
      </c>
      <c r="G140" s="186" t="s">
        <v>250</v>
      </c>
      <c r="H140" s="187">
        <v>120</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1.75" customHeight="1">
      <c r="B141" s="182"/>
      <c r="C141" s="196" t="s">
        <v>247</v>
      </c>
      <c r="D141" s="196" t="s">
        <v>240</v>
      </c>
      <c r="E141" s="197" t="s">
        <v>2615</v>
      </c>
      <c r="F141" s="198" t="s">
        <v>2616</v>
      </c>
      <c r="G141" s="199" t="s">
        <v>250</v>
      </c>
      <c r="H141" s="200">
        <v>120</v>
      </c>
      <c r="I141" s="201"/>
      <c r="J141" s="201">
        <f t="shared" si="0"/>
        <v>0</v>
      </c>
      <c r="K141" s="202"/>
      <c r="L141" s="203"/>
      <c r="M141" s="204" t="s">
        <v>1</v>
      </c>
      <c r="N141" s="205" t="s">
        <v>37</v>
      </c>
      <c r="O141" s="192">
        <v>0</v>
      </c>
      <c r="P141" s="192">
        <f t="shared" si="1"/>
        <v>0</v>
      </c>
      <c r="Q141" s="192">
        <v>1.1999999999999999E-3</v>
      </c>
      <c r="R141" s="192">
        <f t="shared" si="2"/>
        <v>0.14399999999999999</v>
      </c>
      <c r="S141" s="192">
        <v>0</v>
      </c>
      <c r="T141" s="193">
        <f t="shared" si="3"/>
        <v>0</v>
      </c>
      <c r="AR141" s="194" t="s">
        <v>2600</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24.2" customHeight="1">
      <c r="B142" s="182"/>
      <c r="C142" s="183" t="s">
        <v>251</v>
      </c>
      <c r="D142" s="183" t="s">
        <v>213</v>
      </c>
      <c r="E142" s="184" t="s">
        <v>2617</v>
      </c>
      <c r="F142" s="185" t="s">
        <v>2618</v>
      </c>
      <c r="G142" s="186" t="s">
        <v>389</v>
      </c>
      <c r="H142" s="187">
        <v>2500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21.75" customHeight="1">
      <c r="B143" s="182"/>
      <c r="C143" s="196" t="s">
        <v>254</v>
      </c>
      <c r="D143" s="196" t="s">
        <v>240</v>
      </c>
      <c r="E143" s="197" t="s">
        <v>2619</v>
      </c>
      <c r="F143" s="198" t="s">
        <v>2620</v>
      </c>
      <c r="G143" s="199" t="s">
        <v>389</v>
      </c>
      <c r="H143" s="200">
        <v>2500</v>
      </c>
      <c r="I143" s="201"/>
      <c r="J143" s="201">
        <f t="shared" si="0"/>
        <v>0</v>
      </c>
      <c r="K143" s="202"/>
      <c r="L143" s="203"/>
      <c r="M143" s="204" t="s">
        <v>1</v>
      </c>
      <c r="N143" s="205" t="s">
        <v>37</v>
      </c>
      <c r="O143" s="192">
        <v>0</v>
      </c>
      <c r="P143" s="192">
        <f t="shared" si="1"/>
        <v>0</v>
      </c>
      <c r="Q143" s="192">
        <v>1.8000000000000001E-4</v>
      </c>
      <c r="R143" s="192">
        <f t="shared" si="2"/>
        <v>0.45</v>
      </c>
      <c r="S143" s="192">
        <v>0</v>
      </c>
      <c r="T143" s="193">
        <f t="shared" si="3"/>
        <v>0</v>
      </c>
      <c r="AR143" s="194" t="s">
        <v>2600</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83" t="s">
        <v>257</v>
      </c>
      <c r="D144" s="183" t="s">
        <v>213</v>
      </c>
      <c r="E144" s="184" t="s">
        <v>2621</v>
      </c>
      <c r="F144" s="185" t="s">
        <v>2622</v>
      </c>
      <c r="G144" s="186" t="s">
        <v>389</v>
      </c>
      <c r="H144" s="187">
        <v>32</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415</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24.2" customHeight="1">
      <c r="B145" s="182"/>
      <c r="C145" s="196" t="s">
        <v>260</v>
      </c>
      <c r="D145" s="196" t="s">
        <v>240</v>
      </c>
      <c r="E145" s="197" t="s">
        <v>2623</v>
      </c>
      <c r="F145" s="198" t="s">
        <v>2624</v>
      </c>
      <c r="G145" s="199" t="s">
        <v>2625</v>
      </c>
      <c r="H145" s="200">
        <v>32</v>
      </c>
      <c r="I145" s="201"/>
      <c r="J145" s="201">
        <f t="shared" si="0"/>
        <v>0</v>
      </c>
      <c r="K145" s="202"/>
      <c r="L145" s="203"/>
      <c r="M145" s="204" t="s">
        <v>1</v>
      </c>
      <c r="N145" s="205" t="s">
        <v>37</v>
      </c>
      <c r="O145" s="192">
        <v>0</v>
      </c>
      <c r="P145" s="192">
        <f t="shared" si="1"/>
        <v>0</v>
      </c>
      <c r="Q145" s="192">
        <v>0</v>
      </c>
      <c r="R145" s="192">
        <f t="shared" si="2"/>
        <v>0</v>
      </c>
      <c r="S145" s="192">
        <v>0</v>
      </c>
      <c r="T145" s="193">
        <f t="shared" si="3"/>
        <v>0</v>
      </c>
      <c r="AR145" s="194" t="s">
        <v>2600</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306</v>
      </c>
    </row>
    <row r="146" spans="2:65" s="1" customFormat="1" ht="24.2" customHeight="1">
      <c r="B146" s="182"/>
      <c r="C146" s="183" t="s">
        <v>263</v>
      </c>
      <c r="D146" s="183" t="s">
        <v>213</v>
      </c>
      <c r="E146" s="184" t="s">
        <v>2626</v>
      </c>
      <c r="F146" s="185" t="s">
        <v>2627</v>
      </c>
      <c r="G146" s="186" t="s">
        <v>389</v>
      </c>
      <c r="H146" s="187">
        <v>130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311</v>
      </c>
    </row>
    <row r="147" spans="2:65" s="1" customFormat="1" ht="21.75" customHeight="1">
      <c r="B147" s="182"/>
      <c r="C147" s="196" t="s">
        <v>267</v>
      </c>
      <c r="D147" s="196" t="s">
        <v>240</v>
      </c>
      <c r="E147" s="197" t="s">
        <v>2628</v>
      </c>
      <c r="F147" s="198" t="s">
        <v>2629</v>
      </c>
      <c r="G147" s="199" t="s">
        <v>250</v>
      </c>
      <c r="H147" s="200">
        <v>130</v>
      </c>
      <c r="I147" s="201"/>
      <c r="J147" s="201">
        <f t="shared" si="0"/>
        <v>0</v>
      </c>
      <c r="K147" s="202"/>
      <c r="L147" s="203"/>
      <c r="M147" s="204" t="s">
        <v>1</v>
      </c>
      <c r="N147" s="205" t="s">
        <v>37</v>
      </c>
      <c r="O147" s="192">
        <v>0</v>
      </c>
      <c r="P147" s="192">
        <f t="shared" si="1"/>
        <v>0</v>
      </c>
      <c r="Q147" s="192">
        <v>1E-4</v>
      </c>
      <c r="R147" s="192">
        <f t="shared" si="2"/>
        <v>1.3000000000000001E-2</v>
      </c>
      <c r="S147" s="192">
        <v>0</v>
      </c>
      <c r="T147" s="193">
        <f t="shared" si="3"/>
        <v>0</v>
      </c>
      <c r="AR147" s="194" t="s">
        <v>2600</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317</v>
      </c>
    </row>
    <row r="148" spans="2:65" s="1" customFormat="1" ht="24.2" customHeight="1">
      <c r="B148" s="182"/>
      <c r="C148" s="183" t="s">
        <v>270</v>
      </c>
      <c r="D148" s="183" t="s">
        <v>213</v>
      </c>
      <c r="E148" s="184" t="s">
        <v>2630</v>
      </c>
      <c r="F148" s="185" t="s">
        <v>2631</v>
      </c>
      <c r="G148" s="186" t="s">
        <v>389</v>
      </c>
      <c r="H148" s="187">
        <v>90</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323</v>
      </c>
    </row>
    <row r="149" spans="2:65" s="1" customFormat="1" ht="21.75" customHeight="1">
      <c r="B149" s="182"/>
      <c r="C149" s="196" t="s">
        <v>274</v>
      </c>
      <c r="D149" s="196" t="s">
        <v>240</v>
      </c>
      <c r="E149" s="197" t="s">
        <v>2632</v>
      </c>
      <c r="F149" s="198" t="s">
        <v>2633</v>
      </c>
      <c r="G149" s="199" t="s">
        <v>250</v>
      </c>
      <c r="H149" s="200">
        <v>30</v>
      </c>
      <c r="I149" s="201"/>
      <c r="J149" s="201">
        <f t="shared" si="0"/>
        <v>0</v>
      </c>
      <c r="K149" s="202"/>
      <c r="L149" s="203"/>
      <c r="M149" s="204" t="s">
        <v>1</v>
      </c>
      <c r="N149" s="205" t="s">
        <v>37</v>
      </c>
      <c r="O149" s="192">
        <v>0</v>
      </c>
      <c r="P149" s="192">
        <f t="shared" si="1"/>
        <v>0</v>
      </c>
      <c r="Q149" s="192">
        <v>1E-4</v>
      </c>
      <c r="R149" s="192">
        <f t="shared" si="2"/>
        <v>3.0000000000000001E-3</v>
      </c>
      <c r="S149" s="192">
        <v>0</v>
      </c>
      <c r="T149" s="193">
        <f t="shared" si="3"/>
        <v>0</v>
      </c>
      <c r="AR149" s="194" t="s">
        <v>2600</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415</v>
      </c>
      <c r="BM149" s="194" t="s">
        <v>329</v>
      </c>
    </row>
    <row r="150" spans="2:65" s="1" customFormat="1" ht="33" customHeight="1">
      <c r="B150" s="182"/>
      <c r="C150" s="183" t="s">
        <v>277</v>
      </c>
      <c r="D150" s="183" t="s">
        <v>213</v>
      </c>
      <c r="E150" s="184" t="s">
        <v>2634</v>
      </c>
      <c r="F150" s="185" t="s">
        <v>2635</v>
      </c>
      <c r="G150" s="186" t="s">
        <v>389</v>
      </c>
      <c r="H150" s="187">
        <v>730</v>
      </c>
      <c r="I150" s="188"/>
      <c r="J150" s="188">
        <f t="shared" si="0"/>
        <v>0</v>
      </c>
      <c r="K150" s="189"/>
      <c r="L150" s="64"/>
      <c r="M150" s="190" t="s">
        <v>1</v>
      </c>
      <c r="N150" s="191" t="s">
        <v>37</v>
      </c>
      <c r="O150" s="192">
        <v>0</v>
      </c>
      <c r="P150" s="192">
        <f t="shared" si="1"/>
        <v>0</v>
      </c>
      <c r="Q150" s="192">
        <v>0</v>
      </c>
      <c r="R150" s="192">
        <f t="shared" si="2"/>
        <v>0</v>
      </c>
      <c r="S150" s="192">
        <v>0</v>
      </c>
      <c r="T150" s="193">
        <f t="shared" si="3"/>
        <v>0</v>
      </c>
      <c r="AR150" s="194" t="s">
        <v>415</v>
      </c>
      <c r="AT150" s="194" t="s">
        <v>213</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415</v>
      </c>
      <c r="BM150" s="194" t="s">
        <v>335</v>
      </c>
    </row>
    <row r="151" spans="2:65" s="1" customFormat="1" ht="21.75" customHeight="1">
      <c r="B151" s="182"/>
      <c r="C151" s="196" t="s">
        <v>280</v>
      </c>
      <c r="D151" s="196" t="s">
        <v>240</v>
      </c>
      <c r="E151" s="197" t="s">
        <v>2636</v>
      </c>
      <c r="F151" s="198" t="s">
        <v>2637</v>
      </c>
      <c r="G151" s="199" t="s">
        <v>389</v>
      </c>
      <c r="H151" s="200">
        <v>730</v>
      </c>
      <c r="I151" s="201"/>
      <c r="J151" s="201">
        <f t="shared" si="0"/>
        <v>0</v>
      </c>
      <c r="K151" s="202"/>
      <c r="L151" s="203"/>
      <c r="M151" s="204" t="s">
        <v>1</v>
      </c>
      <c r="N151" s="205" t="s">
        <v>37</v>
      </c>
      <c r="O151" s="192">
        <v>0</v>
      </c>
      <c r="P151" s="192">
        <f t="shared" si="1"/>
        <v>0</v>
      </c>
      <c r="Q151" s="192">
        <v>2.3999999999999998E-3</v>
      </c>
      <c r="R151" s="192">
        <f t="shared" si="2"/>
        <v>1.7519999999999998</v>
      </c>
      <c r="S151" s="192">
        <v>0</v>
      </c>
      <c r="T151" s="193">
        <f t="shared" si="3"/>
        <v>0</v>
      </c>
      <c r="AR151" s="194" t="s">
        <v>2600</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415</v>
      </c>
      <c r="BM151" s="194" t="s">
        <v>341</v>
      </c>
    </row>
    <row r="152" spans="2:65" s="1" customFormat="1" ht="24.2" customHeight="1">
      <c r="B152" s="182"/>
      <c r="C152" s="196" t="s">
        <v>283</v>
      </c>
      <c r="D152" s="196" t="s">
        <v>240</v>
      </c>
      <c r="E152" s="197" t="s">
        <v>2638</v>
      </c>
      <c r="F152" s="198" t="s">
        <v>2639</v>
      </c>
      <c r="G152" s="199" t="s">
        <v>389</v>
      </c>
      <c r="H152" s="200">
        <v>730</v>
      </c>
      <c r="I152" s="201"/>
      <c r="J152" s="201">
        <f t="shared" si="0"/>
        <v>0</v>
      </c>
      <c r="K152" s="202"/>
      <c r="L152" s="203"/>
      <c r="M152" s="204" t="s">
        <v>1</v>
      </c>
      <c r="N152" s="205" t="s">
        <v>37</v>
      </c>
      <c r="O152" s="192">
        <v>0</v>
      </c>
      <c r="P152" s="192">
        <f t="shared" si="1"/>
        <v>0</v>
      </c>
      <c r="Q152" s="192">
        <v>8.0000000000000004E-4</v>
      </c>
      <c r="R152" s="192">
        <f t="shared" si="2"/>
        <v>0.58400000000000007</v>
      </c>
      <c r="S152" s="192">
        <v>0</v>
      </c>
      <c r="T152" s="193">
        <f t="shared" si="3"/>
        <v>0</v>
      </c>
      <c r="AR152" s="194" t="s">
        <v>2600</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415</v>
      </c>
      <c r="BM152" s="194" t="s">
        <v>347</v>
      </c>
    </row>
    <row r="153" spans="2:65" s="1" customFormat="1" ht="24.2" customHeight="1">
      <c r="B153" s="182"/>
      <c r="C153" s="183" t="s">
        <v>6</v>
      </c>
      <c r="D153" s="183" t="s">
        <v>213</v>
      </c>
      <c r="E153" s="184" t="s">
        <v>2640</v>
      </c>
      <c r="F153" s="185" t="s">
        <v>2641</v>
      </c>
      <c r="G153" s="186" t="s">
        <v>389</v>
      </c>
      <c r="H153" s="187">
        <v>40</v>
      </c>
      <c r="I153" s="188"/>
      <c r="J153" s="188">
        <f t="shared" si="0"/>
        <v>0</v>
      </c>
      <c r="K153" s="189"/>
      <c r="L153" s="64"/>
      <c r="M153" s="190" t="s">
        <v>1</v>
      </c>
      <c r="N153" s="191" t="s">
        <v>37</v>
      </c>
      <c r="O153" s="192">
        <v>0</v>
      </c>
      <c r="P153" s="192">
        <f t="shared" si="1"/>
        <v>0</v>
      </c>
      <c r="Q153" s="192">
        <v>0</v>
      </c>
      <c r="R153" s="192">
        <f t="shared" si="2"/>
        <v>0</v>
      </c>
      <c r="S153" s="192">
        <v>0</v>
      </c>
      <c r="T153" s="193">
        <f t="shared" si="3"/>
        <v>0</v>
      </c>
      <c r="AR153" s="194" t="s">
        <v>415</v>
      </c>
      <c r="AT153" s="194" t="s">
        <v>213</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415</v>
      </c>
      <c r="BM153" s="194" t="s">
        <v>352</v>
      </c>
    </row>
    <row r="154" spans="2:65" s="1" customFormat="1" ht="21.75" customHeight="1">
      <c r="B154" s="182"/>
      <c r="C154" s="196" t="s">
        <v>288</v>
      </c>
      <c r="D154" s="196" t="s">
        <v>240</v>
      </c>
      <c r="E154" s="197" t="s">
        <v>2642</v>
      </c>
      <c r="F154" s="198" t="s">
        <v>2643</v>
      </c>
      <c r="G154" s="199" t="s">
        <v>389</v>
      </c>
      <c r="H154" s="200">
        <v>40</v>
      </c>
      <c r="I154" s="201"/>
      <c r="J154" s="201">
        <f t="shared" si="0"/>
        <v>0</v>
      </c>
      <c r="K154" s="202"/>
      <c r="L154" s="203"/>
      <c r="M154" s="204" t="s">
        <v>1</v>
      </c>
      <c r="N154" s="205" t="s">
        <v>37</v>
      </c>
      <c r="O154" s="192">
        <v>0</v>
      </c>
      <c r="P154" s="192">
        <f t="shared" si="1"/>
        <v>0</v>
      </c>
      <c r="Q154" s="192">
        <v>2.8800000000000002E-3</v>
      </c>
      <c r="R154" s="192">
        <f t="shared" si="2"/>
        <v>0.11520000000000001</v>
      </c>
      <c r="S154" s="192">
        <v>0</v>
      </c>
      <c r="T154" s="193">
        <f t="shared" si="3"/>
        <v>0</v>
      </c>
      <c r="AR154" s="194" t="s">
        <v>2600</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415</v>
      </c>
      <c r="BM154" s="194" t="s">
        <v>358</v>
      </c>
    </row>
    <row r="155" spans="2:65" s="1" customFormat="1" ht="16.5" customHeight="1">
      <c r="B155" s="182"/>
      <c r="C155" s="196" t="s">
        <v>291</v>
      </c>
      <c r="D155" s="196" t="s">
        <v>240</v>
      </c>
      <c r="E155" s="197" t="s">
        <v>2644</v>
      </c>
      <c r="F155" s="198" t="s">
        <v>2645</v>
      </c>
      <c r="G155" s="199" t="s">
        <v>389</v>
      </c>
      <c r="H155" s="200">
        <v>40</v>
      </c>
      <c r="I155" s="201"/>
      <c r="J155" s="201">
        <f t="shared" si="0"/>
        <v>0</v>
      </c>
      <c r="K155" s="202"/>
      <c r="L155" s="203"/>
      <c r="M155" s="204" t="s">
        <v>1</v>
      </c>
      <c r="N155" s="205" t="s">
        <v>37</v>
      </c>
      <c r="O155" s="192">
        <v>0</v>
      </c>
      <c r="P155" s="192">
        <f t="shared" si="1"/>
        <v>0</v>
      </c>
      <c r="Q155" s="192">
        <v>2.8800000000000002E-3</v>
      </c>
      <c r="R155" s="192">
        <f t="shared" si="2"/>
        <v>0.11520000000000001</v>
      </c>
      <c r="S155" s="192">
        <v>0</v>
      </c>
      <c r="T155" s="193">
        <f t="shared" si="3"/>
        <v>0</v>
      </c>
      <c r="AR155" s="194" t="s">
        <v>2600</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415</v>
      </c>
      <c r="BM155" s="194" t="s">
        <v>364</v>
      </c>
    </row>
    <row r="156" spans="2:65" s="1" customFormat="1" ht="24.2" customHeight="1">
      <c r="B156" s="182"/>
      <c r="C156" s="196" t="s">
        <v>294</v>
      </c>
      <c r="D156" s="196" t="s">
        <v>240</v>
      </c>
      <c r="E156" s="197" t="s">
        <v>2646</v>
      </c>
      <c r="F156" s="198" t="s">
        <v>2647</v>
      </c>
      <c r="G156" s="199" t="s">
        <v>389</v>
      </c>
      <c r="H156" s="200">
        <v>40</v>
      </c>
      <c r="I156" s="201"/>
      <c r="J156" s="201">
        <f t="shared" si="0"/>
        <v>0</v>
      </c>
      <c r="K156" s="202"/>
      <c r="L156" s="203"/>
      <c r="M156" s="204" t="s">
        <v>1</v>
      </c>
      <c r="N156" s="205" t="s">
        <v>37</v>
      </c>
      <c r="O156" s="192">
        <v>0</v>
      </c>
      <c r="P156" s="192">
        <f t="shared" si="1"/>
        <v>0</v>
      </c>
      <c r="Q156" s="192">
        <v>6.0000000000000001E-3</v>
      </c>
      <c r="R156" s="192">
        <f t="shared" si="2"/>
        <v>0.24</v>
      </c>
      <c r="S156" s="192">
        <v>0</v>
      </c>
      <c r="T156" s="193">
        <f t="shared" si="3"/>
        <v>0</v>
      </c>
      <c r="AR156" s="194" t="s">
        <v>2600</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415</v>
      </c>
      <c r="BM156" s="194" t="s">
        <v>370</v>
      </c>
    </row>
    <row r="157" spans="2:65" s="1" customFormat="1" ht="24.2" customHeight="1">
      <c r="B157" s="182"/>
      <c r="C157" s="183" t="s">
        <v>297</v>
      </c>
      <c r="D157" s="183" t="s">
        <v>213</v>
      </c>
      <c r="E157" s="184" t="s">
        <v>2640</v>
      </c>
      <c r="F157" s="185" t="s">
        <v>2641</v>
      </c>
      <c r="G157" s="186" t="s">
        <v>389</v>
      </c>
      <c r="H157" s="187">
        <v>110</v>
      </c>
      <c r="I157" s="188"/>
      <c r="J157" s="188">
        <f t="shared" si="0"/>
        <v>0</v>
      </c>
      <c r="K157" s="189"/>
      <c r="L157" s="64"/>
      <c r="M157" s="190" t="s">
        <v>1</v>
      </c>
      <c r="N157" s="191" t="s">
        <v>37</v>
      </c>
      <c r="O157" s="192">
        <v>0</v>
      </c>
      <c r="P157" s="192">
        <f t="shared" si="1"/>
        <v>0</v>
      </c>
      <c r="Q157" s="192">
        <v>0</v>
      </c>
      <c r="R157" s="192">
        <f t="shared" si="2"/>
        <v>0</v>
      </c>
      <c r="S157" s="192">
        <v>0</v>
      </c>
      <c r="T157" s="193">
        <f t="shared" si="3"/>
        <v>0</v>
      </c>
      <c r="AR157" s="194" t="s">
        <v>415</v>
      </c>
      <c r="AT157" s="194" t="s">
        <v>213</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415</v>
      </c>
      <c r="BM157" s="194" t="s">
        <v>376</v>
      </c>
    </row>
    <row r="158" spans="2:65" s="1" customFormat="1" ht="16.5" customHeight="1">
      <c r="B158" s="182"/>
      <c r="C158" s="196" t="s">
        <v>300</v>
      </c>
      <c r="D158" s="196" t="s">
        <v>240</v>
      </c>
      <c r="E158" s="197" t="s">
        <v>2648</v>
      </c>
      <c r="F158" s="198" t="s">
        <v>2649</v>
      </c>
      <c r="G158" s="199" t="s">
        <v>389</v>
      </c>
      <c r="H158" s="200">
        <v>110</v>
      </c>
      <c r="I158" s="201"/>
      <c r="J158" s="201">
        <f t="shared" si="0"/>
        <v>0</v>
      </c>
      <c r="K158" s="202"/>
      <c r="L158" s="203"/>
      <c r="M158" s="204" t="s">
        <v>1</v>
      </c>
      <c r="N158" s="205" t="s">
        <v>37</v>
      </c>
      <c r="O158" s="192">
        <v>0</v>
      </c>
      <c r="P158" s="192">
        <f t="shared" si="1"/>
        <v>0</v>
      </c>
      <c r="Q158" s="192">
        <v>3.5000000000000003E-2</v>
      </c>
      <c r="R158" s="192">
        <f t="shared" si="2"/>
        <v>3.8500000000000005</v>
      </c>
      <c r="S158" s="192">
        <v>0</v>
      </c>
      <c r="T158" s="193">
        <f t="shared" si="3"/>
        <v>0</v>
      </c>
      <c r="AR158" s="194" t="s">
        <v>2600</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415</v>
      </c>
      <c r="BM158" s="194" t="s">
        <v>382</v>
      </c>
    </row>
    <row r="159" spans="2:65" s="1" customFormat="1" ht="24.2" customHeight="1">
      <c r="B159" s="182"/>
      <c r="C159" s="183" t="s">
        <v>303</v>
      </c>
      <c r="D159" s="183" t="s">
        <v>213</v>
      </c>
      <c r="E159" s="184" t="s">
        <v>2650</v>
      </c>
      <c r="F159" s="185" t="s">
        <v>2651</v>
      </c>
      <c r="G159" s="186" t="s">
        <v>430</v>
      </c>
      <c r="H159" s="187">
        <v>200</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415</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415</v>
      </c>
      <c r="BM159" s="194" t="s">
        <v>393</v>
      </c>
    </row>
    <row r="160" spans="2:65" s="1" customFormat="1" ht="16.5" customHeight="1">
      <c r="B160" s="182"/>
      <c r="C160" s="196" t="s">
        <v>306</v>
      </c>
      <c r="D160" s="196" t="s">
        <v>240</v>
      </c>
      <c r="E160" s="197" t="s">
        <v>2652</v>
      </c>
      <c r="F160" s="198" t="s">
        <v>2653</v>
      </c>
      <c r="G160" s="199" t="s">
        <v>234</v>
      </c>
      <c r="H160" s="200">
        <v>0.2</v>
      </c>
      <c r="I160" s="201"/>
      <c r="J160" s="201">
        <f t="shared" si="0"/>
        <v>0</v>
      </c>
      <c r="K160" s="202"/>
      <c r="L160" s="203"/>
      <c r="M160" s="204" t="s">
        <v>1</v>
      </c>
      <c r="N160" s="205" t="s">
        <v>37</v>
      </c>
      <c r="O160" s="192">
        <v>0</v>
      </c>
      <c r="P160" s="192">
        <f t="shared" si="1"/>
        <v>0</v>
      </c>
      <c r="Q160" s="192">
        <v>1</v>
      </c>
      <c r="R160" s="192">
        <f t="shared" si="2"/>
        <v>0.2</v>
      </c>
      <c r="S160" s="192">
        <v>0</v>
      </c>
      <c r="T160" s="193">
        <f t="shared" si="3"/>
        <v>0</v>
      </c>
      <c r="AR160" s="194" t="s">
        <v>2600</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415</v>
      </c>
      <c r="BM160" s="194" t="s">
        <v>399</v>
      </c>
    </row>
    <row r="161" spans="2:65" s="1" customFormat="1" ht="24.2" customHeight="1">
      <c r="B161" s="182"/>
      <c r="C161" s="183" t="s">
        <v>311</v>
      </c>
      <c r="D161" s="183" t="s">
        <v>213</v>
      </c>
      <c r="E161" s="184" t="s">
        <v>2654</v>
      </c>
      <c r="F161" s="185" t="s">
        <v>2655</v>
      </c>
      <c r="G161" s="186" t="s">
        <v>250</v>
      </c>
      <c r="H161" s="187">
        <v>2010</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415</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415</v>
      </c>
      <c r="BM161" s="194" t="s">
        <v>415</v>
      </c>
    </row>
    <row r="162" spans="2:65" s="1" customFormat="1" ht="24.2" customHeight="1">
      <c r="B162" s="182"/>
      <c r="C162" s="183" t="s">
        <v>314</v>
      </c>
      <c r="D162" s="183" t="s">
        <v>213</v>
      </c>
      <c r="E162" s="184" t="s">
        <v>2656</v>
      </c>
      <c r="F162" s="185" t="s">
        <v>2657</v>
      </c>
      <c r="G162" s="186" t="s">
        <v>250</v>
      </c>
      <c r="H162" s="187">
        <v>55</v>
      </c>
      <c r="I162" s="188"/>
      <c r="J162" s="188">
        <f t="shared" si="0"/>
        <v>0</v>
      </c>
      <c r="K162" s="189"/>
      <c r="L162" s="64"/>
      <c r="M162" s="190" t="s">
        <v>1</v>
      </c>
      <c r="N162" s="191" t="s">
        <v>37</v>
      </c>
      <c r="O162" s="192">
        <v>0</v>
      </c>
      <c r="P162" s="192">
        <f t="shared" si="1"/>
        <v>0</v>
      </c>
      <c r="Q162" s="192">
        <v>0</v>
      </c>
      <c r="R162" s="192">
        <f t="shared" si="2"/>
        <v>0</v>
      </c>
      <c r="S162" s="192">
        <v>0</v>
      </c>
      <c r="T162" s="193">
        <f t="shared" si="3"/>
        <v>0</v>
      </c>
      <c r="AR162" s="194" t="s">
        <v>415</v>
      </c>
      <c r="AT162" s="194" t="s">
        <v>213</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415</v>
      </c>
      <c r="BM162" s="194" t="s">
        <v>421</v>
      </c>
    </row>
    <row r="163" spans="2:65" s="1" customFormat="1" ht="24.2" customHeight="1">
      <c r="B163" s="182"/>
      <c r="C163" s="183" t="s">
        <v>317</v>
      </c>
      <c r="D163" s="183" t="s">
        <v>213</v>
      </c>
      <c r="E163" s="184" t="s">
        <v>2658</v>
      </c>
      <c r="F163" s="185" t="s">
        <v>2659</v>
      </c>
      <c r="G163" s="186" t="s">
        <v>250</v>
      </c>
      <c r="H163" s="187">
        <v>35</v>
      </c>
      <c r="I163" s="188"/>
      <c r="J163" s="188">
        <f t="shared" ref="J163:J194" si="10">ROUND(I163*H163,2)</f>
        <v>0</v>
      </c>
      <c r="K163" s="189"/>
      <c r="L163" s="64"/>
      <c r="M163" s="190" t="s">
        <v>1</v>
      </c>
      <c r="N163" s="191" t="s">
        <v>37</v>
      </c>
      <c r="O163" s="192">
        <v>0</v>
      </c>
      <c r="P163" s="192">
        <f t="shared" ref="P163:P194" si="11">O163*H163</f>
        <v>0</v>
      </c>
      <c r="Q163" s="192">
        <v>0</v>
      </c>
      <c r="R163" s="192">
        <f t="shared" ref="R163:R194" si="12">Q163*H163</f>
        <v>0</v>
      </c>
      <c r="S163" s="192">
        <v>0</v>
      </c>
      <c r="T163" s="193">
        <f t="shared" ref="T163:T194" si="13">S163*H163</f>
        <v>0</v>
      </c>
      <c r="AR163" s="194" t="s">
        <v>415</v>
      </c>
      <c r="AT163" s="194" t="s">
        <v>213</v>
      </c>
      <c r="AU163" s="194" t="s">
        <v>83</v>
      </c>
      <c r="AY163" s="51" t="s">
        <v>211</v>
      </c>
      <c r="BE163" s="195">
        <f t="shared" ref="BE163:BE194" si="14">IF(N163="základná",J163,0)</f>
        <v>0</v>
      </c>
      <c r="BF163" s="195">
        <f t="shared" ref="BF163:BF194" si="15">IF(N163="znížená",J163,0)</f>
        <v>0</v>
      </c>
      <c r="BG163" s="195">
        <f t="shared" ref="BG163:BG194" si="16">IF(N163="zákl. prenesená",J163,0)</f>
        <v>0</v>
      </c>
      <c r="BH163" s="195">
        <f t="shared" ref="BH163:BH194" si="17">IF(N163="zníž. prenesená",J163,0)</f>
        <v>0</v>
      </c>
      <c r="BI163" s="195">
        <f t="shared" ref="BI163:BI194" si="18">IF(N163="nulová",J163,0)</f>
        <v>0</v>
      </c>
      <c r="BJ163" s="51" t="s">
        <v>83</v>
      </c>
      <c r="BK163" s="195">
        <f t="shared" ref="BK163:BK194" si="19">ROUND(I163*H163,2)</f>
        <v>0</v>
      </c>
      <c r="BL163" s="51" t="s">
        <v>415</v>
      </c>
      <c r="BM163" s="194" t="s">
        <v>427</v>
      </c>
    </row>
    <row r="164" spans="2:65" s="1" customFormat="1" ht="24.2" customHeight="1">
      <c r="B164" s="182"/>
      <c r="C164" s="183" t="s">
        <v>320</v>
      </c>
      <c r="D164" s="183" t="s">
        <v>213</v>
      </c>
      <c r="E164" s="184" t="s">
        <v>2660</v>
      </c>
      <c r="F164" s="185" t="s">
        <v>2661</v>
      </c>
      <c r="G164" s="186" t="s">
        <v>250</v>
      </c>
      <c r="H164" s="187">
        <v>20</v>
      </c>
      <c r="I164" s="188"/>
      <c r="J164" s="188">
        <f t="shared" si="10"/>
        <v>0</v>
      </c>
      <c r="K164" s="189"/>
      <c r="L164" s="64"/>
      <c r="M164" s="190" t="s">
        <v>1</v>
      </c>
      <c r="N164" s="191" t="s">
        <v>37</v>
      </c>
      <c r="O164" s="192">
        <v>0</v>
      </c>
      <c r="P164" s="192">
        <f t="shared" si="11"/>
        <v>0</v>
      </c>
      <c r="Q164" s="192">
        <v>0</v>
      </c>
      <c r="R164" s="192">
        <f t="shared" si="12"/>
        <v>0</v>
      </c>
      <c r="S164" s="192">
        <v>0</v>
      </c>
      <c r="T164" s="193">
        <f t="shared" si="13"/>
        <v>0</v>
      </c>
      <c r="AR164" s="194" t="s">
        <v>415</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415</v>
      </c>
      <c r="BM164" s="194" t="s">
        <v>434</v>
      </c>
    </row>
    <row r="165" spans="2:65" s="1" customFormat="1" ht="33" customHeight="1">
      <c r="B165" s="182"/>
      <c r="C165" s="183" t="s">
        <v>323</v>
      </c>
      <c r="D165" s="183" t="s">
        <v>213</v>
      </c>
      <c r="E165" s="184" t="s">
        <v>2662</v>
      </c>
      <c r="F165" s="185" t="s">
        <v>2663</v>
      </c>
      <c r="G165" s="186" t="s">
        <v>250</v>
      </c>
      <c r="H165" s="187">
        <v>253</v>
      </c>
      <c r="I165" s="188"/>
      <c r="J165" s="188">
        <f t="shared" si="10"/>
        <v>0</v>
      </c>
      <c r="K165" s="189"/>
      <c r="L165" s="64"/>
      <c r="M165" s="190" t="s">
        <v>1</v>
      </c>
      <c r="N165" s="191" t="s">
        <v>37</v>
      </c>
      <c r="O165" s="192">
        <v>0</v>
      </c>
      <c r="P165" s="192">
        <f t="shared" si="11"/>
        <v>0</v>
      </c>
      <c r="Q165" s="192">
        <v>0</v>
      </c>
      <c r="R165" s="192">
        <f t="shared" si="12"/>
        <v>0</v>
      </c>
      <c r="S165" s="192">
        <v>0</v>
      </c>
      <c r="T165" s="193">
        <f t="shared" si="13"/>
        <v>0</v>
      </c>
      <c r="AR165" s="194" t="s">
        <v>415</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415</v>
      </c>
      <c r="BM165" s="194" t="s">
        <v>438</v>
      </c>
    </row>
    <row r="166" spans="2:65" s="1" customFormat="1" ht="16.5" customHeight="1">
      <c r="B166" s="182"/>
      <c r="C166" s="196" t="s">
        <v>326</v>
      </c>
      <c r="D166" s="196" t="s">
        <v>240</v>
      </c>
      <c r="E166" s="197" t="s">
        <v>2664</v>
      </c>
      <c r="F166" s="198" t="s">
        <v>2665</v>
      </c>
      <c r="G166" s="199" t="s">
        <v>250</v>
      </c>
      <c r="H166" s="200">
        <v>233</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2600</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415</v>
      </c>
      <c r="BM166" s="194" t="s">
        <v>444</v>
      </c>
    </row>
    <row r="167" spans="2:65" s="1" customFormat="1" ht="16.5" customHeight="1">
      <c r="B167" s="182"/>
      <c r="C167" s="196" t="s">
        <v>329</v>
      </c>
      <c r="D167" s="196" t="s">
        <v>240</v>
      </c>
      <c r="E167" s="197" t="s">
        <v>2666</v>
      </c>
      <c r="F167" s="198" t="s">
        <v>2667</v>
      </c>
      <c r="G167" s="199" t="s">
        <v>250</v>
      </c>
      <c r="H167" s="200">
        <v>20</v>
      </c>
      <c r="I167" s="201"/>
      <c r="J167" s="201">
        <f t="shared" si="10"/>
        <v>0</v>
      </c>
      <c r="K167" s="202"/>
      <c r="L167" s="203"/>
      <c r="M167" s="204" t="s">
        <v>1</v>
      </c>
      <c r="N167" s="205" t="s">
        <v>37</v>
      </c>
      <c r="O167" s="192">
        <v>0</v>
      </c>
      <c r="P167" s="192">
        <f t="shared" si="11"/>
        <v>0</v>
      </c>
      <c r="Q167" s="192">
        <v>5.0000000000000002E-5</v>
      </c>
      <c r="R167" s="192">
        <f t="shared" si="12"/>
        <v>1E-3</v>
      </c>
      <c r="S167" s="192">
        <v>0</v>
      </c>
      <c r="T167" s="193">
        <f t="shared" si="13"/>
        <v>0</v>
      </c>
      <c r="AR167" s="194" t="s">
        <v>2600</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415</v>
      </c>
      <c r="BM167" s="194" t="s">
        <v>448</v>
      </c>
    </row>
    <row r="168" spans="2:65" s="1" customFormat="1" ht="33" customHeight="1">
      <c r="B168" s="182"/>
      <c r="C168" s="183" t="s">
        <v>332</v>
      </c>
      <c r="D168" s="183" t="s">
        <v>213</v>
      </c>
      <c r="E168" s="184" t="s">
        <v>2668</v>
      </c>
      <c r="F168" s="185" t="s">
        <v>2669</v>
      </c>
      <c r="G168" s="186" t="s">
        <v>250</v>
      </c>
      <c r="H168" s="187">
        <v>167</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415</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415</v>
      </c>
      <c r="BM168" s="194" t="s">
        <v>452</v>
      </c>
    </row>
    <row r="169" spans="2:65" s="1" customFormat="1" ht="16.5" customHeight="1">
      <c r="B169" s="182"/>
      <c r="C169" s="196" t="s">
        <v>335</v>
      </c>
      <c r="D169" s="196" t="s">
        <v>240</v>
      </c>
      <c r="E169" s="197" t="s">
        <v>2670</v>
      </c>
      <c r="F169" s="198" t="s">
        <v>2671</v>
      </c>
      <c r="G169" s="199" t="s">
        <v>250</v>
      </c>
      <c r="H169" s="200">
        <v>161</v>
      </c>
      <c r="I169" s="201"/>
      <c r="J169" s="201">
        <f t="shared" si="10"/>
        <v>0</v>
      </c>
      <c r="K169" s="202"/>
      <c r="L169" s="203"/>
      <c r="M169" s="204" t="s">
        <v>1</v>
      </c>
      <c r="N169" s="205" t="s">
        <v>37</v>
      </c>
      <c r="O169" s="192">
        <v>0</v>
      </c>
      <c r="P169" s="192">
        <f t="shared" si="11"/>
        <v>0</v>
      </c>
      <c r="Q169" s="192">
        <v>0</v>
      </c>
      <c r="R169" s="192">
        <f t="shared" si="12"/>
        <v>0</v>
      </c>
      <c r="S169" s="192">
        <v>0</v>
      </c>
      <c r="T169" s="193">
        <f t="shared" si="13"/>
        <v>0</v>
      </c>
      <c r="AR169" s="194" t="s">
        <v>2600</v>
      </c>
      <c r="AT169" s="194" t="s">
        <v>240</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415</v>
      </c>
      <c r="BM169" s="194" t="s">
        <v>456</v>
      </c>
    </row>
    <row r="170" spans="2:65" s="1" customFormat="1" ht="16.5" customHeight="1">
      <c r="B170" s="182"/>
      <c r="C170" s="196" t="s">
        <v>338</v>
      </c>
      <c r="D170" s="196" t="s">
        <v>240</v>
      </c>
      <c r="E170" s="197" t="s">
        <v>2672</v>
      </c>
      <c r="F170" s="198" t="s">
        <v>2673</v>
      </c>
      <c r="G170" s="199" t="s">
        <v>250</v>
      </c>
      <c r="H170" s="200">
        <v>7</v>
      </c>
      <c r="I170" s="201"/>
      <c r="J170" s="201">
        <f t="shared" si="10"/>
        <v>0</v>
      </c>
      <c r="K170" s="202"/>
      <c r="L170" s="203"/>
      <c r="M170" s="204" t="s">
        <v>1</v>
      </c>
      <c r="N170" s="205" t="s">
        <v>37</v>
      </c>
      <c r="O170" s="192">
        <v>0</v>
      </c>
      <c r="P170" s="192">
        <f t="shared" si="11"/>
        <v>0</v>
      </c>
      <c r="Q170" s="192">
        <v>1E-4</v>
      </c>
      <c r="R170" s="192">
        <f t="shared" si="12"/>
        <v>6.9999999999999999E-4</v>
      </c>
      <c r="S170" s="192">
        <v>0</v>
      </c>
      <c r="T170" s="193">
        <f t="shared" si="13"/>
        <v>0</v>
      </c>
      <c r="AR170" s="194" t="s">
        <v>2600</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415</v>
      </c>
      <c r="BM170" s="194" t="s">
        <v>460</v>
      </c>
    </row>
    <row r="171" spans="2:65" s="1" customFormat="1" ht="33" customHeight="1">
      <c r="B171" s="182"/>
      <c r="C171" s="183" t="s">
        <v>341</v>
      </c>
      <c r="D171" s="183" t="s">
        <v>213</v>
      </c>
      <c r="E171" s="184" t="s">
        <v>2674</v>
      </c>
      <c r="F171" s="185" t="s">
        <v>2675</v>
      </c>
      <c r="G171" s="186" t="s">
        <v>250</v>
      </c>
      <c r="H171" s="187">
        <v>177</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415</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415</v>
      </c>
      <c r="BM171" s="194" t="s">
        <v>466</v>
      </c>
    </row>
    <row r="172" spans="2:65" s="1" customFormat="1" ht="16.5" customHeight="1">
      <c r="B172" s="182"/>
      <c r="C172" s="196" t="s">
        <v>344</v>
      </c>
      <c r="D172" s="196" t="s">
        <v>240</v>
      </c>
      <c r="E172" s="197" t="s">
        <v>2676</v>
      </c>
      <c r="F172" s="198" t="s">
        <v>2677</v>
      </c>
      <c r="G172" s="199" t="s">
        <v>250</v>
      </c>
      <c r="H172" s="200">
        <v>167</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2600</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415</v>
      </c>
      <c r="BM172" s="194" t="s">
        <v>472</v>
      </c>
    </row>
    <row r="173" spans="2:65" s="1" customFormat="1" ht="16.5" customHeight="1">
      <c r="B173" s="182"/>
      <c r="C173" s="196" t="s">
        <v>347</v>
      </c>
      <c r="D173" s="196" t="s">
        <v>240</v>
      </c>
      <c r="E173" s="197" t="s">
        <v>2678</v>
      </c>
      <c r="F173" s="198" t="s">
        <v>2679</v>
      </c>
      <c r="G173" s="199" t="s">
        <v>250</v>
      </c>
      <c r="H173" s="200">
        <v>10</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2600</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415</v>
      </c>
      <c r="BM173" s="194" t="s">
        <v>478</v>
      </c>
    </row>
    <row r="174" spans="2:65" s="1" customFormat="1" ht="33" customHeight="1">
      <c r="B174" s="182"/>
      <c r="C174" s="183" t="s">
        <v>350</v>
      </c>
      <c r="D174" s="183" t="s">
        <v>213</v>
      </c>
      <c r="E174" s="184" t="s">
        <v>2680</v>
      </c>
      <c r="F174" s="185" t="s">
        <v>2681</v>
      </c>
      <c r="G174" s="186" t="s">
        <v>250</v>
      </c>
      <c r="H174" s="187">
        <v>20</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415</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415</v>
      </c>
      <c r="BM174" s="194" t="s">
        <v>484</v>
      </c>
    </row>
    <row r="175" spans="2:65" s="1" customFormat="1" ht="16.5" customHeight="1">
      <c r="B175" s="182"/>
      <c r="C175" s="196" t="s">
        <v>352</v>
      </c>
      <c r="D175" s="196" t="s">
        <v>240</v>
      </c>
      <c r="E175" s="197" t="s">
        <v>2682</v>
      </c>
      <c r="F175" s="198" t="s">
        <v>2683</v>
      </c>
      <c r="G175" s="199" t="s">
        <v>250</v>
      </c>
      <c r="H175" s="200">
        <v>15</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2600</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415</v>
      </c>
      <c r="BM175" s="194" t="s">
        <v>488</v>
      </c>
    </row>
    <row r="176" spans="2:65" s="1" customFormat="1" ht="16.5" customHeight="1">
      <c r="B176" s="182"/>
      <c r="C176" s="196" t="s">
        <v>355</v>
      </c>
      <c r="D176" s="196" t="s">
        <v>240</v>
      </c>
      <c r="E176" s="197" t="s">
        <v>2684</v>
      </c>
      <c r="F176" s="198" t="s">
        <v>2685</v>
      </c>
      <c r="G176" s="199" t="s">
        <v>250</v>
      </c>
      <c r="H176" s="200">
        <v>5</v>
      </c>
      <c r="I176" s="201"/>
      <c r="J176" s="201">
        <f t="shared" si="10"/>
        <v>0</v>
      </c>
      <c r="K176" s="202"/>
      <c r="L176" s="203"/>
      <c r="M176" s="204" t="s">
        <v>1</v>
      </c>
      <c r="N176" s="205" t="s">
        <v>37</v>
      </c>
      <c r="O176" s="192">
        <v>0</v>
      </c>
      <c r="P176" s="192">
        <f t="shared" si="11"/>
        <v>0</v>
      </c>
      <c r="Q176" s="192">
        <v>0</v>
      </c>
      <c r="R176" s="192">
        <f t="shared" si="12"/>
        <v>0</v>
      </c>
      <c r="S176" s="192">
        <v>0</v>
      </c>
      <c r="T176" s="193">
        <f t="shared" si="13"/>
        <v>0</v>
      </c>
      <c r="AR176" s="194" t="s">
        <v>2600</v>
      </c>
      <c r="AT176" s="194" t="s">
        <v>240</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415</v>
      </c>
      <c r="BM176" s="194" t="s">
        <v>492</v>
      </c>
    </row>
    <row r="177" spans="2:65" s="1" customFormat="1" ht="33" customHeight="1">
      <c r="B177" s="182"/>
      <c r="C177" s="183" t="s">
        <v>358</v>
      </c>
      <c r="D177" s="183" t="s">
        <v>213</v>
      </c>
      <c r="E177" s="184" t="s">
        <v>2686</v>
      </c>
      <c r="F177" s="185" t="s">
        <v>2687</v>
      </c>
      <c r="G177" s="186" t="s">
        <v>250</v>
      </c>
      <c r="H177" s="187">
        <v>148</v>
      </c>
      <c r="I177" s="188"/>
      <c r="J177" s="188">
        <f t="shared" si="10"/>
        <v>0</v>
      </c>
      <c r="K177" s="189"/>
      <c r="L177" s="64"/>
      <c r="M177" s="190" t="s">
        <v>1</v>
      </c>
      <c r="N177" s="191" t="s">
        <v>37</v>
      </c>
      <c r="O177" s="192">
        <v>0</v>
      </c>
      <c r="P177" s="192">
        <f t="shared" si="11"/>
        <v>0</v>
      </c>
      <c r="Q177" s="192">
        <v>0</v>
      </c>
      <c r="R177" s="192">
        <f t="shared" si="12"/>
        <v>0</v>
      </c>
      <c r="S177" s="192">
        <v>0</v>
      </c>
      <c r="T177" s="193">
        <f t="shared" si="13"/>
        <v>0</v>
      </c>
      <c r="AR177" s="194" t="s">
        <v>415</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415</v>
      </c>
      <c r="BM177" s="194" t="s">
        <v>498</v>
      </c>
    </row>
    <row r="178" spans="2:65" s="1" customFormat="1" ht="16.5" customHeight="1">
      <c r="B178" s="182"/>
      <c r="C178" s="196" t="s">
        <v>361</v>
      </c>
      <c r="D178" s="196" t="s">
        <v>240</v>
      </c>
      <c r="E178" s="197" t="s">
        <v>2688</v>
      </c>
      <c r="F178" s="198" t="s">
        <v>2689</v>
      </c>
      <c r="G178" s="199" t="s">
        <v>250</v>
      </c>
      <c r="H178" s="200">
        <v>148</v>
      </c>
      <c r="I178" s="201"/>
      <c r="J178" s="201">
        <f t="shared" si="10"/>
        <v>0</v>
      </c>
      <c r="K178" s="202"/>
      <c r="L178" s="203"/>
      <c r="M178" s="204" t="s">
        <v>1</v>
      </c>
      <c r="N178" s="205" t="s">
        <v>37</v>
      </c>
      <c r="O178" s="192">
        <v>0</v>
      </c>
      <c r="P178" s="192">
        <f t="shared" si="11"/>
        <v>0</v>
      </c>
      <c r="Q178" s="192">
        <v>1E-4</v>
      </c>
      <c r="R178" s="192">
        <f t="shared" si="12"/>
        <v>1.4800000000000001E-2</v>
      </c>
      <c r="S178" s="192">
        <v>0</v>
      </c>
      <c r="T178" s="193">
        <f t="shared" si="13"/>
        <v>0</v>
      </c>
      <c r="AR178" s="194" t="s">
        <v>2600</v>
      </c>
      <c r="AT178" s="194" t="s">
        <v>240</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415</v>
      </c>
      <c r="BM178" s="194" t="s">
        <v>504</v>
      </c>
    </row>
    <row r="179" spans="2:65" s="1" customFormat="1" ht="16.5" customHeight="1">
      <c r="B179" s="182"/>
      <c r="C179" s="183" t="s">
        <v>364</v>
      </c>
      <c r="D179" s="183" t="s">
        <v>213</v>
      </c>
      <c r="E179" s="184" t="s">
        <v>2690</v>
      </c>
      <c r="F179" s="185" t="s">
        <v>2691</v>
      </c>
      <c r="G179" s="186" t="s">
        <v>250</v>
      </c>
      <c r="H179" s="187">
        <v>87</v>
      </c>
      <c r="I179" s="188"/>
      <c r="J179" s="188">
        <f t="shared" si="10"/>
        <v>0</v>
      </c>
      <c r="K179" s="189"/>
      <c r="L179" s="64"/>
      <c r="M179" s="190" t="s">
        <v>1</v>
      </c>
      <c r="N179" s="191" t="s">
        <v>37</v>
      </c>
      <c r="O179" s="192">
        <v>0</v>
      </c>
      <c r="P179" s="192">
        <f t="shared" si="11"/>
        <v>0</v>
      </c>
      <c r="Q179" s="192">
        <v>0</v>
      </c>
      <c r="R179" s="192">
        <f t="shared" si="12"/>
        <v>0</v>
      </c>
      <c r="S179" s="192">
        <v>0</v>
      </c>
      <c r="T179" s="193">
        <f t="shared" si="13"/>
        <v>0</v>
      </c>
      <c r="AR179" s="194" t="s">
        <v>415</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415</v>
      </c>
      <c r="BM179" s="194" t="s">
        <v>510</v>
      </c>
    </row>
    <row r="180" spans="2:65" s="1" customFormat="1" ht="16.5" customHeight="1">
      <c r="B180" s="182"/>
      <c r="C180" s="196" t="s">
        <v>367</v>
      </c>
      <c r="D180" s="196" t="s">
        <v>240</v>
      </c>
      <c r="E180" s="197" t="s">
        <v>2692</v>
      </c>
      <c r="F180" s="198" t="s">
        <v>2693</v>
      </c>
      <c r="G180" s="199" t="s">
        <v>250</v>
      </c>
      <c r="H180" s="200">
        <v>87</v>
      </c>
      <c r="I180" s="201"/>
      <c r="J180" s="201">
        <f t="shared" si="10"/>
        <v>0</v>
      </c>
      <c r="K180" s="202"/>
      <c r="L180" s="203"/>
      <c r="M180" s="204" t="s">
        <v>1</v>
      </c>
      <c r="N180" s="205" t="s">
        <v>37</v>
      </c>
      <c r="O180" s="192">
        <v>0</v>
      </c>
      <c r="P180" s="192">
        <f t="shared" si="11"/>
        <v>0</v>
      </c>
      <c r="Q180" s="192">
        <v>1E-4</v>
      </c>
      <c r="R180" s="192">
        <f t="shared" si="12"/>
        <v>8.7000000000000011E-3</v>
      </c>
      <c r="S180" s="192">
        <v>0</v>
      </c>
      <c r="T180" s="193">
        <f t="shared" si="13"/>
        <v>0</v>
      </c>
      <c r="AR180" s="194" t="s">
        <v>2600</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415</v>
      </c>
      <c r="BM180" s="194" t="s">
        <v>516</v>
      </c>
    </row>
    <row r="181" spans="2:65" s="1" customFormat="1" ht="16.5" customHeight="1">
      <c r="B181" s="182"/>
      <c r="C181" s="183" t="s">
        <v>370</v>
      </c>
      <c r="D181" s="183" t="s">
        <v>213</v>
      </c>
      <c r="E181" s="184" t="s">
        <v>2694</v>
      </c>
      <c r="F181" s="185" t="s">
        <v>2695</v>
      </c>
      <c r="G181" s="186" t="s">
        <v>250</v>
      </c>
      <c r="H181" s="187">
        <v>3</v>
      </c>
      <c r="I181" s="188"/>
      <c r="J181" s="188">
        <f t="shared" si="10"/>
        <v>0</v>
      </c>
      <c r="K181" s="189"/>
      <c r="L181" s="64"/>
      <c r="M181" s="190" t="s">
        <v>1</v>
      </c>
      <c r="N181" s="191" t="s">
        <v>37</v>
      </c>
      <c r="O181" s="192">
        <v>0</v>
      </c>
      <c r="P181" s="192">
        <f t="shared" si="11"/>
        <v>0</v>
      </c>
      <c r="Q181" s="192">
        <v>0</v>
      </c>
      <c r="R181" s="192">
        <f t="shared" si="12"/>
        <v>0</v>
      </c>
      <c r="S181" s="192">
        <v>0</v>
      </c>
      <c r="T181" s="193">
        <f t="shared" si="13"/>
        <v>0</v>
      </c>
      <c r="AR181" s="194" t="s">
        <v>415</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415</v>
      </c>
      <c r="BM181" s="194" t="s">
        <v>522</v>
      </c>
    </row>
    <row r="182" spans="2:65" s="1" customFormat="1" ht="37.9" customHeight="1">
      <c r="B182" s="182"/>
      <c r="C182" s="196" t="s">
        <v>373</v>
      </c>
      <c r="D182" s="196" t="s">
        <v>240</v>
      </c>
      <c r="E182" s="197" t="s">
        <v>2696</v>
      </c>
      <c r="F182" s="198" t="s">
        <v>2697</v>
      </c>
      <c r="G182" s="199" t="s">
        <v>250</v>
      </c>
      <c r="H182" s="200">
        <v>3</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2600</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415</v>
      </c>
      <c r="BM182" s="194" t="s">
        <v>528</v>
      </c>
    </row>
    <row r="183" spans="2:65" s="1" customFormat="1" ht="16.5" customHeight="1">
      <c r="B183" s="182"/>
      <c r="C183" s="183" t="s">
        <v>376</v>
      </c>
      <c r="D183" s="183" t="s">
        <v>213</v>
      </c>
      <c r="E183" s="184" t="s">
        <v>2698</v>
      </c>
      <c r="F183" s="185" t="s">
        <v>2699</v>
      </c>
      <c r="G183" s="186" t="s">
        <v>250</v>
      </c>
      <c r="H183" s="187">
        <v>33</v>
      </c>
      <c r="I183" s="188"/>
      <c r="J183" s="188">
        <f t="shared" si="10"/>
        <v>0</v>
      </c>
      <c r="K183" s="189"/>
      <c r="L183" s="64"/>
      <c r="M183" s="190" t="s">
        <v>1</v>
      </c>
      <c r="N183" s="191" t="s">
        <v>37</v>
      </c>
      <c r="O183" s="192">
        <v>0</v>
      </c>
      <c r="P183" s="192">
        <f t="shared" si="11"/>
        <v>0</v>
      </c>
      <c r="Q183" s="192">
        <v>0</v>
      </c>
      <c r="R183" s="192">
        <f t="shared" si="12"/>
        <v>0</v>
      </c>
      <c r="S183" s="192">
        <v>0</v>
      </c>
      <c r="T183" s="193">
        <f t="shared" si="13"/>
        <v>0</v>
      </c>
      <c r="AR183" s="194" t="s">
        <v>415</v>
      </c>
      <c r="AT183" s="194" t="s">
        <v>213</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415</v>
      </c>
      <c r="BM183" s="194" t="s">
        <v>532</v>
      </c>
    </row>
    <row r="184" spans="2:65" s="1" customFormat="1" ht="16.5" customHeight="1">
      <c r="B184" s="182"/>
      <c r="C184" s="196" t="s">
        <v>379</v>
      </c>
      <c r="D184" s="196" t="s">
        <v>240</v>
      </c>
      <c r="E184" s="197" t="s">
        <v>2700</v>
      </c>
      <c r="F184" s="198" t="s">
        <v>2701</v>
      </c>
      <c r="G184" s="199" t="s">
        <v>250</v>
      </c>
      <c r="H184" s="200">
        <v>33</v>
      </c>
      <c r="I184" s="201"/>
      <c r="J184" s="201">
        <f t="shared" si="10"/>
        <v>0</v>
      </c>
      <c r="K184" s="202"/>
      <c r="L184" s="203"/>
      <c r="M184" s="204" t="s">
        <v>1</v>
      </c>
      <c r="N184" s="205" t="s">
        <v>37</v>
      </c>
      <c r="O184" s="192">
        <v>0</v>
      </c>
      <c r="P184" s="192">
        <f t="shared" si="11"/>
        <v>0</v>
      </c>
      <c r="Q184" s="192">
        <v>1.2E-4</v>
      </c>
      <c r="R184" s="192">
        <f t="shared" si="12"/>
        <v>3.96E-3</v>
      </c>
      <c r="S184" s="192">
        <v>0</v>
      </c>
      <c r="T184" s="193">
        <f t="shared" si="13"/>
        <v>0</v>
      </c>
      <c r="AR184" s="194" t="s">
        <v>2600</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415</v>
      </c>
      <c r="BM184" s="194" t="s">
        <v>538</v>
      </c>
    </row>
    <row r="185" spans="2:65" s="1" customFormat="1" ht="16.5" customHeight="1">
      <c r="B185" s="182"/>
      <c r="C185" s="183" t="s">
        <v>382</v>
      </c>
      <c r="D185" s="183" t="s">
        <v>213</v>
      </c>
      <c r="E185" s="184" t="s">
        <v>2702</v>
      </c>
      <c r="F185" s="185" t="s">
        <v>2703</v>
      </c>
      <c r="G185" s="186" t="s">
        <v>250</v>
      </c>
      <c r="H185" s="187">
        <v>15</v>
      </c>
      <c r="I185" s="188"/>
      <c r="J185" s="188">
        <f t="shared" si="10"/>
        <v>0</v>
      </c>
      <c r="K185" s="189"/>
      <c r="L185" s="64"/>
      <c r="M185" s="190" t="s">
        <v>1</v>
      </c>
      <c r="N185" s="191" t="s">
        <v>37</v>
      </c>
      <c r="O185" s="192">
        <v>0</v>
      </c>
      <c r="P185" s="192">
        <f t="shared" si="11"/>
        <v>0</v>
      </c>
      <c r="Q185" s="192">
        <v>0</v>
      </c>
      <c r="R185" s="192">
        <f t="shared" si="12"/>
        <v>0</v>
      </c>
      <c r="S185" s="192">
        <v>0</v>
      </c>
      <c r="T185" s="193">
        <f t="shared" si="13"/>
        <v>0</v>
      </c>
      <c r="AR185" s="194" t="s">
        <v>415</v>
      </c>
      <c r="AT185" s="194" t="s">
        <v>213</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415</v>
      </c>
      <c r="BM185" s="194" t="s">
        <v>546</v>
      </c>
    </row>
    <row r="186" spans="2:65" s="1" customFormat="1" ht="16.5" customHeight="1">
      <c r="B186" s="182"/>
      <c r="C186" s="196" t="s">
        <v>386</v>
      </c>
      <c r="D186" s="196" t="s">
        <v>240</v>
      </c>
      <c r="E186" s="197" t="s">
        <v>2704</v>
      </c>
      <c r="F186" s="198" t="s">
        <v>2705</v>
      </c>
      <c r="G186" s="199" t="s">
        <v>250</v>
      </c>
      <c r="H186" s="200">
        <v>15</v>
      </c>
      <c r="I186" s="201"/>
      <c r="J186" s="201">
        <f t="shared" si="10"/>
        <v>0</v>
      </c>
      <c r="K186" s="202"/>
      <c r="L186" s="203"/>
      <c r="M186" s="204" t="s">
        <v>1</v>
      </c>
      <c r="N186" s="205" t="s">
        <v>37</v>
      </c>
      <c r="O186" s="192">
        <v>0</v>
      </c>
      <c r="P186" s="192">
        <f t="shared" si="11"/>
        <v>0</v>
      </c>
      <c r="Q186" s="192">
        <v>2.3000000000000001E-4</v>
      </c>
      <c r="R186" s="192">
        <f t="shared" si="12"/>
        <v>3.4499999999999999E-3</v>
      </c>
      <c r="S186" s="192">
        <v>0</v>
      </c>
      <c r="T186" s="193">
        <f t="shared" si="13"/>
        <v>0</v>
      </c>
      <c r="AR186" s="194" t="s">
        <v>2600</v>
      </c>
      <c r="AT186" s="194" t="s">
        <v>240</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415</v>
      </c>
      <c r="BM186" s="194" t="s">
        <v>552</v>
      </c>
    </row>
    <row r="187" spans="2:65" s="1" customFormat="1" ht="16.5" customHeight="1">
      <c r="B187" s="182"/>
      <c r="C187" s="183" t="s">
        <v>393</v>
      </c>
      <c r="D187" s="183" t="s">
        <v>213</v>
      </c>
      <c r="E187" s="184" t="s">
        <v>2706</v>
      </c>
      <c r="F187" s="185" t="s">
        <v>2707</v>
      </c>
      <c r="G187" s="186" t="s">
        <v>250</v>
      </c>
      <c r="H187" s="187">
        <v>16</v>
      </c>
      <c r="I187" s="188"/>
      <c r="J187" s="188">
        <f t="shared" si="10"/>
        <v>0</v>
      </c>
      <c r="K187" s="189"/>
      <c r="L187" s="64"/>
      <c r="M187" s="190" t="s">
        <v>1</v>
      </c>
      <c r="N187" s="191" t="s">
        <v>37</v>
      </c>
      <c r="O187" s="192">
        <v>0</v>
      </c>
      <c r="P187" s="192">
        <f t="shared" si="11"/>
        <v>0</v>
      </c>
      <c r="Q187" s="192">
        <v>0</v>
      </c>
      <c r="R187" s="192">
        <f t="shared" si="12"/>
        <v>0</v>
      </c>
      <c r="S187" s="192">
        <v>0</v>
      </c>
      <c r="T187" s="193">
        <f t="shared" si="13"/>
        <v>0</v>
      </c>
      <c r="AR187" s="194" t="s">
        <v>415</v>
      </c>
      <c r="AT187" s="194" t="s">
        <v>213</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415</v>
      </c>
      <c r="BM187" s="194" t="s">
        <v>558</v>
      </c>
    </row>
    <row r="188" spans="2:65" s="1" customFormat="1" ht="16.5" customHeight="1">
      <c r="B188" s="182"/>
      <c r="C188" s="196" t="s">
        <v>396</v>
      </c>
      <c r="D188" s="196" t="s">
        <v>240</v>
      </c>
      <c r="E188" s="197" t="s">
        <v>2708</v>
      </c>
      <c r="F188" s="198" t="s">
        <v>2709</v>
      </c>
      <c r="G188" s="199" t="s">
        <v>250</v>
      </c>
      <c r="H188" s="200">
        <v>15</v>
      </c>
      <c r="I188" s="201"/>
      <c r="J188" s="201">
        <f t="shared" si="10"/>
        <v>0</v>
      </c>
      <c r="K188" s="202"/>
      <c r="L188" s="203"/>
      <c r="M188" s="204" t="s">
        <v>1</v>
      </c>
      <c r="N188" s="205" t="s">
        <v>37</v>
      </c>
      <c r="O188" s="192">
        <v>0</v>
      </c>
      <c r="P188" s="192">
        <f t="shared" si="11"/>
        <v>0</v>
      </c>
      <c r="Q188" s="192">
        <v>1.1E-4</v>
      </c>
      <c r="R188" s="192">
        <f t="shared" si="12"/>
        <v>1.65E-3</v>
      </c>
      <c r="S188" s="192">
        <v>0</v>
      </c>
      <c r="T188" s="193">
        <f t="shared" si="13"/>
        <v>0</v>
      </c>
      <c r="AR188" s="194" t="s">
        <v>2600</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415</v>
      </c>
      <c r="BM188" s="194" t="s">
        <v>564</v>
      </c>
    </row>
    <row r="189" spans="2:65" s="1" customFormat="1" ht="24.2" customHeight="1">
      <c r="B189" s="182"/>
      <c r="C189" s="196" t="s">
        <v>399</v>
      </c>
      <c r="D189" s="196" t="s">
        <v>240</v>
      </c>
      <c r="E189" s="197" t="s">
        <v>2710</v>
      </c>
      <c r="F189" s="198" t="s">
        <v>2711</v>
      </c>
      <c r="G189" s="199" t="s">
        <v>250</v>
      </c>
      <c r="H189" s="200">
        <v>1</v>
      </c>
      <c r="I189" s="201"/>
      <c r="J189" s="201">
        <f t="shared" si="10"/>
        <v>0</v>
      </c>
      <c r="K189" s="202"/>
      <c r="L189" s="203"/>
      <c r="M189" s="204" t="s">
        <v>1</v>
      </c>
      <c r="N189" s="205" t="s">
        <v>37</v>
      </c>
      <c r="O189" s="192">
        <v>0</v>
      </c>
      <c r="P189" s="192">
        <f t="shared" si="11"/>
        <v>0</v>
      </c>
      <c r="Q189" s="192">
        <v>3.6999999999999999E-4</v>
      </c>
      <c r="R189" s="192">
        <f t="shared" si="12"/>
        <v>3.6999999999999999E-4</v>
      </c>
      <c r="S189" s="192">
        <v>0</v>
      </c>
      <c r="T189" s="193">
        <f t="shared" si="13"/>
        <v>0</v>
      </c>
      <c r="AR189" s="194" t="s">
        <v>2600</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415</v>
      </c>
      <c r="BM189" s="194" t="s">
        <v>568</v>
      </c>
    </row>
    <row r="190" spans="2:65" s="1" customFormat="1" ht="24.2" customHeight="1">
      <c r="B190" s="182"/>
      <c r="C190" s="183" t="s">
        <v>402</v>
      </c>
      <c r="D190" s="183" t="s">
        <v>213</v>
      </c>
      <c r="E190" s="184" t="s">
        <v>2712</v>
      </c>
      <c r="F190" s="185" t="s">
        <v>2713</v>
      </c>
      <c r="G190" s="186" t="s">
        <v>250</v>
      </c>
      <c r="H190" s="187">
        <v>309</v>
      </c>
      <c r="I190" s="188"/>
      <c r="J190" s="188">
        <f t="shared" si="10"/>
        <v>0</v>
      </c>
      <c r="K190" s="189"/>
      <c r="L190" s="64"/>
      <c r="M190" s="190" t="s">
        <v>1</v>
      </c>
      <c r="N190" s="191" t="s">
        <v>37</v>
      </c>
      <c r="O190" s="192">
        <v>0</v>
      </c>
      <c r="P190" s="192">
        <f t="shared" si="11"/>
        <v>0</v>
      </c>
      <c r="Q190" s="192">
        <v>0</v>
      </c>
      <c r="R190" s="192">
        <f t="shared" si="12"/>
        <v>0</v>
      </c>
      <c r="S190" s="192">
        <v>0</v>
      </c>
      <c r="T190" s="193">
        <f t="shared" si="13"/>
        <v>0</v>
      </c>
      <c r="AR190" s="194" t="s">
        <v>415</v>
      </c>
      <c r="AT190" s="194" t="s">
        <v>213</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415</v>
      </c>
      <c r="BM190" s="194" t="s">
        <v>572</v>
      </c>
    </row>
    <row r="191" spans="2:65" s="1" customFormat="1" ht="21.75" customHeight="1">
      <c r="B191" s="182"/>
      <c r="C191" s="196" t="s">
        <v>409</v>
      </c>
      <c r="D191" s="196" t="s">
        <v>240</v>
      </c>
      <c r="E191" s="197" t="s">
        <v>2714</v>
      </c>
      <c r="F191" s="198" t="s">
        <v>2715</v>
      </c>
      <c r="G191" s="199" t="s">
        <v>250</v>
      </c>
      <c r="H191" s="200">
        <v>267</v>
      </c>
      <c r="I191" s="201"/>
      <c r="J191" s="201">
        <f t="shared" si="10"/>
        <v>0</v>
      </c>
      <c r="K191" s="202"/>
      <c r="L191" s="203"/>
      <c r="M191" s="204" t="s">
        <v>1</v>
      </c>
      <c r="N191" s="205" t="s">
        <v>37</v>
      </c>
      <c r="O191" s="192">
        <v>0</v>
      </c>
      <c r="P191" s="192">
        <f t="shared" si="11"/>
        <v>0</v>
      </c>
      <c r="Q191" s="192">
        <v>0</v>
      </c>
      <c r="R191" s="192">
        <f t="shared" si="12"/>
        <v>0</v>
      </c>
      <c r="S191" s="192">
        <v>0</v>
      </c>
      <c r="T191" s="193">
        <f t="shared" si="13"/>
        <v>0</v>
      </c>
      <c r="AR191" s="194" t="s">
        <v>2600</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415</v>
      </c>
      <c r="BM191" s="194" t="s">
        <v>578</v>
      </c>
    </row>
    <row r="192" spans="2:65" s="1" customFormat="1" ht="16.5" customHeight="1">
      <c r="B192" s="182"/>
      <c r="C192" s="196" t="s">
        <v>412</v>
      </c>
      <c r="D192" s="196" t="s">
        <v>240</v>
      </c>
      <c r="E192" s="197" t="s">
        <v>2716</v>
      </c>
      <c r="F192" s="198" t="s">
        <v>2717</v>
      </c>
      <c r="G192" s="199" t="s">
        <v>250</v>
      </c>
      <c r="H192" s="200">
        <v>42</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2600</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415</v>
      </c>
      <c r="BM192" s="194" t="s">
        <v>584</v>
      </c>
    </row>
    <row r="193" spans="2:65" s="1" customFormat="1" ht="24.2" customHeight="1">
      <c r="B193" s="182"/>
      <c r="C193" s="183" t="s">
        <v>415</v>
      </c>
      <c r="D193" s="183" t="s">
        <v>213</v>
      </c>
      <c r="E193" s="184" t="s">
        <v>2718</v>
      </c>
      <c r="F193" s="185" t="s">
        <v>2719</v>
      </c>
      <c r="G193" s="186" t="s">
        <v>250</v>
      </c>
      <c r="H193" s="187">
        <v>605</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415</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415</v>
      </c>
      <c r="BM193" s="194" t="s">
        <v>588</v>
      </c>
    </row>
    <row r="194" spans="2:65" s="1" customFormat="1" ht="21.75" customHeight="1">
      <c r="B194" s="182"/>
      <c r="C194" s="196" t="s">
        <v>418</v>
      </c>
      <c r="D194" s="196" t="s">
        <v>240</v>
      </c>
      <c r="E194" s="197" t="s">
        <v>2720</v>
      </c>
      <c r="F194" s="198" t="s">
        <v>2721</v>
      </c>
      <c r="G194" s="199" t="s">
        <v>250</v>
      </c>
      <c r="H194" s="200">
        <v>605</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2600</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415</v>
      </c>
      <c r="BM194" s="194" t="s">
        <v>594</v>
      </c>
    </row>
    <row r="195" spans="2:65" s="1" customFormat="1" ht="16.5" customHeight="1">
      <c r="B195" s="182"/>
      <c r="C195" s="196" t="s">
        <v>421</v>
      </c>
      <c r="D195" s="196" t="s">
        <v>240</v>
      </c>
      <c r="E195" s="197" t="s">
        <v>2722</v>
      </c>
      <c r="F195" s="198" t="s">
        <v>2723</v>
      </c>
      <c r="G195" s="199" t="s">
        <v>250</v>
      </c>
      <c r="H195" s="200">
        <v>402</v>
      </c>
      <c r="I195" s="201"/>
      <c r="J195" s="201">
        <f t="shared" ref="J195:J226" si="20">ROUND(I195*H195,2)</f>
        <v>0</v>
      </c>
      <c r="K195" s="202"/>
      <c r="L195" s="203"/>
      <c r="M195" s="204" t="s">
        <v>1</v>
      </c>
      <c r="N195" s="205" t="s">
        <v>37</v>
      </c>
      <c r="O195" s="192">
        <v>0</v>
      </c>
      <c r="P195" s="192">
        <f t="shared" ref="P195:P226" si="21">O195*H195</f>
        <v>0</v>
      </c>
      <c r="Q195" s="192">
        <v>2.0000000000000002E-5</v>
      </c>
      <c r="R195" s="192">
        <f t="shared" ref="R195:R226" si="22">Q195*H195</f>
        <v>8.0400000000000003E-3</v>
      </c>
      <c r="S195" s="192">
        <v>0</v>
      </c>
      <c r="T195" s="193">
        <f t="shared" ref="T195:T226" si="23">S195*H195</f>
        <v>0</v>
      </c>
      <c r="AR195" s="194" t="s">
        <v>2600</v>
      </c>
      <c r="AT195" s="194" t="s">
        <v>240</v>
      </c>
      <c r="AU195" s="194" t="s">
        <v>83</v>
      </c>
      <c r="AY195" s="51" t="s">
        <v>211</v>
      </c>
      <c r="BE195" s="195">
        <f t="shared" ref="BE195:BE226" si="24">IF(N195="základná",J195,0)</f>
        <v>0</v>
      </c>
      <c r="BF195" s="195">
        <f t="shared" ref="BF195:BF226" si="25">IF(N195="znížená",J195,0)</f>
        <v>0</v>
      </c>
      <c r="BG195" s="195">
        <f t="shared" ref="BG195:BG226" si="26">IF(N195="zákl. prenesená",J195,0)</f>
        <v>0</v>
      </c>
      <c r="BH195" s="195">
        <f t="shared" ref="BH195:BH226" si="27">IF(N195="zníž. prenesená",J195,0)</f>
        <v>0</v>
      </c>
      <c r="BI195" s="195">
        <f t="shared" ref="BI195:BI226" si="28">IF(N195="nulová",J195,0)</f>
        <v>0</v>
      </c>
      <c r="BJ195" s="51" t="s">
        <v>83</v>
      </c>
      <c r="BK195" s="195">
        <f t="shared" ref="BK195:BK226" si="29">ROUND(I195*H195,2)</f>
        <v>0</v>
      </c>
      <c r="BL195" s="51" t="s">
        <v>415</v>
      </c>
      <c r="BM195" s="194" t="s">
        <v>600</v>
      </c>
    </row>
    <row r="196" spans="2:65" s="1" customFormat="1" ht="16.5" customHeight="1">
      <c r="B196" s="182"/>
      <c r="C196" s="196" t="s">
        <v>424</v>
      </c>
      <c r="D196" s="196" t="s">
        <v>240</v>
      </c>
      <c r="E196" s="197" t="s">
        <v>2724</v>
      </c>
      <c r="F196" s="198" t="s">
        <v>2725</v>
      </c>
      <c r="G196" s="199" t="s">
        <v>250</v>
      </c>
      <c r="H196" s="200">
        <v>45</v>
      </c>
      <c r="I196" s="201"/>
      <c r="J196" s="201">
        <f t="shared" si="20"/>
        <v>0</v>
      </c>
      <c r="K196" s="202"/>
      <c r="L196" s="203"/>
      <c r="M196" s="204" t="s">
        <v>1</v>
      </c>
      <c r="N196" s="205" t="s">
        <v>37</v>
      </c>
      <c r="O196" s="192">
        <v>0</v>
      </c>
      <c r="P196" s="192">
        <f t="shared" si="21"/>
        <v>0</v>
      </c>
      <c r="Q196" s="192">
        <v>3.0000000000000001E-5</v>
      </c>
      <c r="R196" s="192">
        <f t="shared" si="22"/>
        <v>1.3500000000000001E-3</v>
      </c>
      <c r="S196" s="192">
        <v>0</v>
      </c>
      <c r="T196" s="193">
        <f t="shared" si="23"/>
        <v>0</v>
      </c>
      <c r="AR196" s="194" t="s">
        <v>2600</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415</v>
      </c>
      <c r="BM196" s="194" t="s">
        <v>606</v>
      </c>
    </row>
    <row r="197" spans="2:65" s="1" customFormat="1" ht="24.2" customHeight="1">
      <c r="B197" s="182"/>
      <c r="C197" s="183" t="s">
        <v>427</v>
      </c>
      <c r="D197" s="183" t="s">
        <v>213</v>
      </c>
      <c r="E197" s="184" t="s">
        <v>2726</v>
      </c>
      <c r="F197" s="185" t="s">
        <v>2727</v>
      </c>
      <c r="G197" s="186" t="s">
        <v>250</v>
      </c>
      <c r="H197" s="187">
        <v>4</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415</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415</v>
      </c>
      <c r="BM197" s="194" t="s">
        <v>612</v>
      </c>
    </row>
    <row r="198" spans="2:65" s="1" customFormat="1" ht="16.5" customHeight="1">
      <c r="B198" s="182"/>
      <c r="C198" s="196" t="s">
        <v>431</v>
      </c>
      <c r="D198" s="196" t="s">
        <v>240</v>
      </c>
      <c r="E198" s="197" t="s">
        <v>2728</v>
      </c>
      <c r="F198" s="198" t="s">
        <v>2729</v>
      </c>
      <c r="G198" s="199" t="s">
        <v>250</v>
      </c>
      <c r="H198" s="200">
        <v>4</v>
      </c>
      <c r="I198" s="201"/>
      <c r="J198" s="201">
        <f t="shared" si="20"/>
        <v>0</v>
      </c>
      <c r="K198" s="202"/>
      <c r="L198" s="203"/>
      <c r="M198" s="204" t="s">
        <v>1</v>
      </c>
      <c r="N198" s="205" t="s">
        <v>37</v>
      </c>
      <c r="O198" s="192">
        <v>0</v>
      </c>
      <c r="P198" s="192">
        <f t="shared" si="21"/>
        <v>0</v>
      </c>
      <c r="Q198" s="192">
        <v>1.2E-4</v>
      </c>
      <c r="R198" s="192">
        <f t="shared" si="22"/>
        <v>4.8000000000000001E-4</v>
      </c>
      <c r="S198" s="192">
        <v>0</v>
      </c>
      <c r="T198" s="193">
        <f t="shared" si="23"/>
        <v>0</v>
      </c>
      <c r="AR198" s="194" t="s">
        <v>2600</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415</v>
      </c>
      <c r="BM198" s="194" t="s">
        <v>618</v>
      </c>
    </row>
    <row r="199" spans="2:65" s="1" customFormat="1" ht="16.5" customHeight="1">
      <c r="B199" s="182"/>
      <c r="C199" s="183" t="s">
        <v>434</v>
      </c>
      <c r="D199" s="183" t="s">
        <v>213</v>
      </c>
      <c r="E199" s="184" t="s">
        <v>2730</v>
      </c>
      <c r="F199" s="185" t="s">
        <v>2731</v>
      </c>
      <c r="G199" s="186" t="s">
        <v>250</v>
      </c>
      <c r="H199" s="187">
        <v>6</v>
      </c>
      <c r="I199" s="188"/>
      <c r="J199" s="188">
        <f t="shared" si="20"/>
        <v>0</v>
      </c>
      <c r="K199" s="189"/>
      <c r="L199" s="64"/>
      <c r="M199" s="190" t="s">
        <v>1</v>
      </c>
      <c r="N199" s="191" t="s">
        <v>37</v>
      </c>
      <c r="O199" s="192">
        <v>0</v>
      </c>
      <c r="P199" s="192">
        <f t="shared" si="21"/>
        <v>0</v>
      </c>
      <c r="Q199" s="192">
        <v>0</v>
      </c>
      <c r="R199" s="192">
        <f t="shared" si="22"/>
        <v>0</v>
      </c>
      <c r="S199" s="192">
        <v>0</v>
      </c>
      <c r="T199" s="193">
        <f t="shared" si="23"/>
        <v>0</v>
      </c>
      <c r="AR199" s="194" t="s">
        <v>415</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415</v>
      </c>
      <c r="BM199" s="194" t="s">
        <v>624</v>
      </c>
    </row>
    <row r="200" spans="2:65" s="1" customFormat="1" ht="16.5" customHeight="1">
      <c r="B200" s="182"/>
      <c r="C200" s="196" t="s">
        <v>435</v>
      </c>
      <c r="D200" s="196" t="s">
        <v>240</v>
      </c>
      <c r="E200" s="197" t="s">
        <v>2732</v>
      </c>
      <c r="F200" s="198" t="s">
        <v>2733</v>
      </c>
      <c r="G200" s="199" t="s">
        <v>250</v>
      </c>
      <c r="H200" s="200">
        <v>6</v>
      </c>
      <c r="I200" s="201"/>
      <c r="J200" s="201">
        <f t="shared" si="20"/>
        <v>0</v>
      </c>
      <c r="K200" s="202"/>
      <c r="L200" s="203"/>
      <c r="M200" s="204" t="s">
        <v>1</v>
      </c>
      <c r="N200" s="205" t="s">
        <v>37</v>
      </c>
      <c r="O200" s="192">
        <v>0</v>
      </c>
      <c r="P200" s="192">
        <f t="shared" si="21"/>
        <v>0</v>
      </c>
      <c r="Q200" s="192">
        <v>2.3E-2</v>
      </c>
      <c r="R200" s="192">
        <f t="shared" si="22"/>
        <v>0.13800000000000001</v>
      </c>
      <c r="S200" s="192">
        <v>0</v>
      </c>
      <c r="T200" s="193">
        <f t="shared" si="23"/>
        <v>0</v>
      </c>
      <c r="AR200" s="194" t="s">
        <v>2600</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415</v>
      </c>
      <c r="BM200" s="194" t="s">
        <v>630</v>
      </c>
    </row>
    <row r="201" spans="2:65" s="1" customFormat="1" ht="16.5" customHeight="1">
      <c r="B201" s="182"/>
      <c r="C201" s="183" t="s">
        <v>438</v>
      </c>
      <c r="D201" s="183" t="s">
        <v>213</v>
      </c>
      <c r="E201" s="184" t="s">
        <v>2734</v>
      </c>
      <c r="F201" s="185" t="s">
        <v>2735</v>
      </c>
      <c r="G201" s="186" t="s">
        <v>250</v>
      </c>
      <c r="H201" s="187">
        <v>39</v>
      </c>
      <c r="I201" s="188"/>
      <c r="J201" s="188">
        <f t="shared" si="20"/>
        <v>0</v>
      </c>
      <c r="K201" s="189"/>
      <c r="L201" s="64"/>
      <c r="M201" s="190" t="s">
        <v>1</v>
      </c>
      <c r="N201" s="191" t="s">
        <v>37</v>
      </c>
      <c r="O201" s="192">
        <v>0</v>
      </c>
      <c r="P201" s="192">
        <f t="shared" si="21"/>
        <v>0</v>
      </c>
      <c r="Q201" s="192">
        <v>0</v>
      </c>
      <c r="R201" s="192">
        <f t="shared" si="22"/>
        <v>0</v>
      </c>
      <c r="S201" s="192">
        <v>0</v>
      </c>
      <c r="T201" s="193">
        <f t="shared" si="23"/>
        <v>0</v>
      </c>
      <c r="AR201" s="194" t="s">
        <v>415</v>
      </c>
      <c r="AT201" s="194" t="s">
        <v>213</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415</v>
      </c>
      <c r="BM201" s="194" t="s">
        <v>636</v>
      </c>
    </row>
    <row r="202" spans="2:65" s="1" customFormat="1" ht="24.2" customHeight="1">
      <c r="B202" s="182"/>
      <c r="C202" s="196" t="s">
        <v>441</v>
      </c>
      <c r="D202" s="196" t="s">
        <v>240</v>
      </c>
      <c r="E202" s="197" t="s">
        <v>2736</v>
      </c>
      <c r="F202" s="198" t="s">
        <v>2737</v>
      </c>
      <c r="G202" s="199" t="s">
        <v>250</v>
      </c>
      <c r="H202" s="200">
        <v>1</v>
      </c>
      <c r="I202" s="201"/>
      <c r="J202" s="201">
        <f t="shared" si="20"/>
        <v>0</v>
      </c>
      <c r="K202" s="202"/>
      <c r="L202" s="203"/>
      <c r="M202" s="204" t="s">
        <v>1</v>
      </c>
      <c r="N202" s="205" t="s">
        <v>37</v>
      </c>
      <c r="O202" s="192">
        <v>0</v>
      </c>
      <c r="P202" s="192">
        <f t="shared" si="21"/>
        <v>0</v>
      </c>
      <c r="Q202" s="192">
        <v>2.6900000000000001E-3</v>
      </c>
      <c r="R202" s="192">
        <f t="shared" si="22"/>
        <v>2.6900000000000001E-3</v>
      </c>
      <c r="S202" s="192">
        <v>0</v>
      </c>
      <c r="T202" s="193">
        <f t="shared" si="23"/>
        <v>0</v>
      </c>
      <c r="AR202" s="194" t="s">
        <v>2600</v>
      </c>
      <c r="AT202" s="194" t="s">
        <v>240</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415</v>
      </c>
      <c r="BM202" s="194" t="s">
        <v>642</v>
      </c>
    </row>
    <row r="203" spans="2:65" s="1" customFormat="1" ht="21.75" customHeight="1">
      <c r="B203" s="182"/>
      <c r="C203" s="183" t="s">
        <v>444</v>
      </c>
      <c r="D203" s="183" t="s">
        <v>213</v>
      </c>
      <c r="E203" s="184" t="s">
        <v>2738</v>
      </c>
      <c r="F203" s="185" t="s">
        <v>2739</v>
      </c>
      <c r="G203" s="186" t="s">
        <v>250</v>
      </c>
      <c r="H203" s="187">
        <v>12</v>
      </c>
      <c r="I203" s="188"/>
      <c r="J203" s="188">
        <f t="shared" si="20"/>
        <v>0</v>
      </c>
      <c r="K203" s="189"/>
      <c r="L203" s="64"/>
      <c r="M203" s="190" t="s">
        <v>1</v>
      </c>
      <c r="N203" s="191" t="s">
        <v>37</v>
      </c>
      <c r="O203" s="192">
        <v>0</v>
      </c>
      <c r="P203" s="192">
        <f t="shared" si="21"/>
        <v>0</v>
      </c>
      <c r="Q203" s="192">
        <v>0</v>
      </c>
      <c r="R203" s="192">
        <f t="shared" si="22"/>
        <v>0</v>
      </c>
      <c r="S203" s="192">
        <v>0</v>
      </c>
      <c r="T203" s="193">
        <f t="shared" si="23"/>
        <v>0</v>
      </c>
      <c r="AR203" s="194" t="s">
        <v>415</v>
      </c>
      <c r="AT203" s="194" t="s">
        <v>213</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415</v>
      </c>
      <c r="BM203" s="194" t="s">
        <v>653</v>
      </c>
    </row>
    <row r="204" spans="2:65" s="1" customFormat="1" ht="24.2" customHeight="1">
      <c r="B204" s="182"/>
      <c r="C204" s="196" t="s">
        <v>445</v>
      </c>
      <c r="D204" s="196" t="s">
        <v>240</v>
      </c>
      <c r="E204" s="197" t="s">
        <v>2740</v>
      </c>
      <c r="F204" s="198" t="s">
        <v>2741</v>
      </c>
      <c r="G204" s="199" t="s">
        <v>250</v>
      </c>
      <c r="H204" s="200">
        <v>1</v>
      </c>
      <c r="I204" s="201"/>
      <c r="J204" s="201">
        <f t="shared" si="20"/>
        <v>0</v>
      </c>
      <c r="K204" s="202"/>
      <c r="L204" s="203"/>
      <c r="M204" s="204" t="s">
        <v>1</v>
      </c>
      <c r="N204" s="205" t="s">
        <v>37</v>
      </c>
      <c r="O204" s="192">
        <v>0</v>
      </c>
      <c r="P204" s="192">
        <f t="shared" si="21"/>
        <v>0</v>
      </c>
      <c r="Q204" s="192">
        <v>0</v>
      </c>
      <c r="R204" s="192">
        <f t="shared" si="22"/>
        <v>0</v>
      </c>
      <c r="S204" s="192">
        <v>0</v>
      </c>
      <c r="T204" s="193">
        <f t="shared" si="23"/>
        <v>0</v>
      </c>
      <c r="AR204" s="194" t="s">
        <v>2600</v>
      </c>
      <c r="AT204" s="194" t="s">
        <v>240</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415</v>
      </c>
      <c r="BM204" s="194" t="s">
        <v>661</v>
      </c>
    </row>
    <row r="205" spans="2:65" s="1" customFormat="1" ht="24.2" customHeight="1">
      <c r="B205" s="182"/>
      <c r="C205" s="196" t="s">
        <v>448</v>
      </c>
      <c r="D205" s="196" t="s">
        <v>240</v>
      </c>
      <c r="E205" s="197" t="s">
        <v>2742</v>
      </c>
      <c r="F205" s="198" t="s">
        <v>2743</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2600</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415</v>
      </c>
      <c r="BM205" s="194" t="s">
        <v>667</v>
      </c>
    </row>
    <row r="206" spans="2:65" s="1" customFormat="1" ht="24.2" customHeight="1">
      <c r="B206" s="182"/>
      <c r="C206" s="196" t="s">
        <v>449</v>
      </c>
      <c r="D206" s="196" t="s">
        <v>240</v>
      </c>
      <c r="E206" s="197" t="s">
        <v>2744</v>
      </c>
      <c r="F206" s="198" t="s">
        <v>2745</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2600</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415</v>
      </c>
      <c r="BM206" s="194" t="s">
        <v>673</v>
      </c>
    </row>
    <row r="207" spans="2:65" s="1" customFormat="1" ht="24.2" customHeight="1">
      <c r="B207" s="182"/>
      <c r="C207" s="183" t="s">
        <v>452</v>
      </c>
      <c r="D207" s="183" t="s">
        <v>213</v>
      </c>
      <c r="E207" s="184" t="s">
        <v>2746</v>
      </c>
      <c r="F207" s="185" t="s">
        <v>2747</v>
      </c>
      <c r="G207" s="186" t="s">
        <v>250</v>
      </c>
      <c r="H207" s="187">
        <v>6</v>
      </c>
      <c r="I207" s="188"/>
      <c r="J207" s="188">
        <f t="shared" si="20"/>
        <v>0</v>
      </c>
      <c r="K207" s="189"/>
      <c r="L207" s="64"/>
      <c r="M207" s="190" t="s">
        <v>1</v>
      </c>
      <c r="N207" s="191" t="s">
        <v>37</v>
      </c>
      <c r="O207" s="192">
        <v>0</v>
      </c>
      <c r="P207" s="192">
        <f t="shared" si="21"/>
        <v>0</v>
      </c>
      <c r="Q207" s="192">
        <v>0</v>
      </c>
      <c r="R207" s="192">
        <f t="shared" si="22"/>
        <v>0</v>
      </c>
      <c r="S207" s="192">
        <v>0</v>
      </c>
      <c r="T207" s="193">
        <f t="shared" si="23"/>
        <v>0</v>
      </c>
      <c r="AR207" s="194" t="s">
        <v>415</v>
      </c>
      <c r="AT207" s="194" t="s">
        <v>213</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415</v>
      </c>
      <c r="BM207" s="194" t="s">
        <v>679</v>
      </c>
    </row>
    <row r="208" spans="2:65" s="1" customFormat="1" ht="16.5" customHeight="1">
      <c r="B208" s="182"/>
      <c r="C208" s="183" t="s">
        <v>453</v>
      </c>
      <c r="D208" s="183" t="s">
        <v>213</v>
      </c>
      <c r="E208" s="184" t="s">
        <v>2748</v>
      </c>
      <c r="F208" s="185" t="s">
        <v>2749</v>
      </c>
      <c r="G208" s="186" t="s">
        <v>250</v>
      </c>
      <c r="H208" s="187">
        <v>222</v>
      </c>
      <c r="I208" s="188"/>
      <c r="J208" s="188">
        <f t="shared" si="20"/>
        <v>0</v>
      </c>
      <c r="K208" s="189"/>
      <c r="L208" s="64"/>
      <c r="M208" s="190" t="s">
        <v>1</v>
      </c>
      <c r="N208" s="191" t="s">
        <v>37</v>
      </c>
      <c r="O208" s="192">
        <v>0</v>
      </c>
      <c r="P208" s="192">
        <f t="shared" si="21"/>
        <v>0</v>
      </c>
      <c r="Q208" s="192">
        <v>0</v>
      </c>
      <c r="R208" s="192">
        <f t="shared" si="22"/>
        <v>0</v>
      </c>
      <c r="S208" s="192">
        <v>0</v>
      </c>
      <c r="T208" s="193">
        <f t="shared" si="23"/>
        <v>0</v>
      </c>
      <c r="AR208" s="194" t="s">
        <v>415</v>
      </c>
      <c r="AT208" s="194" t="s">
        <v>213</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415</v>
      </c>
      <c r="BM208" s="194" t="s">
        <v>687</v>
      </c>
    </row>
    <row r="209" spans="2:65" s="1" customFormat="1" ht="24.2" customHeight="1">
      <c r="B209" s="182"/>
      <c r="C209" s="196" t="s">
        <v>456</v>
      </c>
      <c r="D209" s="196" t="s">
        <v>240</v>
      </c>
      <c r="E209" s="197" t="s">
        <v>2750</v>
      </c>
      <c r="F209" s="198" t="s">
        <v>2751</v>
      </c>
      <c r="G209" s="199" t="s">
        <v>250</v>
      </c>
      <c r="H209" s="200">
        <v>25</v>
      </c>
      <c r="I209" s="201"/>
      <c r="J209" s="201">
        <f t="shared" si="20"/>
        <v>0</v>
      </c>
      <c r="K209" s="202"/>
      <c r="L209" s="203"/>
      <c r="M209" s="204" t="s">
        <v>1</v>
      </c>
      <c r="N209" s="205" t="s">
        <v>37</v>
      </c>
      <c r="O209" s="192">
        <v>0</v>
      </c>
      <c r="P209" s="192">
        <f t="shared" si="21"/>
        <v>0</v>
      </c>
      <c r="Q209" s="192">
        <v>0</v>
      </c>
      <c r="R209" s="192">
        <f t="shared" si="22"/>
        <v>0</v>
      </c>
      <c r="S209" s="192">
        <v>0</v>
      </c>
      <c r="T209" s="193">
        <f t="shared" si="23"/>
        <v>0</v>
      </c>
      <c r="AR209" s="194" t="s">
        <v>2600</v>
      </c>
      <c r="AT209" s="194" t="s">
        <v>240</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415</v>
      </c>
      <c r="BM209" s="194" t="s">
        <v>693</v>
      </c>
    </row>
    <row r="210" spans="2:65" s="1" customFormat="1" ht="33" customHeight="1">
      <c r="B210" s="182"/>
      <c r="C210" s="196" t="s">
        <v>457</v>
      </c>
      <c r="D210" s="196" t="s">
        <v>240</v>
      </c>
      <c r="E210" s="197" t="s">
        <v>2752</v>
      </c>
      <c r="F210" s="198" t="s">
        <v>2753</v>
      </c>
      <c r="G210" s="199" t="s">
        <v>250</v>
      </c>
      <c r="H210" s="200">
        <v>18</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2600</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415</v>
      </c>
      <c r="BM210" s="194" t="s">
        <v>699</v>
      </c>
    </row>
    <row r="211" spans="2:65" s="1" customFormat="1" ht="33" customHeight="1">
      <c r="B211" s="182"/>
      <c r="C211" s="196" t="s">
        <v>460</v>
      </c>
      <c r="D211" s="196" t="s">
        <v>240</v>
      </c>
      <c r="E211" s="197" t="s">
        <v>2754</v>
      </c>
      <c r="F211" s="198" t="s">
        <v>2755</v>
      </c>
      <c r="G211" s="199" t="s">
        <v>250</v>
      </c>
      <c r="H211" s="200">
        <v>3</v>
      </c>
      <c r="I211" s="201"/>
      <c r="J211" s="201">
        <f t="shared" si="20"/>
        <v>0</v>
      </c>
      <c r="K211" s="202"/>
      <c r="L211" s="203"/>
      <c r="M211" s="204" t="s">
        <v>1</v>
      </c>
      <c r="N211" s="205" t="s">
        <v>37</v>
      </c>
      <c r="O211" s="192">
        <v>0</v>
      </c>
      <c r="P211" s="192">
        <f t="shared" si="21"/>
        <v>0</v>
      </c>
      <c r="Q211" s="192">
        <v>0</v>
      </c>
      <c r="R211" s="192">
        <f t="shared" si="22"/>
        <v>0</v>
      </c>
      <c r="S211" s="192">
        <v>0</v>
      </c>
      <c r="T211" s="193">
        <f t="shared" si="23"/>
        <v>0</v>
      </c>
      <c r="AR211" s="194" t="s">
        <v>2600</v>
      </c>
      <c r="AT211" s="194" t="s">
        <v>240</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415</v>
      </c>
      <c r="BM211" s="194" t="s">
        <v>705</v>
      </c>
    </row>
    <row r="212" spans="2:65" s="1" customFormat="1" ht="33" customHeight="1">
      <c r="B212" s="182"/>
      <c r="C212" s="196" t="s">
        <v>463</v>
      </c>
      <c r="D212" s="196" t="s">
        <v>240</v>
      </c>
      <c r="E212" s="197" t="s">
        <v>2756</v>
      </c>
      <c r="F212" s="198" t="s">
        <v>2757</v>
      </c>
      <c r="G212" s="199" t="s">
        <v>250</v>
      </c>
      <c r="H212" s="200">
        <v>89</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2600</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415</v>
      </c>
      <c r="BM212" s="194" t="s">
        <v>711</v>
      </c>
    </row>
    <row r="213" spans="2:65" s="1" customFormat="1" ht="37.9" customHeight="1">
      <c r="B213" s="182"/>
      <c r="C213" s="196" t="s">
        <v>466</v>
      </c>
      <c r="D213" s="196" t="s">
        <v>240</v>
      </c>
      <c r="E213" s="197" t="s">
        <v>2758</v>
      </c>
      <c r="F213" s="198" t="s">
        <v>2759</v>
      </c>
      <c r="G213" s="199" t="s">
        <v>250</v>
      </c>
      <c r="H213" s="200">
        <v>72</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2600</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415</v>
      </c>
      <c r="BM213" s="194" t="s">
        <v>717</v>
      </c>
    </row>
    <row r="214" spans="2:65" s="1" customFormat="1" ht="24.2" customHeight="1">
      <c r="B214" s="182"/>
      <c r="C214" s="196" t="s">
        <v>469</v>
      </c>
      <c r="D214" s="196" t="s">
        <v>240</v>
      </c>
      <c r="E214" s="197" t="s">
        <v>2760</v>
      </c>
      <c r="F214" s="198" t="s">
        <v>2761</v>
      </c>
      <c r="G214" s="199" t="s">
        <v>250</v>
      </c>
      <c r="H214" s="200">
        <v>5</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2600</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415</v>
      </c>
      <c r="BM214" s="194" t="s">
        <v>723</v>
      </c>
    </row>
    <row r="215" spans="2:65" s="1" customFormat="1" ht="16.5" customHeight="1">
      <c r="B215" s="182"/>
      <c r="C215" s="196" t="s">
        <v>472</v>
      </c>
      <c r="D215" s="196" t="s">
        <v>240</v>
      </c>
      <c r="E215" s="197" t="s">
        <v>2762</v>
      </c>
      <c r="F215" s="198" t="s">
        <v>2763</v>
      </c>
      <c r="G215" s="199" t="s">
        <v>250</v>
      </c>
      <c r="H215" s="200">
        <v>1</v>
      </c>
      <c r="I215" s="201"/>
      <c r="J215" s="201">
        <f t="shared" si="20"/>
        <v>0</v>
      </c>
      <c r="K215" s="202"/>
      <c r="L215" s="203"/>
      <c r="M215" s="204" t="s">
        <v>1</v>
      </c>
      <c r="N215" s="205" t="s">
        <v>37</v>
      </c>
      <c r="O215" s="192">
        <v>0</v>
      </c>
      <c r="P215" s="192">
        <f t="shared" si="21"/>
        <v>0</v>
      </c>
      <c r="Q215" s="192">
        <v>0</v>
      </c>
      <c r="R215" s="192">
        <f t="shared" si="22"/>
        <v>0</v>
      </c>
      <c r="S215" s="192">
        <v>0</v>
      </c>
      <c r="T215" s="193">
        <f t="shared" si="23"/>
        <v>0</v>
      </c>
      <c r="AR215" s="194" t="s">
        <v>2600</v>
      </c>
      <c r="AT215" s="194" t="s">
        <v>240</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415</v>
      </c>
      <c r="BM215" s="194" t="s">
        <v>729</v>
      </c>
    </row>
    <row r="216" spans="2:65" s="1" customFormat="1" ht="16.5" customHeight="1">
      <c r="B216" s="182"/>
      <c r="C216" s="196" t="s">
        <v>475</v>
      </c>
      <c r="D216" s="196" t="s">
        <v>240</v>
      </c>
      <c r="E216" s="197" t="s">
        <v>2764</v>
      </c>
      <c r="F216" s="198" t="s">
        <v>2765</v>
      </c>
      <c r="G216" s="199" t="s">
        <v>250</v>
      </c>
      <c r="H216" s="200">
        <v>11</v>
      </c>
      <c r="I216" s="201"/>
      <c r="J216" s="201">
        <f t="shared" si="20"/>
        <v>0</v>
      </c>
      <c r="K216" s="202"/>
      <c r="L216" s="203"/>
      <c r="M216" s="204" t="s">
        <v>1</v>
      </c>
      <c r="N216" s="205" t="s">
        <v>37</v>
      </c>
      <c r="O216" s="192">
        <v>0</v>
      </c>
      <c r="P216" s="192">
        <f t="shared" si="21"/>
        <v>0</v>
      </c>
      <c r="Q216" s="192">
        <v>0</v>
      </c>
      <c r="R216" s="192">
        <f t="shared" si="22"/>
        <v>0</v>
      </c>
      <c r="S216" s="192">
        <v>0</v>
      </c>
      <c r="T216" s="193">
        <f t="shared" si="23"/>
        <v>0</v>
      </c>
      <c r="AR216" s="194" t="s">
        <v>2600</v>
      </c>
      <c r="AT216" s="194" t="s">
        <v>240</v>
      </c>
      <c r="AU216" s="194" t="s">
        <v>83</v>
      </c>
      <c r="AY216" s="51" t="s">
        <v>211</v>
      </c>
      <c r="BE216" s="195">
        <f t="shared" si="24"/>
        <v>0</v>
      </c>
      <c r="BF216" s="195">
        <f t="shared" si="25"/>
        <v>0</v>
      </c>
      <c r="BG216" s="195">
        <f t="shared" si="26"/>
        <v>0</v>
      </c>
      <c r="BH216" s="195">
        <f t="shared" si="27"/>
        <v>0</v>
      </c>
      <c r="BI216" s="195">
        <f t="shared" si="28"/>
        <v>0</v>
      </c>
      <c r="BJ216" s="51" t="s">
        <v>83</v>
      </c>
      <c r="BK216" s="195">
        <f t="shared" si="29"/>
        <v>0</v>
      </c>
      <c r="BL216" s="51" t="s">
        <v>415</v>
      </c>
      <c r="BM216" s="194" t="s">
        <v>737</v>
      </c>
    </row>
    <row r="217" spans="2:65" s="1" customFormat="1" ht="16.5" customHeight="1">
      <c r="B217" s="182"/>
      <c r="C217" s="196" t="s">
        <v>478</v>
      </c>
      <c r="D217" s="196" t="s">
        <v>240</v>
      </c>
      <c r="E217" s="197" t="s">
        <v>2766</v>
      </c>
      <c r="F217" s="198" t="s">
        <v>2767</v>
      </c>
      <c r="G217" s="199" t="s">
        <v>250</v>
      </c>
      <c r="H217" s="200">
        <v>1</v>
      </c>
      <c r="I217" s="201"/>
      <c r="J217" s="201">
        <f t="shared" si="20"/>
        <v>0</v>
      </c>
      <c r="K217" s="202"/>
      <c r="L217" s="203"/>
      <c r="M217" s="204" t="s">
        <v>1</v>
      </c>
      <c r="N217" s="205" t="s">
        <v>37</v>
      </c>
      <c r="O217" s="192">
        <v>0</v>
      </c>
      <c r="P217" s="192">
        <f t="shared" si="21"/>
        <v>0</v>
      </c>
      <c r="Q217" s="192">
        <v>0</v>
      </c>
      <c r="R217" s="192">
        <f t="shared" si="22"/>
        <v>0</v>
      </c>
      <c r="S217" s="192">
        <v>0</v>
      </c>
      <c r="T217" s="193">
        <f t="shared" si="23"/>
        <v>0</v>
      </c>
      <c r="AR217" s="194" t="s">
        <v>2600</v>
      </c>
      <c r="AT217" s="194" t="s">
        <v>240</v>
      </c>
      <c r="AU217" s="194" t="s">
        <v>83</v>
      </c>
      <c r="AY217" s="51" t="s">
        <v>211</v>
      </c>
      <c r="BE217" s="195">
        <f t="shared" si="24"/>
        <v>0</v>
      </c>
      <c r="BF217" s="195">
        <f t="shared" si="25"/>
        <v>0</v>
      </c>
      <c r="BG217" s="195">
        <f t="shared" si="26"/>
        <v>0</v>
      </c>
      <c r="BH217" s="195">
        <f t="shared" si="27"/>
        <v>0</v>
      </c>
      <c r="BI217" s="195">
        <f t="shared" si="28"/>
        <v>0</v>
      </c>
      <c r="BJ217" s="51" t="s">
        <v>83</v>
      </c>
      <c r="BK217" s="195">
        <f t="shared" si="29"/>
        <v>0</v>
      </c>
      <c r="BL217" s="51" t="s">
        <v>415</v>
      </c>
      <c r="BM217" s="194" t="s">
        <v>743</v>
      </c>
    </row>
    <row r="218" spans="2:65" s="1" customFormat="1" ht="16.5" customHeight="1">
      <c r="B218" s="182"/>
      <c r="C218" s="196" t="s">
        <v>481</v>
      </c>
      <c r="D218" s="196" t="s">
        <v>240</v>
      </c>
      <c r="E218" s="197" t="s">
        <v>2768</v>
      </c>
      <c r="F218" s="198" t="s">
        <v>2769</v>
      </c>
      <c r="G218" s="199" t="s">
        <v>250</v>
      </c>
      <c r="H218" s="200">
        <v>1</v>
      </c>
      <c r="I218" s="201"/>
      <c r="J218" s="201">
        <f t="shared" si="20"/>
        <v>0</v>
      </c>
      <c r="K218" s="202"/>
      <c r="L218" s="203"/>
      <c r="M218" s="204" t="s">
        <v>1</v>
      </c>
      <c r="N218" s="205" t="s">
        <v>37</v>
      </c>
      <c r="O218" s="192">
        <v>0</v>
      </c>
      <c r="P218" s="192">
        <f t="shared" si="21"/>
        <v>0</v>
      </c>
      <c r="Q218" s="192">
        <v>0</v>
      </c>
      <c r="R218" s="192">
        <f t="shared" si="22"/>
        <v>0</v>
      </c>
      <c r="S218" s="192">
        <v>0</v>
      </c>
      <c r="T218" s="193">
        <f t="shared" si="23"/>
        <v>0</v>
      </c>
      <c r="AR218" s="194" t="s">
        <v>2600</v>
      </c>
      <c r="AT218" s="194" t="s">
        <v>240</v>
      </c>
      <c r="AU218" s="194" t="s">
        <v>83</v>
      </c>
      <c r="AY218" s="51" t="s">
        <v>211</v>
      </c>
      <c r="BE218" s="195">
        <f t="shared" si="24"/>
        <v>0</v>
      </c>
      <c r="BF218" s="195">
        <f t="shared" si="25"/>
        <v>0</v>
      </c>
      <c r="BG218" s="195">
        <f t="shared" si="26"/>
        <v>0</v>
      </c>
      <c r="BH218" s="195">
        <f t="shared" si="27"/>
        <v>0</v>
      </c>
      <c r="BI218" s="195">
        <f t="shared" si="28"/>
        <v>0</v>
      </c>
      <c r="BJ218" s="51" t="s">
        <v>83</v>
      </c>
      <c r="BK218" s="195">
        <f t="shared" si="29"/>
        <v>0</v>
      </c>
      <c r="BL218" s="51" t="s">
        <v>415</v>
      </c>
      <c r="BM218" s="194" t="s">
        <v>751</v>
      </c>
    </row>
    <row r="219" spans="2:65" s="1" customFormat="1" ht="16.5" customHeight="1">
      <c r="B219" s="182"/>
      <c r="C219" s="196" t="s">
        <v>484</v>
      </c>
      <c r="D219" s="196" t="s">
        <v>240</v>
      </c>
      <c r="E219" s="197" t="s">
        <v>2770</v>
      </c>
      <c r="F219" s="198" t="s">
        <v>2771</v>
      </c>
      <c r="G219" s="199" t="s">
        <v>250</v>
      </c>
      <c r="H219" s="200">
        <v>1</v>
      </c>
      <c r="I219" s="201"/>
      <c r="J219" s="201">
        <f t="shared" si="20"/>
        <v>0</v>
      </c>
      <c r="K219" s="202"/>
      <c r="L219" s="203"/>
      <c r="M219" s="204" t="s">
        <v>1</v>
      </c>
      <c r="N219" s="205" t="s">
        <v>37</v>
      </c>
      <c r="O219" s="192">
        <v>0</v>
      </c>
      <c r="P219" s="192">
        <f t="shared" si="21"/>
        <v>0</v>
      </c>
      <c r="Q219" s="192">
        <v>0</v>
      </c>
      <c r="R219" s="192">
        <f t="shared" si="22"/>
        <v>0</v>
      </c>
      <c r="S219" s="192">
        <v>0</v>
      </c>
      <c r="T219" s="193">
        <f t="shared" si="23"/>
        <v>0</v>
      </c>
      <c r="AR219" s="194" t="s">
        <v>2600</v>
      </c>
      <c r="AT219" s="194" t="s">
        <v>240</v>
      </c>
      <c r="AU219" s="194" t="s">
        <v>83</v>
      </c>
      <c r="AY219" s="51" t="s">
        <v>211</v>
      </c>
      <c r="BE219" s="195">
        <f t="shared" si="24"/>
        <v>0</v>
      </c>
      <c r="BF219" s="195">
        <f t="shared" si="25"/>
        <v>0</v>
      </c>
      <c r="BG219" s="195">
        <f t="shared" si="26"/>
        <v>0</v>
      </c>
      <c r="BH219" s="195">
        <f t="shared" si="27"/>
        <v>0</v>
      </c>
      <c r="BI219" s="195">
        <f t="shared" si="28"/>
        <v>0</v>
      </c>
      <c r="BJ219" s="51" t="s">
        <v>83</v>
      </c>
      <c r="BK219" s="195">
        <f t="shared" si="29"/>
        <v>0</v>
      </c>
      <c r="BL219" s="51" t="s">
        <v>415</v>
      </c>
      <c r="BM219" s="194" t="s">
        <v>757</v>
      </c>
    </row>
    <row r="220" spans="2:65" s="1" customFormat="1" ht="16.5" customHeight="1">
      <c r="B220" s="182"/>
      <c r="C220" s="196" t="s">
        <v>487</v>
      </c>
      <c r="D220" s="196" t="s">
        <v>240</v>
      </c>
      <c r="E220" s="197" t="s">
        <v>2772</v>
      </c>
      <c r="F220" s="198" t="s">
        <v>2773</v>
      </c>
      <c r="G220" s="199" t="s">
        <v>250</v>
      </c>
      <c r="H220" s="200">
        <v>1</v>
      </c>
      <c r="I220" s="201"/>
      <c r="J220" s="201">
        <f t="shared" si="20"/>
        <v>0</v>
      </c>
      <c r="K220" s="202"/>
      <c r="L220" s="203"/>
      <c r="M220" s="204" t="s">
        <v>1</v>
      </c>
      <c r="N220" s="205" t="s">
        <v>37</v>
      </c>
      <c r="O220" s="192">
        <v>0</v>
      </c>
      <c r="P220" s="192">
        <f t="shared" si="21"/>
        <v>0</v>
      </c>
      <c r="Q220" s="192">
        <v>0</v>
      </c>
      <c r="R220" s="192">
        <f t="shared" si="22"/>
        <v>0</v>
      </c>
      <c r="S220" s="192">
        <v>0</v>
      </c>
      <c r="T220" s="193">
        <f t="shared" si="23"/>
        <v>0</v>
      </c>
      <c r="AR220" s="194" t="s">
        <v>2600</v>
      </c>
      <c r="AT220" s="194" t="s">
        <v>240</v>
      </c>
      <c r="AU220" s="194" t="s">
        <v>83</v>
      </c>
      <c r="AY220" s="51" t="s">
        <v>211</v>
      </c>
      <c r="BE220" s="195">
        <f t="shared" si="24"/>
        <v>0</v>
      </c>
      <c r="BF220" s="195">
        <f t="shared" si="25"/>
        <v>0</v>
      </c>
      <c r="BG220" s="195">
        <f t="shared" si="26"/>
        <v>0</v>
      </c>
      <c r="BH220" s="195">
        <f t="shared" si="27"/>
        <v>0</v>
      </c>
      <c r="BI220" s="195">
        <f t="shared" si="28"/>
        <v>0</v>
      </c>
      <c r="BJ220" s="51" t="s">
        <v>83</v>
      </c>
      <c r="BK220" s="195">
        <f t="shared" si="29"/>
        <v>0</v>
      </c>
      <c r="BL220" s="51" t="s">
        <v>415</v>
      </c>
      <c r="BM220" s="194" t="s">
        <v>765</v>
      </c>
    </row>
    <row r="221" spans="2:65" s="1" customFormat="1" ht="24.2" customHeight="1">
      <c r="B221" s="182"/>
      <c r="C221" s="196" t="s">
        <v>488</v>
      </c>
      <c r="D221" s="196" t="s">
        <v>240</v>
      </c>
      <c r="E221" s="197" t="s">
        <v>2774</v>
      </c>
      <c r="F221" s="198" t="s">
        <v>2775</v>
      </c>
      <c r="G221" s="199" t="s">
        <v>250</v>
      </c>
      <c r="H221" s="200">
        <v>1</v>
      </c>
      <c r="I221" s="201"/>
      <c r="J221" s="201">
        <f t="shared" si="20"/>
        <v>0</v>
      </c>
      <c r="K221" s="202"/>
      <c r="L221" s="203"/>
      <c r="M221" s="204" t="s">
        <v>1</v>
      </c>
      <c r="N221" s="205" t="s">
        <v>37</v>
      </c>
      <c r="O221" s="192">
        <v>0</v>
      </c>
      <c r="P221" s="192">
        <f t="shared" si="21"/>
        <v>0</v>
      </c>
      <c r="Q221" s="192">
        <v>0</v>
      </c>
      <c r="R221" s="192">
        <f t="shared" si="22"/>
        <v>0</v>
      </c>
      <c r="S221" s="192">
        <v>0</v>
      </c>
      <c r="T221" s="193">
        <f t="shared" si="23"/>
        <v>0</v>
      </c>
      <c r="AR221" s="194" t="s">
        <v>2600</v>
      </c>
      <c r="AT221" s="194" t="s">
        <v>240</v>
      </c>
      <c r="AU221" s="194" t="s">
        <v>83</v>
      </c>
      <c r="AY221" s="51" t="s">
        <v>211</v>
      </c>
      <c r="BE221" s="195">
        <f t="shared" si="24"/>
        <v>0</v>
      </c>
      <c r="BF221" s="195">
        <f t="shared" si="25"/>
        <v>0</v>
      </c>
      <c r="BG221" s="195">
        <f t="shared" si="26"/>
        <v>0</v>
      </c>
      <c r="BH221" s="195">
        <f t="shared" si="27"/>
        <v>0</v>
      </c>
      <c r="BI221" s="195">
        <f t="shared" si="28"/>
        <v>0</v>
      </c>
      <c r="BJ221" s="51" t="s">
        <v>83</v>
      </c>
      <c r="BK221" s="195">
        <f t="shared" si="29"/>
        <v>0</v>
      </c>
      <c r="BL221" s="51" t="s">
        <v>415</v>
      </c>
      <c r="BM221" s="194" t="s">
        <v>771</v>
      </c>
    </row>
    <row r="222" spans="2:65" s="1297" customFormat="1" ht="16.5" customHeight="1">
      <c r="B222" s="1291"/>
      <c r="C222" s="227" t="s">
        <v>491</v>
      </c>
      <c r="D222" s="227" t="s">
        <v>213</v>
      </c>
      <c r="E222" s="228" t="s">
        <v>2776</v>
      </c>
      <c r="F222" s="226" t="s">
        <v>2777</v>
      </c>
      <c r="G222" s="229" t="s">
        <v>250</v>
      </c>
      <c r="H222" s="225">
        <v>1168</v>
      </c>
      <c r="I222" s="230"/>
      <c r="J222" s="230">
        <f t="shared" si="20"/>
        <v>0</v>
      </c>
      <c r="K222" s="1293"/>
      <c r="L222" s="1294"/>
      <c r="M222" s="1309" t="s">
        <v>1</v>
      </c>
      <c r="N222" s="1296" t="s">
        <v>37</v>
      </c>
      <c r="O222" s="1298">
        <v>0</v>
      </c>
      <c r="P222" s="1298">
        <f t="shared" si="21"/>
        <v>0</v>
      </c>
      <c r="Q222" s="1298">
        <v>0</v>
      </c>
      <c r="R222" s="1298">
        <f t="shared" si="22"/>
        <v>0</v>
      </c>
      <c r="S222" s="1298">
        <v>0</v>
      </c>
      <c r="T222" s="1299">
        <f t="shared" si="23"/>
        <v>0</v>
      </c>
      <c r="AR222" s="1300" t="s">
        <v>415</v>
      </c>
      <c r="AT222" s="1300" t="s">
        <v>213</v>
      </c>
      <c r="AU222" s="1300" t="s">
        <v>83</v>
      </c>
      <c r="AY222" s="1301" t="s">
        <v>211</v>
      </c>
      <c r="BE222" s="1302">
        <f t="shared" si="24"/>
        <v>0</v>
      </c>
      <c r="BF222" s="1302">
        <f t="shared" si="25"/>
        <v>0</v>
      </c>
      <c r="BG222" s="1302">
        <f t="shared" si="26"/>
        <v>0</v>
      </c>
      <c r="BH222" s="1302">
        <f t="shared" si="27"/>
        <v>0</v>
      </c>
      <c r="BI222" s="1302">
        <f t="shared" si="28"/>
        <v>0</v>
      </c>
      <c r="BJ222" s="1301" t="s">
        <v>83</v>
      </c>
      <c r="BK222" s="1302">
        <f t="shared" si="29"/>
        <v>0</v>
      </c>
      <c r="BL222" s="1301" t="s">
        <v>415</v>
      </c>
      <c r="BM222" s="1300" t="s">
        <v>777</v>
      </c>
    </row>
    <row r="223" spans="2:65" s="1" customFormat="1" ht="16.5" customHeight="1">
      <c r="B223" s="182"/>
      <c r="C223" s="196" t="s">
        <v>492</v>
      </c>
      <c r="D223" s="196" t="s">
        <v>240</v>
      </c>
      <c r="E223" s="197" t="s">
        <v>2778</v>
      </c>
      <c r="F223" s="198" t="s">
        <v>2779</v>
      </c>
      <c r="G223" s="199" t="s">
        <v>250</v>
      </c>
      <c r="H223" s="200">
        <v>1</v>
      </c>
      <c r="I223" s="201"/>
      <c r="J223" s="201">
        <f t="shared" si="20"/>
        <v>0</v>
      </c>
      <c r="K223" s="202"/>
      <c r="L223" s="203"/>
      <c r="M223" s="204" t="s">
        <v>1</v>
      </c>
      <c r="N223" s="205" t="s">
        <v>37</v>
      </c>
      <c r="O223" s="192">
        <v>0</v>
      </c>
      <c r="P223" s="192">
        <f t="shared" si="21"/>
        <v>0</v>
      </c>
      <c r="Q223" s="192">
        <v>2.7999999999999998E-4</v>
      </c>
      <c r="R223" s="192">
        <f t="shared" si="22"/>
        <v>2.7999999999999998E-4</v>
      </c>
      <c r="S223" s="192">
        <v>0</v>
      </c>
      <c r="T223" s="193">
        <f t="shared" si="23"/>
        <v>0</v>
      </c>
      <c r="AR223" s="194" t="s">
        <v>2600</v>
      </c>
      <c r="AT223" s="194" t="s">
        <v>240</v>
      </c>
      <c r="AU223" s="194" t="s">
        <v>83</v>
      </c>
      <c r="AY223" s="51" t="s">
        <v>211</v>
      </c>
      <c r="BE223" s="195">
        <f t="shared" si="24"/>
        <v>0</v>
      </c>
      <c r="BF223" s="195">
        <f t="shared" si="25"/>
        <v>0</v>
      </c>
      <c r="BG223" s="195">
        <f t="shared" si="26"/>
        <v>0</v>
      </c>
      <c r="BH223" s="195">
        <f t="shared" si="27"/>
        <v>0</v>
      </c>
      <c r="BI223" s="195">
        <f t="shared" si="28"/>
        <v>0</v>
      </c>
      <c r="BJ223" s="51" t="s">
        <v>83</v>
      </c>
      <c r="BK223" s="195">
        <f t="shared" si="29"/>
        <v>0</v>
      </c>
      <c r="BL223" s="51" t="s">
        <v>415</v>
      </c>
      <c r="BM223" s="194" t="s">
        <v>783</v>
      </c>
    </row>
    <row r="224" spans="2:65" s="1" customFormat="1" ht="16.5" customHeight="1">
      <c r="B224" s="182"/>
      <c r="C224" s="196" t="s">
        <v>495</v>
      </c>
      <c r="D224" s="196" t="s">
        <v>240</v>
      </c>
      <c r="E224" s="197" t="s">
        <v>2780</v>
      </c>
      <c r="F224" s="198" t="s">
        <v>2781</v>
      </c>
      <c r="G224" s="199" t="s">
        <v>250</v>
      </c>
      <c r="H224" s="200">
        <v>1</v>
      </c>
      <c r="I224" s="201"/>
      <c r="J224" s="201">
        <f t="shared" si="20"/>
        <v>0</v>
      </c>
      <c r="K224" s="202"/>
      <c r="L224" s="203"/>
      <c r="M224" s="204" t="s">
        <v>1</v>
      </c>
      <c r="N224" s="205" t="s">
        <v>37</v>
      </c>
      <c r="O224" s="192">
        <v>0</v>
      </c>
      <c r="P224" s="192">
        <f t="shared" si="21"/>
        <v>0</v>
      </c>
      <c r="Q224" s="192">
        <v>1E-3</v>
      </c>
      <c r="R224" s="192">
        <f t="shared" si="22"/>
        <v>1E-3</v>
      </c>
      <c r="S224" s="192">
        <v>0</v>
      </c>
      <c r="T224" s="193">
        <f t="shared" si="23"/>
        <v>0</v>
      </c>
      <c r="AR224" s="194" t="s">
        <v>2600</v>
      </c>
      <c r="AT224" s="194" t="s">
        <v>240</v>
      </c>
      <c r="AU224" s="194" t="s">
        <v>83</v>
      </c>
      <c r="AY224" s="51" t="s">
        <v>211</v>
      </c>
      <c r="BE224" s="195">
        <f t="shared" si="24"/>
        <v>0</v>
      </c>
      <c r="BF224" s="195">
        <f t="shared" si="25"/>
        <v>0</v>
      </c>
      <c r="BG224" s="195">
        <f t="shared" si="26"/>
        <v>0</v>
      </c>
      <c r="BH224" s="195">
        <f t="shared" si="27"/>
        <v>0</v>
      </c>
      <c r="BI224" s="195">
        <f t="shared" si="28"/>
        <v>0</v>
      </c>
      <c r="BJ224" s="51" t="s">
        <v>83</v>
      </c>
      <c r="BK224" s="195">
        <f t="shared" si="29"/>
        <v>0</v>
      </c>
      <c r="BL224" s="51" t="s">
        <v>415</v>
      </c>
      <c r="BM224" s="194" t="s">
        <v>789</v>
      </c>
    </row>
    <row r="225" spans="2:65" s="1" customFormat="1" ht="24.2" customHeight="1">
      <c r="B225" s="182"/>
      <c r="C225" s="183" t="s">
        <v>498</v>
      </c>
      <c r="D225" s="183" t="s">
        <v>213</v>
      </c>
      <c r="E225" s="184" t="s">
        <v>2782</v>
      </c>
      <c r="F225" s="185" t="s">
        <v>2783</v>
      </c>
      <c r="G225" s="186" t="s">
        <v>389</v>
      </c>
      <c r="H225" s="187">
        <v>2850</v>
      </c>
      <c r="I225" s="188"/>
      <c r="J225" s="188">
        <f t="shared" si="20"/>
        <v>0</v>
      </c>
      <c r="K225" s="189"/>
      <c r="L225" s="64"/>
      <c r="M225" s="190" t="s">
        <v>1</v>
      </c>
      <c r="N225" s="191" t="s">
        <v>37</v>
      </c>
      <c r="O225" s="192">
        <v>0</v>
      </c>
      <c r="P225" s="192">
        <f t="shared" si="21"/>
        <v>0</v>
      </c>
      <c r="Q225" s="192">
        <v>0</v>
      </c>
      <c r="R225" s="192">
        <f t="shared" si="22"/>
        <v>0</v>
      </c>
      <c r="S225" s="192">
        <v>0</v>
      </c>
      <c r="T225" s="193">
        <f t="shared" si="23"/>
        <v>0</v>
      </c>
      <c r="AR225" s="194" t="s">
        <v>415</v>
      </c>
      <c r="AT225" s="194" t="s">
        <v>213</v>
      </c>
      <c r="AU225" s="194" t="s">
        <v>83</v>
      </c>
      <c r="AY225" s="51" t="s">
        <v>211</v>
      </c>
      <c r="BE225" s="195">
        <f t="shared" si="24"/>
        <v>0</v>
      </c>
      <c r="BF225" s="195">
        <f t="shared" si="25"/>
        <v>0</v>
      </c>
      <c r="BG225" s="195">
        <f t="shared" si="26"/>
        <v>0</v>
      </c>
      <c r="BH225" s="195">
        <f t="shared" si="27"/>
        <v>0</v>
      </c>
      <c r="BI225" s="195">
        <f t="shared" si="28"/>
        <v>0</v>
      </c>
      <c r="BJ225" s="51" t="s">
        <v>83</v>
      </c>
      <c r="BK225" s="195">
        <f t="shared" si="29"/>
        <v>0</v>
      </c>
      <c r="BL225" s="51" t="s">
        <v>415</v>
      </c>
      <c r="BM225" s="194" t="s">
        <v>795</v>
      </c>
    </row>
    <row r="226" spans="2:65" s="1" customFormat="1" ht="16.5" customHeight="1">
      <c r="B226" s="182"/>
      <c r="C226" s="183" t="s">
        <v>501</v>
      </c>
      <c r="D226" s="183" t="s">
        <v>213</v>
      </c>
      <c r="E226" s="184" t="s">
        <v>2784</v>
      </c>
      <c r="F226" s="185" t="s">
        <v>2785</v>
      </c>
      <c r="G226" s="186" t="s">
        <v>250</v>
      </c>
      <c r="H226" s="187">
        <v>20</v>
      </c>
      <c r="I226" s="188"/>
      <c r="J226" s="188">
        <f t="shared" si="20"/>
        <v>0</v>
      </c>
      <c r="K226" s="189"/>
      <c r="L226" s="64"/>
      <c r="M226" s="190" t="s">
        <v>1</v>
      </c>
      <c r="N226" s="191" t="s">
        <v>37</v>
      </c>
      <c r="O226" s="192">
        <v>0</v>
      </c>
      <c r="P226" s="192">
        <f t="shared" si="21"/>
        <v>0</v>
      </c>
      <c r="Q226" s="192">
        <v>0</v>
      </c>
      <c r="R226" s="192">
        <f t="shared" si="22"/>
        <v>0</v>
      </c>
      <c r="S226" s="192">
        <v>0</v>
      </c>
      <c r="T226" s="193">
        <f t="shared" si="23"/>
        <v>0</v>
      </c>
      <c r="AR226" s="194" t="s">
        <v>415</v>
      </c>
      <c r="AT226" s="194" t="s">
        <v>213</v>
      </c>
      <c r="AU226" s="194" t="s">
        <v>83</v>
      </c>
      <c r="AY226" s="51" t="s">
        <v>211</v>
      </c>
      <c r="BE226" s="195">
        <f t="shared" si="24"/>
        <v>0</v>
      </c>
      <c r="BF226" s="195">
        <f t="shared" si="25"/>
        <v>0</v>
      </c>
      <c r="BG226" s="195">
        <f t="shared" si="26"/>
        <v>0</v>
      </c>
      <c r="BH226" s="195">
        <f t="shared" si="27"/>
        <v>0</v>
      </c>
      <c r="BI226" s="195">
        <f t="shared" si="28"/>
        <v>0</v>
      </c>
      <c r="BJ226" s="51" t="s">
        <v>83</v>
      </c>
      <c r="BK226" s="195">
        <f t="shared" si="29"/>
        <v>0</v>
      </c>
      <c r="BL226" s="51" t="s">
        <v>415</v>
      </c>
      <c r="BM226" s="194" t="s">
        <v>801</v>
      </c>
    </row>
    <row r="227" spans="2:65" s="1" customFormat="1" ht="16.5" customHeight="1">
      <c r="B227" s="182"/>
      <c r="C227" s="183" t="s">
        <v>504</v>
      </c>
      <c r="D227" s="183" t="s">
        <v>213</v>
      </c>
      <c r="E227" s="184" t="s">
        <v>2786</v>
      </c>
      <c r="F227" s="185" t="s">
        <v>2787</v>
      </c>
      <c r="G227" s="186" t="s">
        <v>250</v>
      </c>
      <c r="H227" s="187">
        <v>50</v>
      </c>
      <c r="I227" s="188"/>
      <c r="J227" s="188">
        <f t="shared" ref="J227:J258" si="30">ROUND(I227*H227,2)</f>
        <v>0</v>
      </c>
      <c r="K227" s="189"/>
      <c r="L227" s="64"/>
      <c r="M227" s="190" t="s">
        <v>1</v>
      </c>
      <c r="N227" s="191" t="s">
        <v>37</v>
      </c>
      <c r="O227" s="192">
        <v>0</v>
      </c>
      <c r="P227" s="192">
        <f t="shared" ref="P227:P258" si="31">O227*H227</f>
        <v>0</v>
      </c>
      <c r="Q227" s="192">
        <v>0</v>
      </c>
      <c r="R227" s="192">
        <f t="shared" ref="R227:R258" si="32">Q227*H227</f>
        <v>0</v>
      </c>
      <c r="S227" s="192">
        <v>0</v>
      </c>
      <c r="T227" s="193">
        <f t="shared" ref="T227:T258" si="33">S227*H227</f>
        <v>0</v>
      </c>
      <c r="AR227" s="194" t="s">
        <v>415</v>
      </c>
      <c r="AT227" s="194" t="s">
        <v>213</v>
      </c>
      <c r="AU227" s="194" t="s">
        <v>83</v>
      </c>
      <c r="AY227" s="51" t="s">
        <v>211</v>
      </c>
      <c r="BE227" s="195">
        <f t="shared" ref="BE227:BE258" si="34">IF(N227="základná",J227,0)</f>
        <v>0</v>
      </c>
      <c r="BF227" s="195">
        <f t="shared" ref="BF227:BF258" si="35">IF(N227="znížená",J227,0)</f>
        <v>0</v>
      </c>
      <c r="BG227" s="195">
        <f t="shared" ref="BG227:BG258" si="36">IF(N227="zákl. prenesená",J227,0)</f>
        <v>0</v>
      </c>
      <c r="BH227" s="195">
        <f t="shared" ref="BH227:BH258" si="37">IF(N227="zníž. prenesená",J227,0)</f>
        <v>0</v>
      </c>
      <c r="BI227" s="195">
        <f t="shared" ref="BI227:BI258" si="38">IF(N227="nulová",J227,0)</f>
        <v>0</v>
      </c>
      <c r="BJ227" s="51" t="s">
        <v>83</v>
      </c>
      <c r="BK227" s="195">
        <f t="shared" ref="BK227:BK258" si="39">ROUND(I227*H227,2)</f>
        <v>0</v>
      </c>
      <c r="BL227" s="51" t="s">
        <v>415</v>
      </c>
      <c r="BM227" s="194" t="s">
        <v>807</v>
      </c>
    </row>
    <row r="228" spans="2:65" s="1" customFormat="1" ht="16.5" customHeight="1">
      <c r="B228" s="182"/>
      <c r="C228" s="196" t="s">
        <v>507</v>
      </c>
      <c r="D228" s="196" t="s">
        <v>240</v>
      </c>
      <c r="E228" s="197" t="s">
        <v>2788</v>
      </c>
      <c r="F228" s="198" t="s">
        <v>2789</v>
      </c>
      <c r="G228" s="199" t="s">
        <v>250</v>
      </c>
      <c r="H228" s="200">
        <v>50</v>
      </c>
      <c r="I228" s="201"/>
      <c r="J228" s="201">
        <f t="shared" si="30"/>
        <v>0</v>
      </c>
      <c r="K228" s="202"/>
      <c r="L228" s="203"/>
      <c r="M228" s="204" t="s">
        <v>1</v>
      </c>
      <c r="N228" s="205" t="s">
        <v>37</v>
      </c>
      <c r="O228" s="192">
        <v>0</v>
      </c>
      <c r="P228" s="192">
        <f t="shared" si="31"/>
        <v>0</v>
      </c>
      <c r="Q228" s="192">
        <v>1E-4</v>
      </c>
      <c r="R228" s="192">
        <f t="shared" si="32"/>
        <v>5.0000000000000001E-3</v>
      </c>
      <c r="S228" s="192">
        <v>0</v>
      </c>
      <c r="T228" s="193">
        <f t="shared" si="33"/>
        <v>0</v>
      </c>
      <c r="AR228" s="194" t="s">
        <v>2600</v>
      </c>
      <c r="AT228" s="194" t="s">
        <v>240</v>
      </c>
      <c r="AU228" s="194"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415</v>
      </c>
      <c r="BM228" s="194" t="s">
        <v>813</v>
      </c>
    </row>
    <row r="229" spans="2:65" s="1" customFormat="1" ht="16.5" customHeight="1">
      <c r="B229" s="182"/>
      <c r="C229" s="183" t="s">
        <v>510</v>
      </c>
      <c r="D229" s="183" t="s">
        <v>213</v>
      </c>
      <c r="E229" s="184" t="s">
        <v>2790</v>
      </c>
      <c r="F229" s="185" t="s">
        <v>2791</v>
      </c>
      <c r="G229" s="186" t="s">
        <v>250</v>
      </c>
      <c r="H229" s="187">
        <v>19</v>
      </c>
      <c r="I229" s="188"/>
      <c r="J229" s="188">
        <f t="shared" si="30"/>
        <v>0</v>
      </c>
      <c r="K229" s="189"/>
      <c r="L229" s="64"/>
      <c r="M229" s="190" t="s">
        <v>1</v>
      </c>
      <c r="N229" s="191" t="s">
        <v>37</v>
      </c>
      <c r="O229" s="192">
        <v>0</v>
      </c>
      <c r="P229" s="192">
        <f t="shared" si="31"/>
        <v>0</v>
      </c>
      <c r="Q229" s="192">
        <v>0</v>
      </c>
      <c r="R229" s="192">
        <f t="shared" si="32"/>
        <v>0</v>
      </c>
      <c r="S229" s="192">
        <v>0</v>
      </c>
      <c r="T229" s="193">
        <f t="shared" si="33"/>
        <v>0</v>
      </c>
      <c r="AR229" s="194" t="s">
        <v>415</v>
      </c>
      <c r="AT229" s="194" t="s">
        <v>213</v>
      </c>
      <c r="AU229" s="194"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415</v>
      </c>
      <c r="BM229" s="194" t="s">
        <v>819</v>
      </c>
    </row>
    <row r="230" spans="2:65" s="1" customFormat="1" ht="16.5" customHeight="1">
      <c r="B230" s="182"/>
      <c r="C230" s="183" t="s">
        <v>513</v>
      </c>
      <c r="D230" s="183" t="s">
        <v>213</v>
      </c>
      <c r="E230" s="184" t="s">
        <v>2792</v>
      </c>
      <c r="F230" s="185" t="s">
        <v>2793</v>
      </c>
      <c r="G230" s="186" t="s">
        <v>250</v>
      </c>
      <c r="H230" s="187">
        <v>20</v>
      </c>
      <c r="I230" s="188"/>
      <c r="J230" s="188">
        <f t="shared" si="30"/>
        <v>0</v>
      </c>
      <c r="K230" s="189"/>
      <c r="L230" s="64"/>
      <c r="M230" s="190" t="s">
        <v>1</v>
      </c>
      <c r="N230" s="191" t="s">
        <v>37</v>
      </c>
      <c r="O230" s="192">
        <v>0</v>
      </c>
      <c r="P230" s="192">
        <f t="shared" si="31"/>
        <v>0</v>
      </c>
      <c r="Q230" s="192">
        <v>0</v>
      </c>
      <c r="R230" s="192">
        <f t="shared" si="32"/>
        <v>0</v>
      </c>
      <c r="S230" s="192">
        <v>0</v>
      </c>
      <c r="T230" s="193">
        <f t="shared" si="33"/>
        <v>0</v>
      </c>
      <c r="AR230" s="194" t="s">
        <v>415</v>
      </c>
      <c r="AT230" s="194" t="s">
        <v>213</v>
      </c>
      <c r="AU230" s="194"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415</v>
      </c>
      <c r="BM230" s="194" t="s">
        <v>825</v>
      </c>
    </row>
    <row r="231" spans="2:65" s="1" customFormat="1" ht="16.5" customHeight="1">
      <c r="B231" s="182"/>
      <c r="C231" s="183" t="s">
        <v>516</v>
      </c>
      <c r="D231" s="183" t="s">
        <v>213</v>
      </c>
      <c r="E231" s="184" t="s">
        <v>2794</v>
      </c>
      <c r="F231" s="185" t="s">
        <v>2795</v>
      </c>
      <c r="G231" s="186" t="s">
        <v>250</v>
      </c>
      <c r="H231" s="187">
        <v>2782</v>
      </c>
      <c r="I231" s="188"/>
      <c r="J231" s="188">
        <f t="shared" si="30"/>
        <v>0</v>
      </c>
      <c r="K231" s="189"/>
      <c r="L231" s="64"/>
      <c r="M231" s="190" t="s">
        <v>1</v>
      </c>
      <c r="N231" s="191" t="s">
        <v>37</v>
      </c>
      <c r="O231" s="192">
        <v>0</v>
      </c>
      <c r="P231" s="192">
        <f t="shared" si="31"/>
        <v>0</v>
      </c>
      <c r="Q231" s="192">
        <v>0</v>
      </c>
      <c r="R231" s="192">
        <f t="shared" si="32"/>
        <v>0</v>
      </c>
      <c r="S231" s="192">
        <v>0</v>
      </c>
      <c r="T231" s="193">
        <f t="shared" si="33"/>
        <v>0</v>
      </c>
      <c r="AR231" s="194" t="s">
        <v>415</v>
      </c>
      <c r="AT231" s="194" t="s">
        <v>213</v>
      </c>
      <c r="AU231" s="194"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415</v>
      </c>
      <c r="BM231" s="194" t="s">
        <v>831</v>
      </c>
    </row>
    <row r="232" spans="2:65" s="1" customFormat="1" ht="24.2" customHeight="1">
      <c r="B232" s="182"/>
      <c r="C232" s="183" t="s">
        <v>519</v>
      </c>
      <c r="D232" s="183" t="s">
        <v>213</v>
      </c>
      <c r="E232" s="184" t="s">
        <v>2796</v>
      </c>
      <c r="F232" s="185" t="s">
        <v>2797</v>
      </c>
      <c r="G232" s="186" t="s">
        <v>389</v>
      </c>
      <c r="H232" s="187">
        <v>500</v>
      </c>
      <c r="I232" s="188"/>
      <c r="J232" s="188">
        <f t="shared" si="30"/>
        <v>0</v>
      </c>
      <c r="K232" s="189"/>
      <c r="L232" s="64"/>
      <c r="M232" s="190" t="s">
        <v>1</v>
      </c>
      <c r="N232" s="191" t="s">
        <v>37</v>
      </c>
      <c r="O232" s="192">
        <v>0</v>
      </c>
      <c r="P232" s="192">
        <f t="shared" si="31"/>
        <v>0</v>
      </c>
      <c r="Q232" s="192">
        <v>0</v>
      </c>
      <c r="R232" s="192">
        <f t="shared" si="32"/>
        <v>0</v>
      </c>
      <c r="S232" s="192">
        <v>0</v>
      </c>
      <c r="T232" s="193">
        <f t="shared" si="33"/>
        <v>0</v>
      </c>
      <c r="AR232" s="194" t="s">
        <v>415</v>
      </c>
      <c r="AT232" s="194" t="s">
        <v>213</v>
      </c>
      <c r="AU232" s="194"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415</v>
      </c>
      <c r="BM232" s="194" t="s">
        <v>837</v>
      </c>
    </row>
    <row r="233" spans="2:65" s="1" customFormat="1" ht="16.5" customHeight="1">
      <c r="B233" s="182"/>
      <c r="C233" s="196" t="s">
        <v>522</v>
      </c>
      <c r="D233" s="196" t="s">
        <v>240</v>
      </c>
      <c r="E233" s="197" t="s">
        <v>2798</v>
      </c>
      <c r="F233" s="198" t="s">
        <v>2799</v>
      </c>
      <c r="G233" s="199" t="s">
        <v>389</v>
      </c>
      <c r="H233" s="200">
        <v>500</v>
      </c>
      <c r="I233" s="201"/>
      <c r="J233" s="201">
        <f t="shared" si="30"/>
        <v>0</v>
      </c>
      <c r="K233" s="202"/>
      <c r="L233" s="203"/>
      <c r="M233" s="204" t="s">
        <v>1</v>
      </c>
      <c r="N233" s="205" t="s">
        <v>37</v>
      </c>
      <c r="O233" s="192">
        <v>0</v>
      </c>
      <c r="P233" s="192">
        <f t="shared" si="31"/>
        <v>0</v>
      </c>
      <c r="Q233" s="192">
        <v>8.0000000000000007E-5</v>
      </c>
      <c r="R233" s="192">
        <f t="shared" si="32"/>
        <v>0.04</v>
      </c>
      <c r="S233" s="192">
        <v>0</v>
      </c>
      <c r="T233" s="193">
        <f t="shared" si="33"/>
        <v>0</v>
      </c>
      <c r="AR233" s="194" t="s">
        <v>2600</v>
      </c>
      <c r="AT233" s="194" t="s">
        <v>240</v>
      </c>
      <c r="AU233" s="194"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415</v>
      </c>
      <c r="BM233" s="194" t="s">
        <v>847</v>
      </c>
    </row>
    <row r="234" spans="2:65" s="1" customFormat="1" ht="21.75" customHeight="1">
      <c r="B234" s="182"/>
      <c r="C234" s="183" t="s">
        <v>525</v>
      </c>
      <c r="D234" s="183" t="s">
        <v>213</v>
      </c>
      <c r="E234" s="184" t="s">
        <v>2800</v>
      </c>
      <c r="F234" s="185" t="s">
        <v>2801</v>
      </c>
      <c r="G234" s="186" t="s">
        <v>250</v>
      </c>
      <c r="H234" s="187">
        <v>20</v>
      </c>
      <c r="I234" s="188"/>
      <c r="J234" s="188">
        <f t="shared" si="30"/>
        <v>0</v>
      </c>
      <c r="K234" s="189"/>
      <c r="L234" s="64"/>
      <c r="M234" s="190" t="s">
        <v>1</v>
      </c>
      <c r="N234" s="191" t="s">
        <v>37</v>
      </c>
      <c r="O234" s="192">
        <v>0</v>
      </c>
      <c r="P234" s="192">
        <f t="shared" si="31"/>
        <v>0</v>
      </c>
      <c r="Q234" s="192">
        <v>0</v>
      </c>
      <c r="R234" s="192">
        <f t="shared" si="32"/>
        <v>0</v>
      </c>
      <c r="S234" s="192">
        <v>0</v>
      </c>
      <c r="T234" s="193">
        <f t="shared" si="33"/>
        <v>0</v>
      </c>
      <c r="AR234" s="194" t="s">
        <v>415</v>
      </c>
      <c r="AT234" s="194" t="s">
        <v>213</v>
      </c>
      <c r="AU234" s="194"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415</v>
      </c>
      <c r="BM234" s="194" t="s">
        <v>855</v>
      </c>
    </row>
    <row r="235" spans="2:65" s="1" customFormat="1" ht="16.5" customHeight="1">
      <c r="B235" s="182"/>
      <c r="C235" s="196" t="s">
        <v>528</v>
      </c>
      <c r="D235" s="196" t="s">
        <v>240</v>
      </c>
      <c r="E235" s="197" t="s">
        <v>2802</v>
      </c>
      <c r="F235" s="198" t="s">
        <v>2803</v>
      </c>
      <c r="G235" s="199" t="s">
        <v>2804</v>
      </c>
      <c r="H235" s="200">
        <v>20</v>
      </c>
      <c r="I235" s="201"/>
      <c r="J235" s="201">
        <f t="shared" si="30"/>
        <v>0</v>
      </c>
      <c r="K235" s="202"/>
      <c r="L235" s="203"/>
      <c r="M235" s="204" t="s">
        <v>1</v>
      </c>
      <c r="N235" s="205" t="s">
        <v>37</v>
      </c>
      <c r="O235" s="192">
        <v>0</v>
      </c>
      <c r="P235" s="192">
        <f t="shared" si="31"/>
        <v>0</v>
      </c>
      <c r="Q235" s="192">
        <v>1.4999999999999999E-4</v>
      </c>
      <c r="R235" s="192">
        <f t="shared" si="32"/>
        <v>2.9999999999999996E-3</v>
      </c>
      <c r="S235" s="192">
        <v>0</v>
      </c>
      <c r="T235" s="193">
        <f t="shared" si="33"/>
        <v>0</v>
      </c>
      <c r="AR235" s="194" t="s">
        <v>2600</v>
      </c>
      <c r="AT235" s="194" t="s">
        <v>240</v>
      </c>
      <c r="AU235" s="194"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415</v>
      </c>
      <c r="BM235" s="194" t="s">
        <v>861</v>
      </c>
    </row>
    <row r="236" spans="2:65" s="1" customFormat="1" ht="16.5" customHeight="1">
      <c r="B236" s="182"/>
      <c r="C236" s="183" t="s">
        <v>529</v>
      </c>
      <c r="D236" s="183" t="s">
        <v>213</v>
      </c>
      <c r="E236" s="184" t="s">
        <v>2805</v>
      </c>
      <c r="F236" s="185" t="s">
        <v>2806</v>
      </c>
      <c r="G236" s="186" t="s">
        <v>389</v>
      </c>
      <c r="H236" s="187">
        <v>800</v>
      </c>
      <c r="I236" s="188"/>
      <c r="J236" s="188">
        <f t="shared" si="30"/>
        <v>0</v>
      </c>
      <c r="K236" s="189"/>
      <c r="L236" s="64"/>
      <c r="M236" s="190" t="s">
        <v>1</v>
      </c>
      <c r="N236" s="191" t="s">
        <v>37</v>
      </c>
      <c r="O236" s="192">
        <v>0</v>
      </c>
      <c r="P236" s="192">
        <f t="shared" si="31"/>
        <v>0</v>
      </c>
      <c r="Q236" s="192">
        <v>0</v>
      </c>
      <c r="R236" s="192">
        <f t="shared" si="32"/>
        <v>0</v>
      </c>
      <c r="S236" s="192">
        <v>0</v>
      </c>
      <c r="T236" s="193">
        <f t="shared" si="33"/>
        <v>0</v>
      </c>
      <c r="AR236" s="194" t="s">
        <v>415</v>
      </c>
      <c r="AT236" s="194" t="s">
        <v>213</v>
      </c>
      <c r="AU236" s="194"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415</v>
      </c>
      <c r="BM236" s="194" t="s">
        <v>867</v>
      </c>
    </row>
    <row r="237" spans="2:65" s="1" customFormat="1" ht="16.5" customHeight="1">
      <c r="B237" s="182"/>
      <c r="C237" s="196" t="s">
        <v>532</v>
      </c>
      <c r="D237" s="196" t="s">
        <v>240</v>
      </c>
      <c r="E237" s="197" t="s">
        <v>2807</v>
      </c>
      <c r="F237" s="198" t="s">
        <v>2808</v>
      </c>
      <c r="G237" s="199" t="s">
        <v>430</v>
      </c>
      <c r="H237" s="200">
        <v>400</v>
      </c>
      <c r="I237" s="201"/>
      <c r="J237" s="201">
        <f t="shared" si="30"/>
        <v>0</v>
      </c>
      <c r="K237" s="202"/>
      <c r="L237" s="203"/>
      <c r="M237" s="204" t="s">
        <v>1</v>
      </c>
      <c r="N237" s="205" t="s">
        <v>37</v>
      </c>
      <c r="O237" s="192">
        <v>0</v>
      </c>
      <c r="P237" s="192">
        <f t="shared" si="31"/>
        <v>0</v>
      </c>
      <c r="Q237" s="192">
        <v>1E-3</v>
      </c>
      <c r="R237" s="192">
        <f t="shared" si="32"/>
        <v>0.4</v>
      </c>
      <c r="S237" s="192">
        <v>0</v>
      </c>
      <c r="T237" s="193">
        <f t="shared" si="33"/>
        <v>0</v>
      </c>
      <c r="AR237" s="194" t="s">
        <v>2600</v>
      </c>
      <c r="AT237" s="194" t="s">
        <v>240</v>
      </c>
      <c r="AU237" s="194"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415</v>
      </c>
      <c r="BM237" s="194" t="s">
        <v>873</v>
      </c>
    </row>
    <row r="238" spans="2:65" s="1" customFormat="1" ht="16.5" customHeight="1">
      <c r="B238" s="182"/>
      <c r="C238" s="183" t="s">
        <v>535</v>
      </c>
      <c r="D238" s="183" t="s">
        <v>213</v>
      </c>
      <c r="E238" s="184" t="s">
        <v>2809</v>
      </c>
      <c r="F238" s="185" t="s">
        <v>2810</v>
      </c>
      <c r="G238" s="186" t="s">
        <v>250</v>
      </c>
      <c r="H238" s="187">
        <v>20</v>
      </c>
      <c r="I238" s="188"/>
      <c r="J238" s="188">
        <f t="shared" si="30"/>
        <v>0</v>
      </c>
      <c r="K238" s="189"/>
      <c r="L238" s="64"/>
      <c r="M238" s="190" t="s">
        <v>1</v>
      </c>
      <c r="N238" s="191" t="s">
        <v>37</v>
      </c>
      <c r="O238" s="192">
        <v>0</v>
      </c>
      <c r="P238" s="192">
        <f t="shared" si="31"/>
        <v>0</v>
      </c>
      <c r="Q238" s="192">
        <v>0</v>
      </c>
      <c r="R238" s="192">
        <f t="shared" si="32"/>
        <v>0</v>
      </c>
      <c r="S238" s="192">
        <v>0</v>
      </c>
      <c r="T238" s="193">
        <f t="shared" si="33"/>
        <v>0</v>
      </c>
      <c r="AR238" s="194" t="s">
        <v>415</v>
      </c>
      <c r="AT238" s="194" t="s">
        <v>213</v>
      </c>
      <c r="AU238" s="194"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415</v>
      </c>
      <c r="BM238" s="194" t="s">
        <v>879</v>
      </c>
    </row>
    <row r="239" spans="2:65" s="1" customFormat="1" ht="24.2" customHeight="1">
      <c r="B239" s="182"/>
      <c r="C239" s="183" t="s">
        <v>538</v>
      </c>
      <c r="D239" s="183" t="s">
        <v>213</v>
      </c>
      <c r="E239" s="184" t="s">
        <v>2811</v>
      </c>
      <c r="F239" s="185" t="s">
        <v>2812</v>
      </c>
      <c r="G239" s="186" t="s">
        <v>389</v>
      </c>
      <c r="H239" s="187">
        <v>526</v>
      </c>
      <c r="I239" s="188"/>
      <c r="J239" s="188">
        <f t="shared" si="30"/>
        <v>0</v>
      </c>
      <c r="K239" s="189"/>
      <c r="L239" s="64"/>
      <c r="M239" s="190" t="s">
        <v>1</v>
      </c>
      <c r="N239" s="191" t="s">
        <v>37</v>
      </c>
      <c r="O239" s="192">
        <v>0</v>
      </c>
      <c r="P239" s="192">
        <f t="shared" si="31"/>
        <v>0</v>
      </c>
      <c r="Q239" s="192">
        <v>0</v>
      </c>
      <c r="R239" s="192">
        <f t="shared" si="32"/>
        <v>0</v>
      </c>
      <c r="S239" s="192">
        <v>0</v>
      </c>
      <c r="T239" s="193">
        <f t="shared" si="33"/>
        <v>0</v>
      </c>
      <c r="AR239" s="194" t="s">
        <v>415</v>
      </c>
      <c r="AT239" s="194" t="s">
        <v>213</v>
      </c>
      <c r="AU239" s="194"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415</v>
      </c>
      <c r="BM239" s="194" t="s">
        <v>887</v>
      </c>
    </row>
    <row r="240" spans="2:65" s="1" customFormat="1" ht="21.75" customHeight="1">
      <c r="B240" s="182"/>
      <c r="C240" s="196" t="s">
        <v>543</v>
      </c>
      <c r="D240" s="196" t="s">
        <v>240</v>
      </c>
      <c r="E240" s="197" t="s">
        <v>2813</v>
      </c>
      <c r="F240" s="198" t="s">
        <v>2814</v>
      </c>
      <c r="G240" s="199" t="s">
        <v>250</v>
      </c>
      <c r="H240" s="200">
        <v>1</v>
      </c>
      <c r="I240" s="201"/>
      <c r="J240" s="201">
        <f t="shared" si="30"/>
        <v>0</v>
      </c>
      <c r="K240" s="202"/>
      <c r="L240" s="203"/>
      <c r="M240" s="204" t="s">
        <v>1</v>
      </c>
      <c r="N240" s="205" t="s">
        <v>37</v>
      </c>
      <c r="O240" s="192">
        <v>0</v>
      </c>
      <c r="P240" s="192">
        <f t="shared" si="31"/>
        <v>0</v>
      </c>
      <c r="Q240" s="192">
        <v>8.0000000000000007E-5</v>
      </c>
      <c r="R240" s="192">
        <f t="shared" si="32"/>
        <v>8.0000000000000007E-5</v>
      </c>
      <c r="S240" s="192">
        <v>0</v>
      </c>
      <c r="T240" s="193">
        <f t="shared" si="33"/>
        <v>0</v>
      </c>
      <c r="AR240" s="194" t="s">
        <v>2600</v>
      </c>
      <c r="AT240" s="194" t="s">
        <v>240</v>
      </c>
      <c r="AU240" s="194"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415</v>
      </c>
      <c r="BM240" s="194" t="s">
        <v>2069</v>
      </c>
    </row>
    <row r="241" spans="2:65" s="1" customFormat="1" ht="21.75" customHeight="1">
      <c r="B241" s="182"/>
      <c r="C241" s="183" t="s">
        <v>546</v>
      </c>
      <c r="D241" s="183" t="s">
        <v>213</v>
      </c>
      <c r="E241" s="184" t="s">
        <v>2815</v>
      </c>
      <c r="F241" s="185" t="s">
        <v>2816</v>
      </c>
      <c r="G241" s="186" t="s">
        <v>389</v>
      </c>
      <c r="H241" s="187">
        <v>185</v>
      </c>
      <c r="I241" s="188"/>
      <c r="J241" s="188">
        <f t="shared" si="30"/>
        <v>0</v>
      </c>
      <c r="K241" s="189"/>
      <c r="L241" s="64"/>
      <c r="M241" s="190" t="s">
        <v>1</v>
      </c>
      <c r="N241" s="191" t="s">
        <v>37</v>
      </c>
      <c r="O241" s="192">
        <v>0</v>
      </c>
      <c r="P241" s="192">
        <f t="shared" si="31"/>
        <v>0</v>
      </c>
      <c r="Q241" s="192">
        <v>0</v>
      </c>
      <c r="R241" s="192">
        <f t="shared" si="32"/>
        <v>0</v>
      </c>
      <c r="S241" s="192">
        <v>0</v>
      </c>
      <c r="T241" s="193">
        <f t="shared" si="33"/>
        <v>0</v>
      </c>
      <c r="AR241" s="194" t="s">
        <v>415</v>
      </c>
      <c r="AT241" s="194" t="s">
        <v>213</v>
      </c>
      <c r="AU241" s="194"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415</v>
      </c>
      <c r="BM241" s="194" t="s">
        <v>1915</v>
      </c>
    </row>
    <row r="242" spans="2:65" s="1" customFormat="1" ht="21.75" customHeight="1">
      <c r="B242" s="182"/>
      <c r="C242" s="183" t="s">
        <v>549</v>
      </c>
      <c r="D242" s="183" t="s">
        <v>213</v>
      </c>
      <c r="E242" s="184" t="s">
        <v>2817</v>
      </c>
      <c r="F242" s="185" t="s">
        <v>2818</v>
      </c>
      <c r="G242" s="186" t="s">
        <v>389</v>
      </c>
      <c r="H242" s="187">
        <v>70</v>
      </c>
      <c r="I242" s="188"/>
      <c r="J242" s="188">
        <f t="shared" si="30"/>
        <v>0</v>
      </c>
      <c r="K242" s="189"/>
      <c r="L242" s="64"/>
      <c r="M242" s="190" t="s">
        <v>1</v>
      </c>
      <c r="N242" s="191" t="s">
        <v>37</v>
      </c>
      <c r="O242" s="192">
        <v>0</v>
      </c>
      <c r="P242" s="192">
        <f t="shared" si="31"/>
        <v>0</v>
      </c>
      <c r="Q242" s="192">
        <v>0</v>
      </c>
      <c r="R242" s="192">
        <f t="shared" si="32"/>
        <v>0</v>
      </c>
      <c r="S242" s="192">
        <v>0</v>
      </c>
      <c r="T242" s="193">
        <f t="shared" si="33"/>
        <v>0</v>
      </c>
      <c r="AR242" s="194" t="s">
        <v>415</v>
      </c>
      <c r="AT242" s="194" t="s">
        <v>213</v>
      </c>
      <c r="AU242" s="194"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415</v>
      </c>
      <c r="BM242" s="194" t="s">
        <v>1923</v>
      </c>
    </row>
    <row r="243" spans="2:65" s="1" customFormat="1" ht="16.5" customHeight="1">
      <c r="B243" s="182"/>
      <c r="C243" s="183" t="s">
        <v>552</v>
      </c>
      <c r="D243" s="183" t="s">
        <v>213</v>
      </c>
      <c r="E243" s="184" t="s">
        <v>2819</v>
      </c>
      <c r="F243" s="185" t="s">
        <v>2820</v>
      </c>
      <c r="G243" s="186" t="s">
        <v>389</v>
      </c>
      <c r="H243" s="187">
        <v>200</v>
      </c>
      <c r="I243" s="188"/>
      <c r="J243" s="188">
        <f t="shared" si="30"/>
        <v>0</v>
      </c>
      <c r="K243" s="189"/>
      <c r="L243" s="64"/>
      <c r="M243" s="190" t="s">
        <v>1</v>
      </c>
      <c r="N243" s="191" t="s">
        <v>37</v>
      </c>
      <c r="O243" s="192">
        <v>0</v>
      </c>
      <c r="P243" s="192">
        <f t="shared" si="31"/>
        <v>0</v>
      </c>
      <c r="Q243" s="192">
        <v>0</v>
      </c>
      <c r="R243" s="192">
        <f t="shared" si="32"/>
        <v>0</v>
      </c>
      <c r="S243" s="192">
        <v>0</v>
      </c>
      <c r="T243" s="193">
        <f t="shared" si="33"/>
        <v>0</v>
      </c>
      <c r="AR243" s="194" t="s">
        <v>415</v>
      </c>
      <c r="AT243" s="194" t="s">
        <v>213</v>
      </c>
      <c r="AU243" s="194"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415</v>
      </c>
      <c r="BM243" s="194" t="s">
        <v>1902</v>
      </c>
    </row>
    <row r="244" spans="2:65" s="1" customFormat="1" ht="16.5" customHeight="1">
      <c r="B244" s="182"/>
      <c r="C244" s="196" t="s">
        <v>555</v>
      </c>
      <c r="D244" s="196" t="s">
        <v>240</v>
      </c>
      <c r="E244" s="197" t="s">
        <v>2821</v>
      </c>
      <c r="F244" s="198" t="s">
        <v>2822</v>
      </c>
      <c r="G244" s="199" t="s">
        <v>389</v>
      </c>
      <c r="H244" s="200">
        <v>200</v>
      </c>
      <c r="I244" s="201"/>
      <c r="J244" s="201">
        <f t="shared" si="30"/>
        <v>0</v>
      </c>
      <c r="K244" s="202"/>
      <c r="L244" s="203"/>
      <c r="M244" s="204" t="s">
        <v>1</v>
      </c>
      <c r="N244" s="205" t="s">
        <v>37</v>
      </c>
      <c r="O244" s="192">
        <v>0</v>
      </c>
      <c r="P244" s="192">
        <f t="shared" si="31"/>
        <v>0</v>
      </c>
      <c r="Q244" s="192">
        <v>0</v>
      </c>
      <c r="R244" s="192">
        <f t="shared" si="32"/>
        <v>0</v>
      </c>
      <c r="S244" s="192">
        <v>0</v>
      </c>
      <c r="T244" s="193">
        <f t="shared" si="33"/>
        <v>0</v>
      </c>
      <c r="AR244" s="194" t="s">
        <v>2600</v>
      </c>
      <c r="AT244" s="194" t="s">
        <v>240</v>
      </c>
      <c r="AU244" s="194"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415</v>
      </c>
      <c r="BM244" s="194" t="s">
        <v>2001</v>
      </c>
    </row>
    <row r="245" spans="2:65" s="1" customFormat="1" ht="16.5" customHeight="1">
      <c r="B245" s="182"/>
      <c r="C245" s="183" t="s">
        <v>558</v>
      </c>
      <c r="D245" s="183" t="s">
        <v>213</v>
      </c>
      <c r="E245" s="184" t="s">
        <v>2823</v>
      </c>
      <c r="F245" s="185" t="s">
        <v>2824</v>
      </c>
      <c r="G245" s="186" t="s">
        <v>389</v>
      </c>
      <c r="H245" s="187">
        <v>80</v>
      </c>
      <c r="I245" s="188"/>
      <c r="J245" s="188">
        <f t="shared" si="30"/>
        <v>0</v>
      </c>
      <c r="K245" s="189"/>
      <c r="L245" s="64"/>
      <c r="M245" s="190" t="s">
        <v>1</v>
      </c>
      <c r="N245" s="191" t="s">
        <v>37</v>
      </c>
      <c r="O245" s="192">
        <v>0</v>
      </c>
      <c r="P245" s="192">
        <f t="shared" si="31"/>
        <v>0</v>
      </c>
      <c r="Q245" s="192">
        <v>0</v>
      </c>
      <c r="R245" s="192">
        <f t="shared" si="32"/>
        <v>0</v>
      </c>
      <c r="S245" s="192">
        <v>0</v>
      </c>
      <c r="T245" s="193">
        <f t="shared" si="33"/>
        <v>0</v>
      </c>
      <c r="AR245" s="194" t="s">
        <v>415</v>
      </c>
      <c r="AT245" s="194" t="s">
        <v>213</v>
      </c>
      <c r="AU245" s="194"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415</v>
      </c>
      <c r="BM245" s="194" t="s">
        <v>2825</v>
      </c>
    </row>
    <row r="246" spans="2:65" s="1" customFormat="1" ht="16.5" customHeight="1">
      <c r="B246" s="182"/>
      <c r="C246" s="196" t="s">
        <v>561</v>
      </c>
      <c r="D246" s="196" t="s">
        <v>240</v>
      </c>
      <c r="E246" s="197" t="s">
        <v>2826</v>
      </c>
      <c r="F246" s="198" t="s">
        <v>2827</v>
      </c>
      <c r="G246" s="199" t="s">
        <v>389</v>
      </c>
      <c r="H246" s="200">
        <v>80</v>
      </c>
      <c r="I246" s="201"/>
      <c r="J246" s="201">
        <f t="shared" si="30"/>
        <v>0</v>
      </c>
      <c r="K246" s="202"/>
      <c r="L246" s="203"/>
      <c r="M246" s="204" t="s">
        <v>1</v>
      </c>
      <c r="N246" s="205" t="s">
        <v>37</v>
      </c>
      <c r="O246" s="192">
        <v>0</v>
      </c>
      <c r="P246" s="192">
        <f t="shared" si="31"/>
        <v>0</v>
      </c>
      <c r="Q246" s="192">
        <v>0</v>
      </c>
      <c r="R246" s="192">
        <f t="shared" si="32"/>
        <v>0</v>
      </c>
      <c r="S246" s="192">
        <v>0</v>
      </c>
      <c r="T246" s="193">
        <f t="shared" si="33"/>
        <v>0</v>
      </c>
      <c r="AR246" s="194" t="s">
        <v>2600</v>
      </c>
      <c r="AT246" s="194" t="s">
        <v>240</v>
      </c>
      <c r="AU246" s="194"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415</v>
      </c>
      <c r="BM246" s="194" t="s">
        <v>2828</v>
      </c>
    </row>
    <row r="247" spans="2:65" s="1" customFormat="1" ht="21.75" customHeight="1">
      <c r="B247" s="182"/>
      <c r="C247" s="196" t="s">
        <v>564</v>
      </c>
      <c r="D247" s="196" t="s">
        <v>240</v>
      </c>
      <c r="E247" s="197" t="s">
        <v>2829</v>
      </c>
      <c r="F247" s="198" t="s">
        <v>2830</v>
      </c>
      <c r="G247" s="199" t="s">
        <v>389</v>
      </c>
      <c r="H247" s="200">
        <v>1060</v>
      </c>
      <c r="I247" s="201"/>
      <c r="J247" s="201">
        <f t="shared" si="30"/>
        <v>0</v>
      </c>
      <c r="K247" s="202"/>
      <c r="L247" s="203"/>
      <c r="M247" s="204" t="s">
        <v>1</v>
      </c>
      <c r="N247" s="205" t="s">
        <v>37</v>
      </c>
      <c r="O247" s="192">
        <v>0</v>
      </c>
      <c r="P247" s="192">
        <f t="shared" si="31"/>
        <v>0</v>
      </c>
      <c r="Q247" s="192">
        <v>2.7E-4</v>
      </c>
      <c r="R247" s="192">
        <f t="shared" si="32"/>
        <v>0.28620000000000001</v>
      </c>
      <c r="S247" s="192">
        <v>0</v>
      </c>
      <c r="T247" s="193">
        <f t="shared" si="33"/>
        <v>0</v>
      </c>
      <c r="AR247" s="194" t="s">
        <v>2600</v>
      </c>
      <c r="AT247" s="194" t="s">
        <v>240</v>
      </c>
      <c r="AU247" s="194"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415</v>
      </c>
      <c r="BM247" s="194" t="s">
        <v>2831</v>
      </c>
    </row>
    <row r="248" spans="2:65" s="1" customFormat="1" ht="21.75" customHeight="1">
      <c r="B248" s="182"/>
      <c r="C248" s="196" t="s">
        <v>567</v>
      </c>
      <c r="D248" s="196" t="s">
        <v>240</v>
      </c>
      <c r="E248" s="197" t="s">
        <v>2832</v>
      </c>
      <c r="F248" s="198" t="s">
        <v>2833</v>
      </c>
      <c r="G248" s="199" t="s">
        <v>389</v>
      </c>
      <c r="H248" s="200">
        <v>60</v>
      </c>
      <c r="I248" s="201"/>
      <c r="J248" s="201">
        <f t="shared" si="30"/>
        <v>0</v>
      </c>
      <c r="K248" s="202"/>
      <c r="L248" s="203"/>
      <c r="M248" s="204" t="s">
        <v>1</v>
      </c>
      <c r="N248" s="205" t="s">
        <v>37</v>
      </c>
      <c r="O248" s="192">
        <v>0</v>
      </c>
      <c r="P248" s="192">
        <f t="shared" si="31"/>
        <v>0</v>
      </c>
      <c r="Q248" s="192">
        <v>4.2000000000000002E-4</v>
      </c>
      <c r="R248" s="192">
        <f t="shared" si="32"/>
        <v>2.52E-2</v>
      </c>
      <c r="S248" s="192">
        <v>0</v>
      </c>
      <c r="T248" s="193">
        <f t="shared" si="33"/>
        <v>0</v>
      </c>
      <c r="AR248" s="194" t="s">
        <v>2600</v>
      </c>
      <c r="AT248" s="194" t="s">
        <v>240</v>
      </c>
      <c r="AU248" s="194"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415</v>
      </c>
      <c r="BM248" s="194" t="s">
        <v>2834</v>
      </c>
    </row>
    <row r="249" spans="2:65" s="1" customFormat="1" ht="21.75" customHeight="1">
      <c r="B249" s="182"/>
      <c r="C249" s="196" t="s">
        <v>568</v>
      </c>
      <c r="D249" s="196" t="s">
        <v>240</v>
      </c>
      <c r="E249" s="197" t="s">
        <v>2835</v>
      </c>
      <c r="F249" s="198" t="s">
        <v>2836</v>
      </c>
      <c r="G249" s="199" t="s">
        <v>389</v>
      </c>
      <c r="H249" s="200">
        <v>9138</v>
      </c>
      <c r="I249" s="201"/>
      <c r="J249" s="201">
        <f t="shared" si="30"/>
        <v>0</v>
      </c>
      <c r="K249" s="202"/>
      <c r="L249" s="203"/>
      <c r="M249" s="204" t="s">
        <v>1</v>
      </c>
      <c r="N249" s="205" t="s">
        <v>37</v>
      </c>
      <c r="O249" s="192">
        <v>0</v>
      </c>
      <c r="P249" s="192">
        <f t="shared" si="31"/>
        <v>0</v>
      </c>
      <c r="Q249" s="192">
        <v>2.9999999999999997E-4</v>
      </c>
      <c r="R249" s="192">
        <f t="shared" si="32"/>
        <v>2.7413999999999996</v>
      </c>
      <c r="S249" s="192">
        <v>0</v>
      </c>
      <c r="T249" s="193">
        <f t="shared" si="33"/>
        <v>0</v>
      </c>
      <c r="AR249" s="194" t="s">
        <v>2600</v>
      </c>
      <c r="AT249" s="194" t="s">
        <v>240</v>
      </c>
      <c r="AU249" s="194"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415</v>
      </c>
      <c r="BM249" s="194" t="s">
        <v>2837</v>
      </c>
    </row>
    <row r="250" spans="2:65" s="1" customFormat="1" ht="21.75" customHeight="1">
      <c r="B250" s="182"/>
      <c r="C250" s="196" t="s">
        <v>571</v>
      </c>
      <c r="D250" s="196" t="s">
        <v>240</v>
      </c>
      <c r="E250" s="197" t="s">
        <v>2838</v>
      </c>
      <c r="F250" s="198" t="s">
        <v>2839</v>
      </c>
      <c r="G250" s="199" t="s">
        <v>389</v>
      </c>
      <c r="H250" s="200">
        <v>500</v>
      </c>
      <c r="I250" s="201"/>
      <c r="J250" s="201">
        <f t="shared" si="30"/>
        <v>0</v>
      </c>
      <c r="K250" s="202"/>
      <c r="L250" s="203"/>
      <c r="M250" s="204" t="s">
        <v>1</v>
      </c>
      <c r="N250" s="205" t="s">
        <v>37</v>
      </c>
      <c r="O250" s="192">
        <v>0</v>
      </c>
      <c r="P250" s="192">
        <f t="shared" si="31"/>
        <v>0</v>
      </c>
      <c r="Q250" s="192">
        <v>4.4999999999999999E-4</v>
      </c>
      <c r="R250" s="192">
        <f t="shared" si="32"/>
        <v>0.22500000000000001</v>
      </c>
      <c r="S250" s="192">
        <v>0</v>
      </c>
      <c r="T250" s="193">
        <f t="shared" si="33"/>
        <v>0</v>
      </c>
      <c r="AR250" s="194" t="s">
        <v>2600</v>
      </c>
      <c r="AT250" s="194" t="s">
        <v>240</v>
      </c>
      <c r="AU250" s="194"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415</v>
      </c>
      <c r="BM250" s="194" t="s">
        <v>2840</v>
      </c>
    </row>
    <row r="251" spans="2:65" s="1" customFormat="1" ht="21.75" customHeight="1">
      <c r="B251" s="182"/>
      <c r="C251" s="196" t="s">
        <v>572</v>
      </c>
      <c r="D251" s="196" t="s">
        <v>240</v>
      </c>
      <c r="E251" s="197" t="s">
        <v>2841</v>
      </c>
      <c r="F251" s="198" t="s">
        <v>2842</v>
      </c>
      <c r="G251" s="199" t="s">
        <v>389</v>
      </c>
      <c r="H251" s="200">
        <v>500</v>
      </c>
      <c r="I251" s="201"/>
      <c r="J251" s="201">
        <f t="shared" si="30"/>
        <v>0</v>
      </c>
      <c r="K251" s="202"/>
      <c r="L251" s="203"/>
      <c r="M251" s="204" t="s">
        <v>1</v>
      </c>
      <c r="N251" s="205" t="s">
        <v>37</v>
      </c>
      <c r="O251" s="192">
        <v>0</v>
      </c>
      <c r="P251" s="192">
        <f t="shared" si="31"/>
        <v>0</v>
      </c>
      <c r="Q251" s="192">
        <v>4.0000000000000002E-4</v>
      </c>
      <c r="R251" s="192">
        <f t="shared" si="32"/>
        <v>0.2</v>
      </c>
      <c r="S251" s="192">
        <v>0</v>
      </c>
      <c r="T251" s="193">
        <f t="shared" si="33"/>
        <v>0</v>
      </c>
      <c r="AR251" s="194" t="s">
        <v>2600</v>
      </c>
      <c r="AT251" s="194" t="s">
        <v>240</v>
      </c>
      <c r="AU251" s="194"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415</v>
      </c>
      <c r="BM251" s="194" t="s">
        <v>2843</v>
      </c>
    </row>
    <row r="252" spans="2:65" s="1" customFormat="1" ht="21.75" customHeight="1">
      <c r="B252" s="182"/>
      <c r="C252" s="196" t="s">
        <v>575</v>
      </c>
      <c r="D252" s="196" t="s">
        <v>240</v>
      </c>
      <c r="E252" s="197" t="s">
        <v>2844</v>
      </c>
      <c r="F252" s="198" t="s">
        <v>2845</v>
      </c>
      <c r="G252" s="199" t="s">
        <v>389</v>
      </c>
      <c r="H252" s="200">
        <v>340</v>
      </c>
      <c r="I252" s="201"/>
      <c r="J252" s="201">
        <f t="shared" si="30"/>
        <v>0</v>
      </c>
      <c r="K252" s="202"/>
      <c r="L252" s="203"/>
      <c r="M252" s="204" t="s">
        <v>1</v>
      </c>
      <c r="N252" s="205" t="s">
        <v>37</v>
      </c>
      <c r="O252" s="192">
        <v>0</v>
      </c>
      <c r="P252" s="192">
        <f t="shared" si="31"/>
        <v>0</v>
      </c>
      <c r="Q252" s="192">
        <v>2.0699999999999998E-3</v>
      </c>
      <c r="R252" s="192">
        <f t="shared" si="32"/>
        <v>0.70379999999999998</v>
      </c>
      <c r="S252" s="192">
        <v>0</v>
      </c>
      <c r="T252" s="193">
        <f t="shared" si="33"/>
        <v>0</v>
      </c>
      <c r="AR252" s="194" t="s">
        <v>2600</v>
      </c>
      <c r="AT252" s="194" t="s">
        <v>240</v>
      </c>
      <c r="AU252" s="194"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415</v>
      </c>
      <c r="BM252" s="194" t="s">
        <v>2846</v>
      </c>
    </row>
    <row r="253" spans="2:65" s="1" customFormat="1" ht="21.75" customHeight="1">
      <c r="B253" s="182"/>
      <c r="C253" s="196" t="s">
        <v>578</v>
      </c>
      <c r="D253" s="196" t="s">
        <v>240</v>
      </c>
      <c r="E253" s="197" t="s">
        <v>2847</v>
      </c>
      <c r="F253" s="198" t="s">
        <v>2848</v>
      </c>
      <c r="G253" s="199" t="s">
        <v>389</v>
      </c>
      <c r="H253" s="200">
        <v>910</v>
      </c>
      <c r="I253" s="201"/>
      <c r="J253" s="201">
        <f t="shared" si="30"/>
        <v>0</v>
      </c>
      <c r="K253" s="202"/>
      <c r="L253" s="203"/>
      <c r="M253" s="204" t="s">
        <v>1</v>
      </c>
      <c r="N253" s="205" t="s">
        <v>37</v>
      </c>
      <c r="O253" s="192">
        <v>0</v>
      </c>
      <c r="P253" s="192">
        <f t="shared" si="31"/>
        <v>0</v>
      </c>
      <c r="Q253" s="192">
        <v>4.0000000000000002E-4</v>
      </c>
      <c r="R253" s="192">
        <f t="shared" si="32"/>
        <v>0.36399999999999999</v>
      </c>
      <c r="S253" s="192">
        <v>0</v>
      </c>
      <c r="T253" s="193">
        <f t="shared" si="33"/>
        <v>0</v>
      </c>
      <c r="AR253" s="194" t="s">
        <v>2600</v>
      </c>
      <c r="AT253" s="194" t="s">
        <v>240</v>
      </c>
      <c r="AU253" s="194"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415</v>
      </c>
      <c r="BM253" s="194" t="s">
        <v>2849</v>
      </c>
    </row>
    <row r="254" spans="2:65" s="1" customFormat="1" ht="24.2" customHeight="1">
      <c r="B254" s="182"/>
      <c r="C254" s="183" t="s">
        <v>581</v>
      </c>
      <c r="D254" s="183" t="s">
        <v>213</v>
      </c>
      <c r="E254" s="184" t="s">
        <v>2850</v>
      </c>
      <c r="F254" s="185" t="s">
        <v>2851</v>
      </c>
      <c r="G254" s="186" t="s">
        <v>389</v>
      </c>
      <c r="H254" s="187">
        <v>1060</v>
      </c>
      <c r="I254" s="188"/>
      <c r="J254" s="188">
        <f t="shared" si="30"/>
        <v>0</v>
      </c>
      <c r="K254" s="189"/>
      <c r="L254" s="64"/>
      <c r="M254" s="190" t="s">
        <v>1</v>
      </c>
      <c r="N254" s="191" t="s">
        <v>37</v>
      </c>
      <c r="O254" s="192">
        <v>0</v>
      </c>
      <c r="P254" s="192">
        <f t="shared" si="31"/>
        <v>0</v>
      </c>
      <c r="Q254" s="192">
        <v>0</v>
      </c>
      <c r="R254" s="192">
        <f t="shared" si="32"/>
        <v>0</v>
      </c>
      <c r="S254" s="192">
        <v>0</v>
      </c>
      <c r="T254" s="193">
        <f t="shared" si="33"/>
        <v>0</v>
      </c>
      <c r="AR254" s="194" t="s">
        <v>415</v>
      </c>
      <c r="AT254" s="194" t="s">
        <v>213</v>
      </c>
      <c r="AU254" s="194"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415</v>
      </c>
      <c r="BM254" s="194" t="s">
        <v>2852</v>
      </c>
    </row>
    <row r="255" spans="2:65" s="1" customFormat="1" ht="24.2" customHeight="1">
      <c r="B255" s="182"/>
      <c r="C255" s="183" t="s">
        <v>584</v>
      </c>
      <c r="D255" s="183" t="s">
        <v>213</v>
      </c>
      <c r="E255" s="184" t="s">
        <v>2853</v>
      </c>
      <c r="F255" s="185" t="s">
        <v>2854</v>
      </c>
      <c r="G255" s="186" t="s">
        <v>389</v>
      </c>
      <c r="H255" s="187">
        <v>9138</v>
      </c>
      <c r="I255" s="188"/>
      <c r="J255" s="188">
        <f t="shared" si="30"/>
        <v>0</v>
      </c>
      <c r="K255" s="189"/>
      <c r="L255" s="64"/>
      <c r="M255" s="190" t="s">
        <v>1</v>
      </c>
      <c r="N255" s="191" t="s">
        <v>37</v>
      </c>
      <c r="O255" s="192">
        <v>0</v>
      </c>
      <c r="P255" s="192">
        <f t="shared" si="31"/>
        <v>0</v>
      </c>
      <c r="Q255" s="192">
        <v>0</v>
      </c>
      <c r="R255" s="192">
        <f t="shared" si="32"/>
        <v>0</v>
      </c>
      <c r="S255" s="192">
        <v>0</v>
      </c>
      <c r="T255" s="193">
        <f t="shared" si="33"/>
        <v>0</v>
      </c>
      <c r="AR255" s="194" t="s">
        <v>415</v>
      </c>
      <c r="AT255" s="194" t="s">
        <v>213</v>
      </c>
      <c r="AU255" s="194"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415</v>
      </c>
      <c r="BM255" s="194" t="s">
        <v>2855</v>
      </c>
    </row>
    <row r="256" spans="2:65" s="1" customFormat="1" ht="24.2" customHeight="1">
      <c r="B256" s="182"/>
      <c r="C256" s="183" t="s">
        <v>585</v>
      </c>
      <c r="D256" s="183" t="s">
        <v>213</v>
      </c>
      <c r="E256" s="184" t="s">
        <v>2856</v>
      </c>
      <c r="F256" s="185" t="s">
        <v>2857</v>
      </c>
      <c r="G256" s="186" t="s">
        <v>389</v>
      </c>
      <c r="H256" s="187">
        <v>60</v>
      </c>
      <c r="I256" s="188"/>
      <c r="J256" s="188">
        <f t="shared" si="30"/>
        <v>0</v>
      </c>
      <c r="K256" s="189"/>
      <c r="L256" s="64"/>
      <c r="M256" s="190" t="s">
        <v>1</v>
      </c>
      <c r="N256" s="191" t="s">
        <v>37</v>
      </c>
      <c r="O256" s="192">
        <v>0</v>
      </c>
      <c r="P256" s="192">
        <f t="shared" si="31"/>
        <v>0</v>
      </c>
      <c r="Q256" s="192">
        <v>0</v>
      </c>
      <c r="R256" s="192">
        <f t="shared" si="32"/>
        <v>0</v>
      </c>
      <c r="S256" s="192">
        <v>0</v>
      </c>
      <c r="T256" s="193">
        <f t="shared" si="33"/>
        <v>0</v>
      </c>
      <c r="AR256" s="194" t="s">
        <v>415</v>
      </c>
      <c r="AT256" s="194" t="s">
        <v>213</v>
      </c>
      <c r="AU256" s="194"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415</v>
      </c>
      <c r="BM256" s="194" t="s">
        <v>2858</v>
      </c>
    </row>
    <row r="257" spans="2:65" s="1" customFormat="1" ht="24.2" customHeight="1">
      <c r="B257" s="182"/>
      <c r="C257" s="183" t="s">
        <v>588</v>
      </c>
      <c r="D257" s="183" t="s">
        <v>213</v>
      </c>
      <c r="E257" s="184" t="s">
        <v>2859</v>
      </c>
      <c r="F257" s="185" t="s">
        <v>2860</v>
      </c>
      <c r="G257" s="186" t="s">
        <v>389</v>
      </c>
      <c r="H257" s="187">
        <v>500</v>
      </c>
      <c r="I257" s="188"/>
      <c r="J257" s="188">
        <f t="shared" si="30"/>
        <v>0</v>
      </c>
      <c r="K257" s="189"/>
      <c r="L257" s="64"/>
      <c r="M257" s="190" t="s">
        <v>1</v>
      </c>
      <c r="N257" s="191" t="s">
        <v>37</v>
      </c>
      <c r="O257" s="192">
        <v>0</v>
      </c>
      <c r="P257" s="192">
        <f t="shared" si="31"/>
        <v>0</v>
      </c>
      <c r="Q257" s="192">
        <v>0</v>
      </c>
      <c r="R257" s="192">
        <f t="shared" si="32"/>
        <v>0</v>
      </c>
      <c r="S257" s="192">
        <v>0</v>
      </c>
      <c r="T257" s="193">
        <f t="shared" si="33"/>
        <v>0</v>
      </c>
      <c r="AR257" s="194" t="s">
        <v>415</v>
      </c>
      <c r="AT257" s="194" t="s">
        <v>213</v>
      </c>
      <c r="AU257" s="194"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415</v>
      </c>
      <c r="BM257" s="194" t="s">
        <v>2600</v>
      </c>
    </row>
    <row r="258" spans="2:65" s="1" customFormat="1" ht="24.2" customHeight="1">
      <c r="B258" s="182"/>
      <c r="C258" s="183" t="s">
        <v>591</v>
      </c>
      <c r="D258" s="183" t="s">
        <v>213</v>
      </c>
      <c r="E258" s="184" t="s">
        <v>2861</v>
      </c>
      <c r="F258" s="185" t="s">
        <v>2862</v>
      </c>
      <c r="G258" s="186" t="s">
        <v>389</v>
      </c>
      <c r="H258" s="187">
        <v>910</v>
      </c>
      <c r="I258" s="188"/>
      <c r="J258" s="188">
        <f t="shared" si="30"/>
        <v>0</v>
      </c>
      <c r="K258" s="189"/>
      <c r="L258" s="64"/>
      <c r="M258" s="190" t="s">
        <v>1</v>
      </c>
      <c r="N258" s="191" t="s">
        <v>37</v>
      </c>
      <c r="O258" s="192">
        <v>0</v>
      </c>
      <c r="P258" s="192">
        <f t="shared" si="31"/>
        <v>0</v>
      </c>
      <c r="Q258" s="192">
        <v>0</v>
      </c>
      <c r="R258" s="192">
        <f t="shared" si="32"/>
        <v>0</v>
      </c>
      <c r="S258" s="192">
        <v>0</v>
      </c>
      <c r="T258" s="193">
        <f t="shared" si="33"/>
        <v>0</v>
      </c>
      <c r="AR258" s="194" t="s">
        <v>415</v>
      </c>
      <c r="AT258" s="194" t="s">
        <v>213</v>
      </c>
      <c r="AU258" s="194"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415</v>
      </c>
      <c r="BM258" s="194" t="s">
        <v>2863</v>
      </c>
    </row>
    <row r="259" spans="2:65" s="1" customFormat="1" ht="24.2" customHeight="1">
      <c r="B259" s="182"/>
      <c r="C259" s="183" t="s">
        <v>594</v>
      </c>
      <c r="D259" s="183" t="s">
        <v>213</v>
      </c>
      <c r="E259" s="184" t="s">
        <v>2864</v>
      </c>
      <c r="F259" s="185" t="s">
        <v>2865</v>
      </c>
      <c r="G259" s="186" t="s">
        <v>389</v>
      </c>
      <c r="H259" s="187">
        <v>340</v>
      </c>
      <c r="I259" s="188"/>
      <c r="J259" s="188">
        <f t="shared" ref="J259:J270" si="40">ROUND(I259*H259,2)</f>
        <v>0</v>
      </c>
      <c r="K259" s="189"/>
      <c r="L259" s="64"/>
      <c r="M259" s="190" t="s">
        <v>1</v>
      </c>
      <c r="N259" s="191" t="s">
        <v>37</v>
      </c>
      <c r="O259" s="192">
        <v>0</v>
      </c>
      <c r="P259" s="192">
        <f t="shared" ref="P259:P270" si="41">O259*H259</f>
        <v>0</v>
      </c>
      <c r="Q259" s="192">
        <v>0</v>
      </c>
      <c r="R259" s="192">
        <f t="shared" ref="R259:R270" si="42">Q259*H259</f>
        <v>0</v>
      </c>
      <c r="S259" s="192">
        <v>0</v>
      </c>
      <c r="T259" s="193">
        <f t="shared" ref="T259:T270" si="43">S259*H259</f>
        <v>0</v>
      </c>
      <c r="AR259" s="194" t="s">
        <v>415</v>
      </c>
      <c r="AT259" s="194" t="s">
        <v>213</v>
      </c>
      <c r="AU259" s="194" t="s">
        <v>83</v>
      </c>
      <c r="AY259" s="51" t="s">
        <v>211</v>
      </c>
      <c r="BE259" s="195">
        <f t="shared" ref="BE259:BE270" si="44">IF(N259="základná",J259,0)</f>
        <v>0</v>
      </c>
      <c r="BF259" s="195">
        <f t="shared" ref="BF259:BF270" si="45">IF(N259="znížená",J259,0)</f>
        <v>0</v>
      </c>
      <c r="BG259" s="195">
        <f t="shared" ref="BG259:BG270" si="46">IF(N259="zákl. prenesená",J259,0)</f>
        <v>0</v>
      </c>
      <c r="BH259" s="195">
        <f t="shared" ref="BH259:BH270" si="47">IF(N259="zníž. prenesená",J259,0)</f>
        <v>0</v>
      </c>
      <c r="BI259" s="195">
        <f t="shared" ref="BI259:BI270" si="48">IF(N259="nulová",J259,0)</f>
        <v>0</v>
      </c>
      <c r="BJ259" s="51" t="s">
        <v>83</v>
      </c>
      <c r="BK259" s="195">
        <f t="shared" ref="BK259:BK270" si="49">ROUND(I259*H259,2)</f>
        <v>0</v>
      </c>
      <c r="BL259" s="51" t="s">
        <v>415</v>
      </c>
      <c r="BM259" s="194" t="s">
        <v>2866</v>
      </c>
    </row>
    <row r="260" spans="2:65" s="1" customFormat="1" ht="24.2" customHeight="1">
      <c r="B260" s="182"/>
      <c r="C260" s="183" t="s">
        <v>597</v>
      </c>
      <c r="D260" s="183" t="s">
        <v>213</v>
      </c>
      <c r="E260" s="184" t="s">
        <v>2867</v>
      </c>
      <c r="F260" s="185" t="s">
        <v>2868</v>
      </c>
      <c r="G260" s="186" t="s">
        <v>389</v>
      </c>
      <c r="H260" s="187">
        <v>500</v>
      </c>
      <c r="I260" s="188"/>
      <c r="J260" s="188">
        <f t="shared" si="40"/>
        <v>0</v>
      </c>
      <c r="K260" s="189"/>
      <c r="L260" s="64"/>
      <c r="M260" s="190" t="s">
        <v>1</v>
      </c>
      <c r="N260" s="191" t="s">
        <v>37</v>
      </c>
      <c r="O260" s="192">
        <v>0</v>
      </c>
      <c r="P260" s="192">
        <f t="shared" si="41"/>
        <v>0</v>
      </c>
      <c r="Q260" s="192">
        <v>0</v>
      </c>
      <c r="R260" s="192">
        <f t="shared" si="42"/>
        <v>0</v>
      </c>
      <c r="S260" s="192">
        <v>0</v>
      </c>
      <c r="T260" s="193">
        <f t="shared" si="43"/>
        <v>0</v>
      </c>
      <c r="AR260" s="194" t="s">
        <v>415</v>
      </c>
      <c r="AT260" s="194" t="s">
        <v>213</v>
      </c>
      <c r="AU260" s="194" t="s">
        <v>83</v>
      </c>
      <c r="AY260" s="51" t="s">
        <v>211</v>
      </c>
      <c r="BE260" s="195">
        <f t="shared" si="44"/>
        <v>0</v>
      </c>
      <c r="BF260" s="195">
        <f t="shared" si="45"/>
        <v>0</v>
      </c>
      <c r="BG260" s="195">
        <f t="shared" si="46"/>
        <v>0</v>
      </c>
      <c r="BH260" s="195">
        <f t="shared" si="47"/>
        <v>0</v>
      </c>
      <c r="BI260" s="195">
        <f t="shared" si="48"/>
        <v>0</v>
      </c>
      <c r="BJ260" s="51" t="s">
        <v>83</v>
      </c>
      <c r="BK260" s="195">
        <f t="shared" si="49"/>
        <v>0</v>
      </c>
      <c r="BL260" s="51" t="s">
        <v>415</v>
      </c>
      <c r="BM260" s="194" t="s">
        <v>2869</v>
      </c>
    </row>
    <row r="261" spans="2:65" s="1" customFormat="1" ht="24.2" customHeight="1">
      <c r="B261" s="182"/>
      <c r="C261" s="183" t="s">
        <v>600</v>
      </c>
      <c r="D261" s="183" t="s">
        <v>213</v>
      </c>
      <c r="E261" s="184" t="s">
        <v>2870</v>
      </c>
      <c r="F261" s="185" t="s">
        <v>2871</v>
      </c>
      <c r="G261" s="186" t="s">
        <v>389</v>
      </c>
      <c r="H261" s="187">
        <v>50</v>
      </c>
      <c r="I261" s="188"/>
      <c r="J261" s="188">
        <f t="shared" si="40"/>
        <v>0</v>
      </c>
      <c r="K261" s="189"/>
      <c r="L261" s="64"/>
      <c r="M261" s="190" t="s">
        <v>1</v>
      </c>
      <c r="N261" s="191" t="s">
        <v>37</v>
      </c>
      <c r="O261" s="192">
        <v>0</v>
      </c>
      <c r="P261" s="192">
        <f t="shared" si="41"/>
        <v>0</v>
      </c>
      <c r="Q261" s="192">
        <v>0</v>
      </c>
      <c r="R261" s="192">
        <f t="shared" si="42"/>
        <v>0</v>
      </c>
      <c r="S261" s="192">
        <v>0</v>
      </c>
      <c r="T261" s="193">
        <f t="shared" si="43"/>
        <v>0</v>
      </c>
      <c r="AR261" s="194" t="s">
        <v>415</v>
      </c>
      <c r="AT261" s="194" t="s">
        <v>213</v>
      </c>
      <c r="AU261" s="194" t="s">
        <v>83</v>
      </c>
      <c r="AY261" s="51" t="s">
        <v>211</v>
      </c>
      <c r="BE261" s="195">
        <f t="shared" si="44"/>
        <v>0</v>
      </c>
      <c r="BF261" s="195">
        <f t="shared" si="45"/>
        <v>0</v>
      </c>
      <c r="BG261" s="195">
        <f t="shared" si="46"/>
        <v>0</v>
      </c>
      <c r="BH261" s="195">
        <f t="shared" si="47"/>
        <v>0</v>
      </c>
      <c r="BI261" s="195">
        <f t="shared" si="48"/>
        <v>0</v>
      </c>
      <c r="BJ261" s="51" t="s">
        <v>83</v>
      </c>
      <c r="BK261" s="195">
        <f t="shared" si="49"/>
        <v>0</v>
      </c>
      <c r="BL261" s="51" t="s">
        <v>415</v>
      </c>
      <c r="BM261" s="194" t="s">
        <v>2872</v>
      </c>
    </row>
    <row r="262" spans="2:65" s="1" customFormat="1" ht="16.5" customHeight="1">
      <c r="B262" s="182"/>
      <c r="C262" s="183" t="s">
        <v>603</v>
      </c>
      <c r="D262" s="183" t="s">
        <v>213</v>
      </c>
      <c r="E262" s="184" t="s">
        <v>2873</v>
      </c>
      <c r="F262" s="185" t="s">
        <v>2874</v>
      </c>
      <c r="G262" s="186" t="s">
        <v>250</v>
      </c>
      <c r="H262" s="187">
        <v>700</v>
      </c>
      <c r="I262" s="188"/>
      <c r="J262" s="188">
        <f t="shared" si="40"/>
        <v>0</v>
      </c>
      <c r="K262" s="189"/>
      <c r="L262" s="64"/>
      <c r="M262" s="190" t="s">
        <v>1</v>
      </c>
      <c r="N262" s="191" t="s">
        <v>37</v>
      </c>
      <c r="O262" s="192">
        <v>0</v>
      </c>
      <c r="P262" s="192">
        <f t="shared" si="41"/>
        <v>0</v>
      </c>
      <c r="Q262" s="192">
        <v>0</v>
      </c>
      <c r="R262" s="192">
        <f t="shared" si="42"/>
        <v>0</v>
      </c>
      <c r="S262" s="192">
        <v>0</v>
      </c>
      <c r="T262" s="193">
        <f t="shared" si="43"/>
        <v>0</v>
      </c>
      <c r="AR262" s="194" t="s">
        <v>415</v>
      </c>
      <c r="AT262" s="194" t="s">
        <v>213</v>
      </c>
      <c r="AU262" s="194" t="s">
        <v>83</v>
      </c>
      <c r="AY262" s="51" t="s">
        <v>211</v>
      </c>
      <c r="BE262" s="195">
        <f t="shared" si="44"/>
        <v>0</v>
      </c>
      <c r="BF262" s="195">
        <f t="shared" si="45"/>
        <v>0</v>
      </c>
      <c r="BG262" s="195">
        <f t="shared" si="46"/>
        <v>0</v>
      </c>
      <c r="BH262" s="195">
        <f t="shared" si="47"/>
        <v>0</v>
      </c>
      <c r="BI262" s="195">
        <f t="shared" si="48"/>
        <v>0</v>
      </c>
      <c r="BJ262" s="51" t="s">
        <v>83</v>
      </c>
      <c r="BK262" s="195">
        <f t="shared" si="49"/>
        <v>0</v>
      </c>
      <c r="BL262" s="51" t="s">
        <v>415</v>
      </c>
      <c r="BM262" s="194" t="s">
        <v>2875</v>
      </c>
    </row>
    <row r="263" spans="2:65" s="1" customFormat="1" ht="16.5" customHeight="1">
      <c r="B263" s="182"/>
      <c r="C263" s="196" t="s">
        <v>606</v>
      </c>
      <c r="D263" s="196" t="s">
        <v>240</v>
      </c>
      <c r="E263" s="197" t="s">
        <v>2876</v>
      </c>
      <c r="F263" s="198" t="s">
        <v>2877</v>
      </c>
      <c r="G263" s="199" t="s">
        <v>250</v>
      </c>
      <c r="H263" s="200">
        <v>700</v>
      </c>
      <c r="I263" s="201"/>
      <c r="J263" s="201">
        <f t="shared" si="40"/>
        <v>0</v>
      </c>
      <c r="K263" s="202"/>
      <c r="L263" s="203"/>
      <c r="M263" s="204" t="s">
        <v>1</v>
      </c>
      <c r="N263" s="205" t="s">
        <v>37</v>
      </c>
      <c r="O263" s="192">
        <v>0</v>
      </c>
      <c r="P263" s="192">
        <f t="shared" si="41"/>
        <v>0</v>
      </c>
      <c r="Q263" s="192">
        <v>0</v>
      </c>
      <c r="R263" s="192">
        <f t="shared" si="42"/>
        <v>0</v>
      </c>
      <c r="S263" s="192">
        <v>0</v>
      </c>
      <c r="T263" s="193">
        <f t="shared" si="43"/>
        <v>0</v>
      </c>
      <c r="AR263" s="194" t="s">
        <v>2600</v>
      </c>
      <c r="AT263" s="194" t="s">
        <v>240</v>
      </c>
      <c r="AU263" s="194" t="s">
        <v>83</v>
      </c>
      <c r="AY263" s="51" t="s">
        <v>211</v>
      </c>
      <c r="BE263" s="195">
        <f t="shared" si="44"/>
        <v>0</v>
      </c>
      <c r="BF263" s="195">
        <f t="shared" si="45"/>
        <v>0</v>
      </c>
      <c r="BG263" s="195">
        <f t="shared" si="46"/>
        <v>0</v>
      </c>
      <c r="BH263" s="195">
        <f t="shared" si="47"/>
        <v>0</v>
      </c>
      <c r="BI263" s="195">
        <f t="shared" si="48"/>
        <v>0</v>
      </c>
      <c r="BJ263" s="51" t="s">
        <v>83</v>
      </c>
      <c r="BK263" s="195">
        <f t="shared" si="49"/>
        <v>0</v>
      </c>
      <c r="BL263" s="51" t="s">
        <v>415</v>
      </c>
      <c r="BM263" s="194" t="s">
        <v>2878</v>
      </c>
    </row>
    <row r="264" spans="2:65" s="1" customFormat="1" ht="24.2" customHeight="1">
      <c r="B264" s="182"/>
      <c r="C264" s="183" t="s">
        <v>609</v>
      </c>
      <c r="D264" s="183" t="s">
        <v>213</v>
      </c>
      <c r="E264" s="184" t="s">
        <v>2879</v>
      </c>
      <c r="F264" s="185" t="s">
        <v>2880</v>
      </c>
      <c r="G264" s="186" t="s">
        <v>2881</v>
      </c>
      <c r="H264" s="187">
        <v>30</v>
      </c>
      <c r="I264" s="188"/>
      <c r="J264" s="188">
        <f t="shared" si="40"/>
        <v>0</v>
      </c>
      <c r="K264" s="189"/>
      <c r="L264" s="64"/>
      <c r="M264" s="190" t="s">
        <v>1</v>
      </c>
      <c r="N264" s="191" t="s">
        <v>37</v>
      </c>
      <c r="O264" s="192">
        <v>0</v>
      </c>
      <c r="P264" s="192">
        <f t="shared" si="41"/>
        <v>0</v>
      </c>
      <c r="Q264" s="192">
        <v>0</v>
      </c>
      <c r="R264" s="192">
        <f t="shared" si="42"/>
        <v>0</v>
      </c>
      <c r="S264" s="192">
        <v>0</v>
      </c>
      <c r="T264" s="193">
        <f t="shared" si="43"/>
        <v>0</v>
      </c>
      <c r="AR264" s="194" t="s">
        <v>415</v>
      </c>
      <c r="AT264" s="194" t="s">
        <v>213</v>
      </c>
      <c r="AU264" s="194" t="s">
        <v>83</v>
      </c>
      <c r="AY264" s="51" t="s">
        <v>211</v>
      </c>
      <c r="BE264" s="195">
        <f t="shared" si="44"/>
        <v>0</v>
      </c>
      <c r="BF264" s="195">
        <f t="shared" si="45"/>
        <v>0</v>
      </c>
      <c r="BG264" s="195">
        <f t="shared" si="46"/>
        <v>0</v>
      </c>
      <c r="BH264" s="195">
        <f t="shared" si="47"/>
        <v>0</v>
      </c>
      <c r="BI264" s="195">
        <f t="shared" si="48"/>
        <v>0</v>
      </c>
      <c r="BJ264" s="51" t="s">
        <v>83</v>
      </c>
      <c r="BK264" s="195">
        <f t="shared" si="49"/>
        <v>0</v>
      </c>
      <c r="BL264" s="51" t="s">
        <v>415</v>
      </c>
      <c r="BM264" s="194" t="s">
        <v>2882</v>
      </c>
    </row>
    <row r="265" spans="2:65" s="1" customFormat="1" ht="16.5" customHeight="1">
      <c r="B265" s="182"/>
      <c r="C265" s="183" t="s">
        <v>612</v>
      </c>
      <c r="D265" s="183" t="s">
        <v>213</v>
      </c>
      <c r="E265" s="184" t="s">
        <v>2883</v>
      </c>
      <c r="F265" s="185" t="s">
        <v>2884</v>
      </c>
      <c r="G265" s="186" t="s">
        <v>250</v>
      </c>
      <c r="H265" s="187">
        <v>6900</v>
      </c>
      <c r="I265" s="188"/>
      <c r="J265" s="188">
        <f t="shared" si="40"/>
        <v>0</v>
      </c>
      <c r="K265" s="189"/>
      <c r="L265" s="64"/>
      <c r="M265" s="190" t="s">
        <v>1</v>
      </c>
      <c r="N265" s="191" t="s">
        <v>37</v>
      </c>
      <c r="O265" s="192">
        <v>0</v>
      </c>
      <c r="P265" s="192">
        <f t="shared" si="41"/>
        <v>0</v>
      </c>
      <c r="Q265" s="192">
        <v>0</v>
      </c>
      <c r="R265" s="192">
        <f t="shared" si="42"/>
        <v>0</v>
      </c>
      <c r="S265" s="192">
        <v>0</v>
      </c>
      <c r="T265" s="193">
        <f t="shared" si="43"/>
        <v>0</v>
      </c>
      <c r="AR265" s="194" t="s">
        <v>415</v>
      </c>
      <c r="AT265" s="194" t="s">
        <v>213</v>
      </c>
      <c r="AU265" s="194" t="s">
        <v>83</v>
      </c>
      <c r="AY265" s="51" t="s">
        <v>211</v>
      </c>
      <c r="BE265" s="195">
        <f t="shared" si="44"/>
        <v>0</v>
      </c>
      <c r="BF265" s="195">
        <f t="shared" si="45"/>
        <v>0</v>
      </c>
      <c r="BG265" s="195">
        <f t="shared" si="46"/>
        <v>0</v>
      </c>
      <c r="BH265" s="195">
        <f t="shared" si="47"/>
        <v>0</v>
      </c>
      <c r="BI265" s="195">
        <f t="shared" si="48"/>
        <v>0</v>
      </c>
      <c r="BJ265" s="51" t="s">
        <v>83</v>
      </c>
      <c r="BK265" s="195">
        <f t="shared" si="49"/>
        <v>0</v>
      </c>
      <c r="BL265" s="51" t="s">
        <v>415</v>
      </c>
      <c r="BM265" s="194" t="s">
        <v>2885</v>
      </c>
    </row>
    <row r="266" spans="2:65" s="1" customFormat="1" ht="24.2" customHeight="1">
      <c r="B266" s="182"/>
      <c r="C266" s="196" t="s">
        <v>615</v>
      </c>
      <c r="D266" s="196" t="s">
        <v>240</v>
      </c>
      <c r="E266" s="197" t="s">
        <v>2886</v>
      </c>
      <c r="F266" s="198" t="s">
        <v>2887</v>
      </c>
      <c r="G266" s="199" t="s">
        <v>250</v>
      </c>
      <c r="H266" s="200">
        <v>6900</v>
      </c>
      <c r="I266" s="201"/>
      <c r="J266" s="201">
        <f t="shared" si="40"/>
        <v>0</v>
      </c>
      <c r="K266" s="202"/>
      <c r="L266" s="203"/>
      <c r="M266" s="204" t="s">
        <v>1</v>
      </c>
      <c r="N266" s="205" t="s">
        <v>37</v>
      </c>
      <c r="O266" s="192">
        <v>0</v>
      </c>
      <c r="P266" s="192">
        <f t="shared" si="41"/>
        <v>0</v>
      </c>
      <c r="Q266" s="192">
        <v>0</v>
      </c>
      <c r="R266" s="192">
        <f t="shared" si="42"/>
        <v>0</v>
      </c>
      <c r="S266" s="192">
        <v>0</v>
      </c>
      <c r="T266" s="193">
        <f t="shared" si="43"/>
        <v>0</v>
      </c>
      <c r="AR266" s="194" t="s">
        <v>2600</v>
      </c>
      <c r="AT266" s="194" t="s">
        <v>240</v>
      </c>
      <c r="AU266" s="194" t="s">
        <v>83</v>
      </c>
      <c r="AY266" s="51" t="s">
        <v>211</v>
      </c>
      <c r="BE266" s="195">
        <f t="shared" si="44"/>
        <v>0</v>
      </c>
      <c r="BF266" s="195">
        <f t="shared" si="45"/>
        <v>0</v>
      </c>
      <c r="BG266" s="195">
        <f t="shared" si="46"/>
        <v>0</v>
      </c>
      <c r="BH266" s="195">
        <f t="shared" si="47"/>
        <v>0</v>
      </c>
      <c r="BI266" s="195">
        <f t="shared" si="48"/>
        <v>0</v>
      </c>
      <c r="BJ266" s="51" t="s">
        <v>83</v>
      </c>
      <c r="BK266" s="195">
        <f t="shared" si="49"/>
        <v>0</v>
      </c>
      <c r="BL266" s="51" t="s">
        <v>415</v>
      </c>
      <c r="BM266" s="194" t="s">
        <v>2888</v>
      </c>
    </row>
    <row r="267" spans="2:65" s="1" customFormat="1" ht="16.5" customHeight="1">
      <c r="B267" s="182"/>
      <c r="C267" s="183" t="s">
        <v>618</v>
      </c>
      <c r="D267" s="183" t="s">
        <v>213</v>
      </c>
      <c r="E267" s="184" t="s">
        <v>2889</v>
      </c>
      <c r="F267" s="185" t="s">
        <v>2890</v>
      </c>
      <c r="G267" s="186" t="s">
        <v>2891</v>
      </c>
      <c r="H267" s="187">
        <v>50</v>
      </c>
      <c r="I267" s="188"/>
      <c r="J267" s="188">
        <f t="shared" si="40"/>
        <v>0</v>
      </c>
      <c r="K267" s="189"/>
      <c r="L267" s="64"/>
      <c r="M267" s="190" t="s">
        <v>1</v>
      </c>
      <c r="N267" s="191" t="s">
        <v>37</v>
      </c>
      <c r="O267" s="192">
        <v>0</v>
      </c>
      <c r="P267" s="192">
        <f t="shared" si="41"/>
        <v>0</v>
      </c>
      <c r="Q267" s="192">
        <v>0</v>
      </c>
      <c r="R267" s="192">
        <f t="shared" si="42"/>
        <v>0</v>
      </c>
      <c r="S267" s="192">
        <v>0</v>
      </c>
      <c r="T267" s="193">
        <f t="shared" si="43"/>
        <v>0</v>
      </c>
      <c r="AR267" s="194" t="s">
        <v>415</v>
      </c>
      <c r="AT267" s="194" t="s">
        <v>213</v>
      </c>
      <c r="AU267" s="194" t="s">
        <v>83</v>
      </c>
      <c r="AY267" s="51" t="s">
        <v>211</v>
      </c>
      <c r="BE267" s="195">
        <f t="shared" si="44"/>
        <v>0</v>
      </c>
      <c r="BF267" s="195">
        <f t="shared" si="45"/>
        <v>0</v>
      </c>
      <c r="BG267" s="195">
        <f t="shared" si="46"/>
        <v>0</v>
      </c>
      <c r="BH267" s="195">
        <f t="shared" si="47"/>
        <v>0</v>
      </c>
      <c r="BI267" s="195">
        <f t="shared" si="48"/>
        <v>0</v>
      </c>
      <c r="BJ267" s="51" t="s">
        <v>83</v>
      </c>
      <c r="BK267" s="195">
        <f t="shared" si="49"/>
        <v>0</v>
      </c>
      <c r="BL267" s="51" t="s">
        <v>415</v>
      </c>
      <c r="BM267" s="194" t="s">
        <v>2892</v>
      </c>
    </row>
    <row r="268" spans="2:65" s="1" customFormat="1" ht="24.2" customHeight="1">
      <c r="B268" s="182"/>
      <c r="C268" s="183" t="s">
        <v>621</v>
      </c>
      <c r="D268" s="183" t="s">
        <v>213</v>
      </c>
      <c r="E268" s="184" t="s">
        <v>2893</v>
      </c>
      <c r="F268" s="185" t="s">
        <v>2894</v>
      </c>
      <c r="G268" s="186" t="s">
        <v>389</v>
      </c>
      <c r="H268" s="187">
        <v>340</v>
      </c>
      <c r="I268" s="188"/>
      <c r="J268" s="188">
        <f t="shared" si="40"/>
        <v>0</v>
      </c>
      <c r="K268" s="189"/>
      <c r="L268" s="64"/>
      <c r="M268" s="190" t="s">
        <v>1</v>
      </c>
      <c r="N268" s="191" t="s">
        <v>37</v>
      </c>
      <c r="O268" s="192">
        <v>0</v>
      </c>
      <c r="P268" s="192">
        <f t="shared" si="41"/>
        <v>0</v>
      </c>
      <c r="Q268" s="192">
        <v>0</v>
      </c>
      <c r="R268" s="192">
        <f t="shared" si="42"/>
        <v>0</v>
      </c>
      <c r="S268" s="192">
        <v>0</v>
      </c>
      <c r="T268" s="193">
        <f t="shared" si="43"/>
        <v>0</v>
      </c>
      <c r="AR268" s="194" t="s">
        <v>415</v>
      </c>
      <c r="AT268" s="194" t="s">
        <v>213</v>
      </c>
      <c r="AU268" s="194" t="s">
        <v>83</v>
      </c>
      <c r="AY268" s="51" t="s">
        <v>211</v>
      </c>
      <c r="BE268" s="195">
        <f t="shared" si="44"/>
        <v>0</v>
      </c>
      <c r="BF268" s="195">
        <f t="shared" si="45"/>
        <v>0</v>
      </c>
      <c r="BG268" s="195">
        <f t="shared" si="46"/>
        <v>0</v>
      </c>
      <c r="BH268" s="195">
        <f t="shared" si="47"/>
        <v>0</v>
      </c>
      <c r="BI268" s="195">
        <f t="shared" si="48"/>
        <v>0</v>
      </c>
      <c r="BJ268" s="51" t="s">
        <v>83</v>
      </c>
      <c r="BK268" s="195">
        <f t="shared" si="49"/>
        <v>0</v>
      </c>
      <c r="BL268" s="51" t="s">
        <v>415</v>
      </c>
      <c r="BM268" s="194" t="s">
        <v>2895</v>
      </c>
    </row>
    <row r="269" spans="2:65" s="1" customFormat="1" ht="24.2" customHeight="1">
      <c r="B269" s="182"/>
      <c r="C269" s="183" t="s">
        <v>624</v>
      </c>
      <c r="D269" s="183" t="s">
        <v>213</v>
      </c>
      <c r="E269" s="184" t="s">
        <v>2896</v>
      </c>
      <c r="F269" s="185" t="s">
        <v>2897</v>
      </c>
      <c r="G269" s="186" t="s">
        <v>389</v>
      </c>
      <c r="H269" s="187">
        <v>210</v>
      </c>
      <c r="I269" s="188"/>
      <c r="J269" s="188">
        <f t="shared" si="40"/>
        <v>0</v>
      </c>
      <c r="K269" s="189"/>
      <c r="L269" s="64"/>
      <c r="M269" s="190" t="s">
        <v>1</v>
      </c>
      <c r="N269" s="191" t="s">
        <v>37</v>
      </c>
      <c r="O269" s="192">
        <v>0</v>
      </c>
      <c r="P269" s="192">
        <f t="shared" si="41"/>
        <v>0</v>
      </c>
      <c r="Q269" s="192">
        <v>0</v>
      </c>
      <c r="R269" s="192">
        <f t="shared" si="42"/>
        <v>0</v>
      </c>
      <c r="S269" s="192">
        <v>0</v>
      </c>
      <c r="T269" s="193">
        <f t="shared" si="43"/>
        <v>0</v>
      </c>
      <c r="AR269" s="194" t="s">
        <v>415</v>
      </c>
      <c r="AT269" s="194" t="s">
        <v>213</v>
      </c>
      <c r="AU269" s="194" t="s">
        <v>83</v>
      </c>
      <c r="AY269" s="51" t="s">
        <v>211</v>
      </c>
      <c r="BE269" s="195">
        <f t="shared" si="44"/>
        <v>0</v>
      </c>
      <c r="BF269" s="195">
        <f t="shared" si="45"/>
        <v>0</v>
      </c>
      <c r="BG269" s="195">
        <f t="shared" si="46"/>
        <v>0</v>
      </c>
      <c r="BH269" s="195">
        <f t="shared" si="47"/>
        <v>0</v>
      </c>
      <c r="BI269" s="195">
        <f t="shared" si="48"/>
        <v>0</v>
      </c>
      <c r="BJ269" s="51" t="s">
        <v>83</v>
      </c>
      <c r="BK269" s="195">
        <f t="shared" si="49"/>
        <v>0</v>
      </c>
      <c r="BL269" s="51" t="s">
        <v>415</v>
      </c>
      <c r="BM269" s="194" t="s">
        <v>2898</v>
      </c>
    </row>
    <row r="270" spans="2:65" s="1" customFormat="1" ht="16.5" customHeight="1">
      <c r="B270" s="182"/>
      <c r="C270" s="183" t="s">
        <v>627</v>
      </c>
      <c r="D270" s="183" t="s">
        <v>213</v>
      </c>
      <c r="E270" s="184" t="s">
        <v>2899</v>
      </c>
      <c r="F270" s="185" t="s">
        <v>2900</v>
      </c>
      <c r="G270" s="186" t="s">
        <v>2066</v>
      </c>
      <c r="H270" s="187">
        <v>64</v>
      </c>
      <c r="I270" s="188"/>
      <c r="J270" s="188">
        <f t="shared" si="40"/>
        <v>0</v>
      </c>
      <c r="K270" s="189"/>
      <c r="L270" s="64"/>
      <c r="M270" s="190" t="s">
        <v>1</v>
      </c>
      <c r="N270" s="191" t="s">
        <v>37</v>
      </c>
      <c r="O270" s="192">
        <v>0</v>
      </c>
      <c r="P270" s="192">
        <f t="shared" si="41"/>
        <v>0</v>
      </c>
      <c r="Q270" s="192">
        <v>0</v>
      </c>
      <c r="R270" s="192">
        <f t="shared" si="42"/>
        <v>0</v>
      </c>
      <c r="S270" s="192">
        <v>0</v>
      </c>
      <c r="T270" s="193">
        <f t="shared" si="43"/>
        <v>0</v>
      </c>
      <c r="AR270" s="194" t="s">
        <v>415</v>
      </c>
      <c r="AT270" s="194" t="s">
        <v>213</v>
      </c>
      <c r="AU270" s="194" t="s">
        <v>83</v>
      </c>
      <c r="AY270" s="51" t="s">
        <v>211</v>
      </c>
      <c r="BE270" s="195">
        <f t="shared" si="44"/>
        <v>0</v>
      </c>
      <c r="BF270" s="195">
        <f t="shared" si="45"/>
        <v>0</v>
      </c>
      <c r="BG270" s="195">
        <f t="shared" si="46"/>
        <v>0</v>
      </c>
      <c r="BH270" s="195">
        <f t="shared" si="47"/>
        <v>0</v>
      </c>
      <c r="BI270" s="195">
        <f t="shared" si="48"/>
        <v>0</v>
      </c>
      <c r="BJ270" s="51" t="s">
        <v>83</v>
      </c>
      <c r="BK270" s="195">
        <f t="shared" si="49"/>
        <v>0</v>
      </c>
      <c r="BL270" s="51" t="s">
        <v>415</v>
      </c>
      <c r="BM270" s="194" t="s">
        <v>2901</v>
      </c>
    </row>
    <row r="271" spans="2:65" s="11" customFormat="1" ht="22.9" customHeight="1">
      <c r="B271" s="171"/>
      <c r="D271" s="172" t="s">
        <v>69</v>
      </c>
      <c r="E271" s="180" t="s">
        <v>2902</v>
      </c>
      <c r="F271" s="180" t="s">
        <v>2903</v>
      </c>
      <c r="J271" s="181">
        <f>BK271</f>
        <v>0</v>
      </c>
      <c r="L271" s="171"/>
      <c r="M271" s="175"/>
      <c r="P271" s="176">
        <f>P272</f>
        <v>0</v>
      </c>
      <c r="R271" s="176">
        <f>R272</f>
        <v>2.0280586500000002</v>
      </c>
      <c r="T271" s="177">
        <f>T272</f>
        <v>0</v>
      </c>
      <c r="W271" s="1"/>
      <c r="X271" s="1"/>
      <c r="AR271" s="172" t="s">
        <v>77</v>
      </c>
      <c r="AT271" s="178" t="s">
        <v>69</v>
      </c>
      <c r="AU271" s="178" t="s">
        <v>77</v>
      </c>
      <c r="AY271" s="172" t="s">
        <v>211</v>
      </c>
      <c r="BK271" s="179">
        <f>BK272</f>
        <v>0</v>
      </c>
    </row>
    <row r="272" spans="2:65" s="11" customFormat="1" ht="20.85" customHeight="1">
      <c r="B272" s="171"/>
      <c r="D272" s="172" t="s">
        <v>69</v>
      </c>
      <c r="E272" s="180" t="s">
        <v>2904</v>
      </c>
      <c r="F272" s="180" t="s">
        <v>2905</v>
      </c>
      <c r="J272" s="181">
        <f>BK272</f>
        <v>0</v>
      </c>
      <c r="L272" s="171"/>
      <c r="M272" s="175"/>
      <c r="P272" s="176">
        <f>SUM(P273:P307)</f>
        <v>0</v>
      </c>
      <c r="R272" s="176">
        <f>SUM(R273:R307)</f>
        <v>2.0280586500000002</v>
      </c>
      <c r="T272" s="177">
        <f>SUM(T273:T307)</f>
        <v>0</v>
      </c>
      <c r="W272" s="1"/>
      <c r="X272" s="1"/>
      <c r="AR272" s="172" t="s">
        <v>77</v>
      </c>
      <c r="AT272" s="178" t="s">
        <v>69</v>
      </c>
      <c r="AU272" s="178" t="s">
        <v>83</v>
      </c>
      <c r="AY272" s="172" t="s">
        <v>211</v>
      </c>
      <c r="BK272" s="179">
        <f>SUM(BK273:BK307)</f>
        <v>0</v>
      </c>
    </row>
    <row r="273" spans="2:65" s="1" customFormat="1" ht="16.5" customHeight="1">
      <c r="B273" s="182"/>
      <c r="C273" s="183" t="s">
        <v>630</v>
      </c>
      <c r="D273" s="183" t="s">
        <v>213</v>
      </c>
      <c r="E273" s="184" t="s">
        <v>2906</v>
      </c>
      <c r="F273" s="185" t="s">
        <v>2907</v>
      </c>
      <c r="G273" s="186" t="s">
        <v>389</v>
      </c>
      <c r="H273" s="187">
        <v>1450</v>
      </c>
      <c r="I273" s="188"/>
      <c r="J273" s="188">
        <f t="shared" ref="J273:J307" si="50">ROUND(I273*H273,2)</f>
        <v>0</v>
      </c>
      <c r="K273" s="189"/>
      <c r="L273" s="64"/>
      <c r="M273" s="190" t="s">
        <v>1</v>
      </c>
      <c r="N273" s="191" t="s">
        <v>37</v>
      </c>
      <c r="O273" s="192">
        <v>0</v>
      </c>
      <c r="P273" s="192">
        <f t="shared" ref="P273:P307" si="51">O273*H273</f>
        <v>0</v>
      </c>
      <c r="Q273" s="192">
        <v>0</v>
      </c>
      <c r="R273" s="192">
        <f t="shared" ref="R273:R307" si="52">Q273*H273</f>
        <v>0</v>
      </c>
      <c r="S273" s="192">
        <v>0</v>
      </c>
      <c r="T273" s="193">
        <f t="shared" ref="T273:T307" si="53">S273*H273</f>
        <v>0</v>
      </c>
      <c r="AR273" s="194" t="s">
        <v>217</v>
      </c>
      <c r="AT273" s="194" t="s">
        <v>213</v>
      </c>
      <c r="AU273" s="194" t="s">
        <v>220</v>
      </c>
      <c r="AY273" s="51" t="s">
        <v>211</v>
      </c>
      <c r="BE273" s="195">
        <f t="shared" ref="BE273:BE307" si="54">IF(N273="základná",J273,0)</f>
        <v>0</v>
      </c>
      <c r="BF273" s="195">
        <f t="shared" ref="BF273:BF307" si="55">IF(N273="znížená",J273,0)</f>
        <v>0</v>
      </c>
      <c r="BG273" s="195">
        <f t="shared" ref="BG273:BG307" si="56">IF(N273="zákl. prenesená",J273,0)</f>
        <v>0</v>
      </c>
      <c r="BH273" s="195">
        <f t="shared" ref="BH273:BH307" si="57">IF(N273="zníž. prenesená",J273,0)</f>
        <v>0</v>
      </c>
      <c r="BI273" s="195">
        <f t="shared" ref="BI273:BI307" si="58">IF(N273="nulová",J273,0)</f>
        <v>0</v>
      </c>
      <c r="BJ273" s="51" t="s">
        <v>83</v>
      </c>
      <c r="BK273" s="195">
        <f t="shared" ref="BK273:BK307" si="59">ROUND(I273*H273,2)</f>
        <v>0</v>
      </c>
      <c r="BL273" s="51" t="s">
        <v>217</v>
      </c>
      <c r="BM273" s="194" t="s">
        <v>1021</v>
      </c>
    </row>
    <row r="274" spans="2:65" s="1" customFormat="1" ht="16.5" customHeight="1">
      <c r="B274" s="182"/>
      <c r="C274" s="196" t="s">
        <v>633</v>
      </c>
      <c r="D274" s="196" t="s">
        <v>240</v>
      </c>
      <c r="E274" s="197" t="s">
        <v>2908</v>
      </c>
      <c r="F274" s="198" t="s">
        <v>2909</v>
      </c>
      <c r="G274" s="199" t="s">
        <v>389</v>
      </c>
      <c r="H274" s="200">
        <v>1450</v>
      </c>
      <c r="I274" s="201"/>
      <c r="J274" s="201">
        <f t="shared" si="50"/>
        <v>0</v>
      </c>
      <c r="K274" s="202"/>
      <c r="L274" s="203"/>
      <c r="M274" s="204" t="s">
        <v>1</v>
      </c>
      <c r="N274" s="205" t="s">
        <v>37</v>
      </c>
      <c r="O274" s="192">
        <v>0</v>
      </c>
      <c r="P274" s="192">
        <f t="shared" si="51"/>
        <v>0</v>
      </c>
      <c r="Q274" s="192">
        <v>0</v>
      </c>
      <c r="R274" s="192">
        <f t="shared" si="52"/>
        <v>0</v>
      </c>
      <c r="S274" s="192">
        <v>0</v>
      </c>
      <c r="T274" s="193">
        <f t="shared" si="53"/>
        <v>0</v>
      </c>
      <c r="AR274" s="194" t="s">
        <v>235</v>
      </c>
      <c r="AT274" s="194" t="s">
        <v>240</v>
      </c>
      <c r="AU274" s="194" t="s">
        <v>220</v>
      </c>
      <c r="AY274" s="51" t="s">
        <v>211</v>
      </c>
      <c r="BE274" s="195">
        <f t="shared" si="54"/>
        <v>0</v>
      </c>
      <c r="BF274" s="195">
        <f t="shared" si="55"/>
        <v>0</v>
      </c>
      <c r="BG274" s="195">
        <f t="shared" si="56"/>
        <v>0</v>
      </c>
      <c r="BH274" s="195">
        <f t="shared" si="57"/>
        <v>0</v>
      </c>
      <c r="BI274" s="195">
        <f t="shared" si="58"/>
        <v>0</v>
      </c>
      <c r="BJ274" s="51" t="s">
        <v>83</v>
      </c>
      <c r="BK274" s="195">
        <f t="shared" si="59"/>
        <v>0</v>
      </c>
      <c r="BL274" s="51" t="s">
        <v>217</v>
      </c>
      <c r="BM274" s="194" t="s">
        <v>2910</v>
      </c>
    </row>
    <row r="275" spans="2:65" s="1" customFormat="1" ht="16.5" customHeight="1">
      <c r="B275" s="182"/>
      <c r="C275" s="183" t="s">
        <v>636</v>
      </c>
      <c r="D275" s="183" t="s">
        <v>213</v>
      </c>
      <c r="E275" s="184" t="s">
        <v>2911</v>
      </c>
      <c r="F275" s="185" t="s">
        <v>2912</v>
      </c>
      <c r="G275" s="186" t="s">
        <v>389</v>
      </c>
      <c r="H275" s="187">
        <v>8688</v>
      </c>
      <c r="I275" s="188"/>
      <c r="J275" s="188">
        <f t="shared" si="50"/>
        <v>0</v>
      </c>
      <c r="K275" s="189"/>
      <c r="L275" s="64"/>
      <c r="M275" s="190" t="s">
        <v>1</v>
      </c>
      <c r="N275" s="191" t="s">
        <v>37</v>
      </c>
      <c r="O275" s="192">
        <v>0</v>
      </c>
      <c r="P275" s="192">
        <f t="shared" si="51"/>
        <v>0</v>
      </c>
      <c r="Q275" s="192">
        <v>0</v>
      </c>
      <c r="R275" s="192">
        <f t="shared" si="52"/>
        <v>0</v>
      </c>
      <c r="S275" s="192">
        <v>0</v>
      </c>
      <c r="T275" s="193">
        <f t="shared" si="53"/>
        <v>0</v>
      </c>
      <c r="AR275" s="194" t="s">
        <v>217</v>
      </c>
      <c r="AT275" s="194" t="s">
        <v>213</v>
      </c>
      <c r="AU275" s="194" t="s">
        <v>220</v>
      </c>
      <c r="AY275" s="51" t="s">
        <v>211</v>
      </c>
      <c r="BE275" s="195">
        <f t="shared" si="54"/>
        <v>0</v>
      </c>
      <c r="BF275" s="195">
        <f t="shared" si="55"/>
        <v>0</v>
      </c>
      <c r="BG275" s="195">
        <f t="shared" si="56"/>
        <v>0</v>
      </c>
      <c r="BH275" s="195">
        <f t="shared" si="57"/>
        <v>0</v>
      </c>
      <c r="BI275" s="195">
        <f t="shared" si="58"/>
        <v>0</v>
      </c>
      <c r="BJ275" s="51" t="s">
        <v>83</v>
      </c>
      <c r="BK275" s="195">
        <f t="shared" si="59"/>
        <v>0</v>
      </c>
      <c r="BL275" s="51" t="s">
        <v>217</v>
      </c>
      <c r="BM275" s="194" t="s">
        <v>1027</v>
      </c>
    </row>
    <row r="276" spans="2:65" s="1" customFormat="1" ht="16.5" customHeight="1">
      <c r="B276" s="182"/>
      <c r="C276" s="196" t="s">
        <v>639</v>
      </c>
      <c r="D276" s="196" t="s">
        <v>240</v>
      </c>
      <c r="E276" s="197" t="s">
        <v>2913</v>
      </c>
      <c r="F276" s="198" t="s">
        <v>2914</v>
      </c>
      <c r="G276" s="199" t="s">
        <v>389</v>
      </c>
      <c r="H276" s="200">
        <v>560</v>
      </c>
      <c r="I276" s="201"/>
      <c r="J276" s="201">
        <f t="shared" si="50"/>
        <v>0</v>
      </c>
      <c r="K276" s="202"/>
      <c r="L276" s="203"/>
      <c r="M276" s="204" t="s">
        <v>1</v>
      </c>
      <c r="N276" s="205" t="s">
        <v>37</v>
      </c>
      <c r="O276" s="192">
        <v>0</v>
      </c>
      <c r="P276" s="192">
        <f t="shared" si="51"/>
        <v>0</v>
      </c>
      <c r="Q276" s="192">
        <v>0</v>
      </c>
      <c r="R276" s="192">
        <f t="shared" si="52"/>
        <v>0</v>
      </c>
      <c r="S276" s="192">
        <v>0</v>
      </c>
      <c r="T276" s="193">
        <f t="shared" si="53"/>
        <v>0</v>
      </c>
      <c r="AR276" s="194" t="s">
        <v>235</v>
      </c>
      <c r="AT276" s="194" t="s">
        <v>240</v>
      </c>
      <c r="AU276" s="194" t="s">
        <v>220</v>
      </c>
      <c r="AY276" s="51" t="s">
        <v>211</v>
      </c>
      <c r="BE276" s="195">
        <f t="shared" si="54"/>
        <v>0</v>
      </c>
      <c r="BF276" s="195">
        <f t="shared" si="55"/>
        <v>0</v>
      </c>
      <c r="BG276" s="195">
        <f t="shared" si="56"/>
        <v>0</v>
      </c>
      <c r="BH276" s="195">
        <f t="shared" si="57"/>
        <v>0</v>
      </c>
      <c r="BI276" s="195">
        <f t="shared" si="58"/>
        <v>0</v>
      </c>
      <c r="BJ276" s="51" t="s">
        <v>83</v>
      </c>
      <c r="BK276" s="195">
        <f t="shared" si="59"/>
        <v>0</v>
      </c>
      <c r="BL276" s="51" t="s">
        <v>217</v>
      </c>
      <c r="BM276" s="194" t="s">
        <v>1029</v>
      </c>
    </row>
    <row r="277" spans="2:65" s="1" customFormat="1" ht="16.5" customHeight="1">
      <c r="B277" s="182"/>
      <c r="C277" s="196" t="s">
        <v>642</v>
      </c>
      <c r="D277" s="196" t="s">
        <v>240</v>
      </c>
      <c r="E277" s="197" t="s">
        <v>2915</v>
      </c>
      <c r="F277" s="198" t="s">
        <v>2916</v>
      </c>
      <c r="G277" s="199" t="s">
        <v>389</v>
      </c>
      <c r="H277" s="200">
        <v>1858</v>
      </c>
      <c r="I277" s="201"/>
      <c r="J277" s="201">
        <f t="shared" si="50"/>
        <v>0</v>
      </c>
      <c r="K277" s="202"/>
      <c r="L277" s="203"/>
      <c r="M277" s="204" t="s">
        <v>1</v>
      </c>
      <c r="N277" s="205" t="s">
        <v>37</v>
      </c>
      <c r="O277" s="192">
        <v>0</v>
      </c>
      <c r="P277" s="192">
        <f t="shared" si="51"/>
        <v>0</v>
      </c>
      <c r="Q277" s="192">
        <v>0</v>
      </c>
      <c r="R277" s="192">
        <f t="shared" si="52"/>
        <v>0</v>
      </c>
      <c r="S277" s="192">
        <v>0</v>
      </c>
      <c r="T277" s="193">
        <f t="shared" si="53"/>
        <v>0</v>
      </c>
      <c r="AR277" s="194" t="s">
        <v>235</v>
      </c>
      <c r="AT277" s="194" t="s">
        <v>240</v>
      </c>
      <c r="AU277" s="194" t="s">
        <v>220</v>
      </c>
      <c r="AY277" s="51" t="s">
        <v>211</v>
      </c>
      <c r="BE277" s="195">
        <f t="shared" si="54"/>
        <v>0</v>
      </c>
      <c r="BF277" s="195">
        <f t="shared" si="55"/>
        <v>0</v>
      </c>
      <c r="BG277" s="195">
        <f t="shared" si="56"/>
        <v>0</v>
      </c>
      <c r="BH277" s="195">
        <f t="shared" si="57"/>
        <v>0</v>
      </c>
      <c r="BI277" s="195">
        <f t="shared" si="58"/>
        <v>0</v>
      </c>
      <c r="BJ277" s="51" t="s">
        <v>83</v>
      </c>
      <c r="BK277" s="195">
        <f t="shared" si="59"/>
        <v>0</v>
      </c>
      <c r="BL277" s="51" t="s">
        <v>217</v>
      </c>
      <c r="BM277" s="194" t="s">
        <v>2917</v>
      </c>
    </row>
    <row r="278" spans="2:65" s="1" customFormat="1" ht="16.5" customHeight="1">
      <c r="B278" s="182"/>
      <c r="C278" s="196" t="s">
        <v>646</v>
      </c>
      <c r="D278" s="196" t="s">
        <v>240</v>
      </c>
      <c r="E278" s="197" t="s">
        <v>2918</v>
      </c>
      <c r="F278" s="198" t="s">
        <v>2919</v>
      </c>
      <c r="G278" s="199" t="s">
        <v>389</v>
      </c>
      <c r="H278" s="200">
        <v>6270</v>
      </c>
      <c r="I278" s="201"/>
      <c r="J278" s="201">
        <f t="shared" si="50"/>
        <v>0</v>
      </c>
      <c r="K278" s="202"/>
      <c r="L278" s="203"/>
      <c r="M278" s="204" t="s">
        <v>1</v>
      </c>
      <c r="N278" s="205" t="s">
        <v>37</v>
      </c>
      <c r="O278" s="192">
        <v>0</v>
      </c>
      <c r="P278" s="192">
        <f t="shared" si="51"/>
        <v>0</v>
      </c>
      <c r="Q278" s="192">
        <v>0</v>
      </c>
      <c r="R278" s="192">
        <f t="shared" si="52"/>
        <v>0</v>
      </c>
      <c r="S278" s="192">
        <v>0</v>
      </c>
      <c r="T278" s="193">
        <f t="shared" si="53"/>
        <v>0</v>
      </c>
      <c r="AR278" s="194" t="s">
        <v>235</v>
      </c>
      <c r="AT278" s="194" t="s">
        <v>240</v>
      </c>
      <c r="AU278" s="194" t="s">
        <v>220</v>
      </c>
      <c r="AY278" s="51" t="s">
        <v>211</v>
      </c>
      <c r="BE278" s="195">
        <f t="shared" si="54"/>
        <v>0</v>
      </c>
      <c r="BF278" s="195">
        <f t="shared" si="55"/>
        <v>0</v>
      </c>
      <c r="BG278" s="195">
        <f t="shared" si="56"/>
        <v>0</v>
      </c>
      <c r="BH278" s="195">
        <f t="shared" si="57"/>
        <v>0</v>
      </c>
      <c r="BI278" s="195">
        <f t="shared" si="58"/>
        <v>0</v>
      </c>
      <c r="BJ278" s="51" t="s">
        <v>83</v>
      </c>
      <c r="BK278" s="195">
        <f t="shared" si="59"/>
        <v>0</v>
      </c>
      <c r="BL278" s="51" t="s">
        <v>217</v>
      </c>
      <c r="BM278" s="194" t="s">
        <v>1030</v>
      </c>
    </row>
    <row r="279" spans="2:65" s="1" customFormat="1" ht="16.5" customHeight="1">
      <c r="B279" s="182"/>
      <c r="C279" s="183" t="s">
        <v>653</v>
      </c>
      <c r="D279" s="183" t="s">
        <v>213</v>
      </c>
      <c r="E279" s="184" t="s">
        <v>2920</v>
      </c>
      <c r="F279" s="185" t="s">
        <v>2921</v>
      </c>
      <c r="G279" s="186" t="s">
        <v>389</v>
      </c>
      <c r="H279" s="187">
        <v>8800</v>
      </c>
      <c r="I279" s="188"/>
      <c r="J279" s="188">
        <f t="shared" si="50"/>
        <v>0</v>
      </c>
      <c r="K279" s="189"/>
      <c r="L279" s="64"/>
      <c r="M279" s="190" t="s">
        <v>1</v>
      </c>
      <c r="N279" s="191" t="s">
        <v>37</v>
      </c>
      <c r="O279" s="192">
        <v>0</v>
      </c>
      <c r="P279" s="192">
        <f t="shared" si="51"/>
        <v>0</v>
      </c>
      <c r="Q279" s="192">
        <v>0</v>
      </c>
      <c r="R279" s="192">
        <f t="shared" si="52"/>
        <v>0</v>
      </c>
      <c r="S279" s="192">
        <v>0</v>
      </c>
      <c r="T279" s="193">
        <f t="shared" si="53"/>
        <v>0</v>
      </c>
      <c r="AR279" s="194" t="s">
        <v>217</v>
      </c>
      <c r="AT279" s="194" t="s">
        <v>213</v>
      </c>
      <c r="AU279" s="194" t="s">
        <v>220</v>
      </c>
      <c r="AY279" s="51" t="s">
        <v>211</v>
      </c>
      <c r="BE279" s="195">
        <f t="shared" si="54"/>
        <v>0</v>
      </c>
      <c r="BF279" s="195">
        <f t="shared" si="55"/>
        <v>0</v>
      </c>
      <c r="BG279" s="195">
        <f t="shared" si="56"/>
        <v>0</v>
      </c>
      <c r="BH279" s="195">
        <f t="shared" si="57"/>
        <v>0</v>
      </c>
      <c r="BI279" s="195">
        <f t="shared" si="58"/>
        <v>0</v>
      </c>
      <c r="BJ279" s="51" t="s">
        <v>83</v>
      </c>
      <c r="BK279" s="195">
        <f t="shared" si="59"/>
        <v>0</v>
      </c>
      <c r="BL279" s="51" t="s">
        <v>217</v>
      </c>
      <c r="BM279" s="194" t="s">
        <v>2922</v>
      </c>
    </row>
    <row r="280" spans="2:65" s="1" customFormat="1" ht="16.5" customHeight="1">
      <c r="B280" s="182"/>
      <c r="C280" s="196" t="s">
        <v>656</v>
      </c>
      <c r="D280" s="196" t="s">
        <v>240</v>
      </c>
      <c r="E280" s="197" t="s">
        <v>2923</v>
      </c>
      <c r="F280" s="198" t="s">
        <v>2924</v>
      </c>
      <c r="G280" s="199" t="s">
        <v>389</v>
      </c>
      <c r="H280" s="200">
        <v>8800</v>
      </c>
      <c r="I280" s="201"/>
      <c r="J280" s="201">
        <f t="shared" si="50"/>
        <v>0</v>
      </c>
      <c r="K280" s="202"/>
      <c r="L280" s="203"/>
      <c r="M280" s="204" t="s">
        <v>1</v>
      </c>
      <c r="N280" s="205" t="s">
        <v>37</v>
      </c>
      <c r="O280" s="192">
        <v>0</v>
      </c>
      <c r="P280" s="192">
        <f t="shared" si="51"/>
        <v>0</v>
      </c>
      <c r="Q280" s="192">
        <v>0</v>
      </c>
      <c r="R280" s="192">
        <f t="shared" si="52"/>
        <v>0</v>
      </c>
      <c r="S280" s="192">
        <v>0</v>
      </c>
      <c r="T280" s="193">
        <f t="shared" si="53"/>
        <v>0</v>
      </c>
      <c r="AR280" s="194" t="s">
        <v>235</v>
      </c>
      <c r="AT280" s="194" t="s">
        <v>240</v>
      </c>
      <c r="AU280" s="194" t="s">
        <v>220</v>
      </c>
      <c r="AY280" s="51" t="s">
        <v>211</v>
      </c>
      <c r="BE280" s="195">
        <f t="shared" si="54"/>
        <v>0</v>
      </c>
      <c r="BF280" s="195">
        <f t="shared" si="55"/>
        <v>0</v>
      </c>
      <c r="BG280" s="195">
        <f t="shared" si="56"/>
        <v>0</v>
      </c>
      <c r="BH280" s="195">
        <f t="shared" si="57"/>
        <v>0</v>
      </c>
      <c r="BI280" s="195">
        <f t="shared" si="58"/>
        <v>0</v>
      </c>
      <c r="BJ280" s="51" t="s">
        <v>83</v>
      </c>
      <c r="BK280" s="195">
        <f t="shared" si="59"/>
        <v>0</v>
      </c>
      <c r="BL280" s="51" t="s">
        <v>217</v>
      </c>
      <c r="BM280" s="194" t="s">
        <v>1033</v>
      </c>
    </row>
    <row r="281" spans="2:65" s="1" customFormat="1" ht="21.75" customHeight="1">
      <c r="B281" s="182"/>
      <c r="C281" s="183" t="s">
        <v>661</v>
      </c>
      <c r="D281" s="183" t="s">
        <v>213</v>
      </c>
      <c r="E281" s="184" t="s">
        <v>2925</v>
      </c>
      <c r="F281" s="185" t="s">
        <v>2926</v>
      </c>
      <c r="G281" s="186" t="s">
        <v>389</v>
      </c>
      <c r="H281" s="187">
        <v>410</v>
      </c>
      <c r="I281" s="188"/>
      <c r="J281" s="188">
        <f t="shared" si="50"/>
        <v>0</v>
      </c>
      <c r="K281" s="189"/>
      <c r="L281" s="64"/>
      <c r="M281" s="190" t="s">
        <v>1</v>
      </c>
      <c r="N281" s="191" t="s">
        <v>37</v>
      </c>
      <c r="O281" s="192">
        <v>0</v>
      </c>
      <c r="P281" s="192">
        <f t="shared" si="51"/>
        <v>0</v>
      </c>
      <c r="Q281" s="192">
        <v>0</v>
      </c>
      <c r="R281" s="192">
        <f t="shared" si="52"/>
        <v>0</v>
      </c>
      <c r="S281" s="192">
        <v>0</v>
      </c>
      <c r="T281" s="193">
        <f t="shared" si="53"/>
        <v>0</v>
      </c>
      <c r="AR281" s="194" t="s">
        <v>217</v>
      </c>
      <c r="AT281" s="194" t="s">
        <v>213</v>
      </c>
      <c r="AU281" s="194" t="s">
        <v>220</v>
      </c>
      <c r="AY281" s="51" t="s">
        <v>211</v>
      </c>
      <c r="BE281" s="195">
        <f t="shared" si="54"/>
        <v>0</v>
      </c>
      <c r="BF281" s="195">
        <f t="shared" si="55"/>
        <v>0</v>
      </c>
      <c r="BG281" s="195">
        <f t="shared" si="56"/>
        <v>0</v>
      </c>
      <c r="BH281" s="195">
        <f t="shared" si="57"/>
        <v>0</v>
      </c>
      <c r="BI281" s="195">
        <f t="shared" si="58"/>
        <v>0</v>
      </c>
      <c r="BJ281" s="51" t="s">
        <v>83</v>
      </c>
      <c r="BK281" s="195">
        <f t="shared" si="59"/>
        <v>0</v>
      </c>
      <c r="BL281" s="51" t="s">
        <v>217</v>
      </c>
      <c r="BM281" s="194" t="s">
        <v>1035</v>
      </c>
    </row>
    <row r="282" spans="2:65" s="1" customFormat="1" ht="21.75" customHeight="1">
      <c r="B282" s="182"/>
      <c r="C282" s="196" t="s">
        <v>664</v>
      </c>
      <c r="D282" s="196" t="s">
        <v>240</v>
      </c>
      <c r="E282" s="197" t="s">
        <v>2927</v>
      </c>
      <c r="F282" s="198" t="s">
        <v>2928</v>
      </c>
      <c r="G282" s="199" t="s">
        <v>389</v>
      </c>
      <c r="H282" s="200">
        <v>410</v>
      </c>
      <c r="I282" s="201"/>
      <c r="J282" s="201">
        <f t="shared" si="50"/>
        <v>0</v>
      </c>
      <c r="K282" s="202"/>
      <c r="L282" s="203"/>
      <c r="M282" s="204" t="s">
        <v>1</v>
      </c>
      <c r="N282" s="205" t="s">
        <v>37</v>
      </c>
      <c r="O282" s="192">
        <v>0</v>
      </c>
      <c r="P282" s="192">
        <f t="shared" si="51"/>
        <v>0</v>
      </c>
      <c r="Q282" s="192">
        <v>3.3E-4</v>
      </c>
      <c r="R282" s="192">
        <f t="shared" si="52"/>
        <v>0.1353</v>
      </c>
      <c r="S282" s="192">
        <v>0</v>
      </c>
      <c r="T282" s="193">
        <f t="shared" si="53"/>
        <v>0</v>
      </c>
      <c r="AR282" s="194" t="s">
        <v>235</v>
      </c>
      <c r="AT282" s="194" t="s">
        <v>240</v>
      </c>
      <c r="AU282" s="194" t="s">
        <v>220</v>
      </c>
      <c r="AY282" s="51" t="s">
        <v>211</v>
      </c>
      <c r="BE282" s="195">
        <f t="shared" si="54"/>
        <v>0</v>
      </c>
      <c r="BF282" s="195">
        <f t="shared" si="55"/>
        <v>0</v>
      </c>
      <c r="BG282" s="195">
        <f t="shared" si="56"/>
        <v>0</v>
      </c>
      <c r="BH282" s="195">
        <f t="shared" si="57"/>
        <v>0</v>
      </c>
      <c r="BI282" s="195">
        <f t="shared" si="58"/>
        <v>0</v>
      </c>
      <c r="BJ282" s="51" t="s">
        <v>83</v>
      </c>
      <c r="BK282" s="195">
        <f t="shared" si="59"/>
        <v>0</v>
      </c>
      <c r="BL282" s="51" t="s">
        <v>217</v>
      </c>
      <c r="BM282" s="194" t="s">
        <v>1039</v>
      </c>
    </row>
    <row r="283" spans="2:65" s="1" customFormat="1" ht="16.5" customHeight="1">
      <c r="B283" s="182"/>
      <c r="C283" s="183" t="s">
        <v>667</v>
      </c>
      <c r="D283" s="183" t="s">
        <v>213</v>
      </c>
      <c r="E283" s="184" t="s">
        <v>2929</v>
      </c>
      <c r="F283" s="185" t="s">
        <v>2930</v>
      </c>
      <c r="G283" s="186" t="s">
        <v>389</v>
      </c>
      <c r="H283" s="187">
        <v>260</v>
      </c>
      <c r="I283" s="188"/>
      <c r="J283" s="188">
        <f t="shared" si="50"/>
        <v>0</v>
      </c>
      <c r="K283" s="189"/>
      <c r="L283" s="64"/>
      <c r="M283" s="190" t="s">
        <v>1</v>
      </c>
      <c r="N283" s="191" t="s">
        <v>37</v>
      </c>
      <c r="O283" s="192">
        <v>0</v>
      </c>
      <c r="P283" s="192">
        <f t="shared" si="51"/>
        <v>0</v>
      </c>
      <c r="Q283" s="192">
        <v>0</v>
      </c>
      <c r="R283" s="192">
        <f t="shared" si="52"/>
        <v>0</v>
      </c>
      <c r="S283" s="192">
        <v>0</v>
      </c>
      <c r="T283" s="193">
        <f t="shared" si="53"/>
        <v>0</v>
      </c>
      <c r="AR283" s="194" t="s">
        <v>217</v>
      </c>
      <c r="AT283" s="194" t="s">
        <v>213</v>
      </c>
      <c r="AU283" s="194" t="s">
        <v>220</v>
      </c>
      <c r="AY283" s="51" t="s">
        <v>211</v>
      </c>
      <c r="BE283" s="195">
        <f t="shared" si="54"/>
        <v>0</v>
      </c>
      <c r="BF283" s="195">
        <f t="shared" si="55"/>
        <v>0</v>
      </c>
      <c r="BG283" s="195">
        <f t="shared" si="56"/>
        <v>0</v>
      </c>
      <c r="BH283" s="195">
        <f t="shared" si="57"/>
        <v>0</v>
      </c>
      <c r="BI283" s="195">
        <f t="shared" si="58"/>
        <v>0</v>
      </c>
      <c r="BJ283" s="51" t="s">
        <v>83</v>
      </c>
      <c r="BK283" s="195">
        <f t="shared" si="59"/>
        <v>0</v>
      </c>
      <c r="BL283" s="51" t="s">
        <v>217</v>
      </c>
      <c r="BM283" s="194" t="s">
        <v>1044</v>
      </c>
    </row>
    <row r="284" spans="2:65" s="1" customFormat="1" ht="16.5" customHeight="1">
      <c r="B284" s="182"/>
      <c r="C284" s="196" t="s">
        <v>670</v>
      </c>
      <c r="D284" s="196" t="s">
        <v>240</v>
      </c>
      <c r="E284" s="197" t="s">
        <v>2931</v>
      </c>
      <c r="F284" s="198" t="s">
        <v>2932</v>
      </c>
      <c r="G284" s="199" t="s">
        <v>389</v>
      </c>
      <c r="H284" s="200">
        <v>260</v>
      </c>
      <c r="I284" s="201"/>
      <c r="J284" s="201">
        <f t="shared" si="50"/>
        <v>0</v>
      </c>
      <c r="K284" s="202"/>
      <c r="L284" s="203"/>
      <c r="M284" s="204" t="s">
        <v>1</v>
      </c>
      <c r="N284" s="205" t="s">
        <v>37</v>
      </c>
      <c r="O284" s="192">
        <v>0</v>
      </c>
      <c r="P284" s="192">
        <f t="shared" si="51"/>
        <v>0</v>
      </c>
      <c r="Q284" s="192">
        <v>0</v>
      </c>
      <c r="R284" s="192">
        <f t="shared" si="52"/>
        <v>0</v>
      </c>
      <c r="S284" s="192">
        <v>0</v>
      </c>
      <c r="T284" s="193">
        <f t="shared" si="53"/>
        <v>0</v>
      </c>
      <c r="AR284" s="194" t="s">
        <v>235</v>
      </c>
      <c r="AT284" s="194" t="s">
        <v>240</v>
      </c>
      <c r="AU284" s="194" t="s">
        <v>220</v>
      </c>
      <c r="AY284" s="51" t="s">
        <v>211</v>
      </c>
      <c r="BE284" s="195">
        <f t="shared" si="54"/>
        <v>0</v>
      </c>
      <c r="BF284" s="195">
        <f t="shared" si="55"/>
        <v>0</v>
      </c>
      <c r="BG284" s="195">
        <f t="shared" si="56"/>
        <v>0</v>
      </c>
      <c r="BH284" s="195">
        <f t="shared" si="57"/>
        <v>0</v>
      </c>
      <c r="BI284" s="195">
        <f t="shared" si="58"/>
        <v>0</v>
      </c>
      <c r="BJ284" s="51" t="s">
        <v>83</v>
      </c>
      <c r="BK284" s="195">
        <f t="shared" si="59"/>
        <v>0</v>
      </c>
      <c r="BL284" s="51" t="s">
        <v>217</v>
      </c>
      <c r="BM284" s="194" t="s">
        <v>2933</v>
      </c>
    </row>
    <row r="285" spans="2:65" s="1" customFormat="1" ht="16.5" customHeight="1">
      <c r="B285" s="182"/>
      <c r="C285" s="183" t="s">
        <v>673</v>
      </c>
      <c r="D285" s="183" t="s">
        <v>213</v>
      </c>
      <c r="E285" s="184" t="s">
        <v>2934</v>
      </c>
      <c r="F285" s="185" t="s">
        <v>2935</v>
      </c>
      <c r="G285" s="186" t="s">
        <v>389</v>
      </c>
      <c r="H285" s="187">
        <v>2630</v>
      </c>
      <c r="I285" s="188"/>
      <c r="J285" s="188">
        <f t="shared" si="50"/>
        <v>0</v>
      </c>
      <c r="K285" s="189"/>
      <c r="L285" s="64"/>
      <c r="M285" s="190" t="s">
        <v>1</v>
      </c>
      <c r="N285" s="191" t="s">
        <v>37</v>
      </c>
      <c r="O285" s="192">
        <v>0</v>
      </c>
      <c r="P285" s="192">
        <f t="shared" si="51"/>
        <v>0</v>
      </c>
      <c r="Q285" s="192">
        <v>0</v>
      </c>
      <c r="R285" s="192">
        <f t="shared" si="52"/>
        <v>0</v>
      </c>
      <c r="S285" s="192">
        <v>0</v>
      </c>
      <c r="T285" s="193">
        <f t="shared" si="53"/>
        <v>0</v>
      </c>
      <c r="AR285" s="194" t="s">
        <v>217</v>
      </c>
      <c r="AT285" s="194" t="s">
        <v>213</v>
      </c>
      <c r="AU285" s="194" t="s">
        <v>220</v>
      </c>
      <c r="AY285" s="51" t="s">
        <v>211</v>
      </c>
      <c r="BE285" s="195">
        <f t="shared" si="54"/>
        <v>0</v>
      </c>
      <c r="BF285" s="195">
        <f t="shared" si="55"/>
        <v>0</v>
      </c>
      <c r="BG285" s="195">
        <f t="shared" si="56"/>
        <v>0</v>
      </c>
      <c r="BH285" s="195">
        <f t="shared" si="57"/>
        <v>0</v>
      </c>
      <c r="BI285" s="195">
        <f t="shared" si="58"/>
        <v>0</v>
      </c>
      <c r="BJ285" s="51" t="s">
        <v>83</v>
      </c>
      <c r="BK285" s="195">
        <f t="shared" si="59"/>
        <v>0</v>
      </c>
      <c r="BL285" s="51" t="s">
        <v>217</v>
      </c>
      <c r="BM285" s="194" t="s">
        <v>2936</v>
      </c>
    </row>
    <row r="286" spans="2:65" s="1" customFormat="1" ht="16.5" customHeight="1">
      <c r="B286" s="182"/>
      <c r="C286" s="196" t="s">
        <v>676</v>
      </c>
      <c r="D286" s="196" t="s">
        <v>240</v>
      </c>
      <c r="E286" s="197" t="s">
        <v>2937</v>
      </c>
      <c r="F286" s="198" t="s">
        <v>2938</v>
      </c>
      <c r="G286" s="199" t="s">
        <v>389</v>
      </c>
      <c r="H286" s="200">
        <v>2630</v>
      </c>
      <c r="I286" s="201"/>
      <c r="J286" s="201">
        <f t="shared" si="50"/>
        <v>0</v>
      </c>
      <c r="K286" s="202"/>
      <c r="L286" s="203"/>
      <c r="M286" s="204" t="s">
        <v>1</v>
      </c>
      <c r="N286" s="205" t="s">
        <v>37</v>
      </c>
      <c r="O286" s="192">
        <v>0</v>
      </c>
      <c r="P286" s="192">
        <f t="shared" si="51"/>
        <v>0</v>
      </c>
      <c r="Q286" s="192">
        <v>0</v>
      </c>
      <c r="R286" s="192">
        <f t="shared" si="52"/>
        <v>0</v>
      </c>
      <c r="S286" s="192">
        <v>0</v>
      </c>
      <c r="T286" s="193">
        <f t="shared" si="53"/>
        <v>0</v>
      </c>
      <c r="AR286" s="194" t="s">
        <v>235</v>
      </c>
      <c r="AT286" s="194" t="s">
        <v>240</v>
      </c>
      <c r="AU286" s="194" t="s">
        <v>220</v>
      </c>
      <c r="AY286" s="51" t="s">
        <v>211</v>
      </c>
      <c r="BE286" s="195">
        <f t="shared" si="54"/>
        <v>0</v>
      </c>
      <c r="BF286" s="195">
        <f t="shared" si="55"/>
        <v>0</v>
      </c>
      <c r="BG286" s="195">
        <f t="shared" si="56"/>
        <v>0</v>
      </c>
      <c r="BH286" s="195">
        <f t="shared" si="57"/>
        <v>0</v>
      </c>
      <c r="BI286" s="195">
        <f t="shared" si="58"/>
        <v>0</v>
      </c>
      <c r="BJ286" s="51" t="s">
        <v>83</v>
      </c>
      <c r="BK286" s="195">
        <f t="shared" si="59"/>
        <v>0</v>
      </c>
      <c r="BL286" s="51" t="s">
        <v>217</v>
      </c>
      <c r="BM286" s="194" t="s">
        <v>2939</v>
      </c>
    </row>
    <row r="287" spans="2:65" s="1" customFormat="1" ht="16.5" customHeight="1">
      <c r="B287" s="182"/>
      <c r="C287" s="183" t="s">
        <v>679</v>
      </c>
      <c r="D287" s="183" t="s">
        <v>213</v>
      </c>
      <c r="E287" s="184" t="s">
        <v>2940</v>
      </c>
      <c r="F287" s="185" t="s">
        <v>2941</v>
      </c>
      <c r="G287" s="186" t="s">
        <v>389</v>
      </c>
      <c r="H287" s="187">
        <v>135</v>
      </c>
      <c r="I287" s="188"/>
      <c r="J287" s="188">
        <f t="shared" si="50"/>
        <v>0</v>
      </c>
      <c r="K287" s="189"/>
      <c r="L287" s="64"/>
      <c r="M287" s="190" t="s">
        <v>1</v>
      </c>
      <c r="N287" s="191" t="s">
        <v>37</v>
      </c>
      <c r="O287" s="192">
        <v>0</v>
      </c>
      <c r="P287" s="192">
        <f t="shared" si="51"/>
        <v>0</v>
      </c>
      <c r="Q287" s="192">
        <v>0</v>
      </c>
      <c r="R287" s="192">
        <f t="shared" si="52"/>
        <v>0</v>
      </c>
      <c r="S287" s="192">
        <v>0</v>
      </c>
      <c r="T287" s="193">
        <f t="shared" si="53"/>
        <v>0</v>
      </c>
      <c r="AR287" s="194" t="s">
        <v>217</v>
      </c>
      <c r="AT287" s="194" t="s">
        <v>213</v>
      </c>
      <c r="AU287" s="194" t="s">
        <v>220</v>
      </c>
      <c r="AY287" s="51" t="s">
        <v>211</v>
      </c>
      <c r="BE287" s="195">
        <f t="shared" si="54"/>
        <v>0</v>
      </c>
      <c r="BF287" s="195">
        <f t="shared" si="55"/>
        <v>0</v>
      </c>
      <c r="BG287" s="195">
        <f t="shared" si="56"/>
        <v>0</v>
      </c>
      <c r="BH287" s="195">
        <f t="shared" si="57"/>
        <v>0</v>
      </c>
      <c r="BI287" s="195">
        <f t="shared" si="58"/>
        <v>0</v>
      </c>
      <c r="BJ287" s="51" t="s">
        <v>83</v>
      </c>
      <c r="BK287" s="195">
        <f t="shared" si="59"/>
        <v>0</v>
      </c>
      <c r="BL287" s="51" t="s">
        <v>217</v>
      </c>
      <c r="BM287" s="194" t="s">
        <v>2942</v>
      </c>
    </row>
    <row r="288" spans="2:65" s="1" customFormat="1" ht="16.5" customHeight="1">
      <c r="B288" s="182"/>
      <c r="C288" s="196" t="s">
        <v>682</v>
      </c>
      <c r="D288" s="196" t="s">
        <v>240</v>
      </c>
      <c r="E288" s="197" t="s">
        <v>2943</v>
      </c>
      <c r="F288" s="198" t="s">
        <v>2944</v>
      </c>
      <c r="G288" s="199" t="s">
        <v>389</v>
      </c>
      <c r="H288" s="200">
        <v>135</v>
      </c>
      <c r="I288" s="201"/>
      <c r="J288" s="201">
        <f t="shared" si="50"/>
        <v>0</v>
      </c>
      <c r="K288" s="202"/>
      <c r="L288" s="203"/>
      <c r="M288" s="204" t="s">
        <v>1</v>
      </c>
      <c r="N288" s="205" t="s">
        <v>37</v>
      </c>
      <c r="O288" s="192">
        <v>0</v>
      </c>
      <c r="P288" s="192">
        <f t="shared" si="51"/>
        <v>0</v>
      </c>
      <c r="Q288" s="192">
        <v>0</v>
      </c>
      <c r="R288" s="192">
        <f t="shared" si="52"/>
        <v>0</v>
      </c>
      <c r="S288" s="192">
        <v>0</v>
      </c>
      <c r="T288" s="193">
        <f t="shared" si="53"/>
        <v>0</v>
      </c>
      <c r="AR288" s="194" t="s">
        <v>235</v>
      </c>
      <c r="AT288" s="194" t="s">
        <v>240</v>
      </c>
      <c r="AU288" s="194" t="s">
        <v>220</v>
      </c>
      <c r="AY288" s="51" t="s">
        <v>211</v>
      </c>
      <c r="BE288" s="195">
        <f t="shared" si="54"/>
        <v>0</v>
      </c>
      <c r="BF288" s="195">
        <f t="shared" si="55"/>
        <v>0</v>
      </c>
      <c r="BG288" s="195">
        <f t="shared" si="56"/>
        <v>0</v>
      </c>
      <c r="BH288" s="195">
        <f t="shared" si="57"/>
        <v>0</v>
      </c>
      <c r="BI288" s="195">
        <f t="shared" si="58"/>
        <v>0</v>
      </c>
      <c r="BJ288" s="51" t="s">
        <v>83</v>
      </c>
      <c r="BK288" s="195">
        <f t="shared" si="59"/>
        <v>0</v>
      </c>
      <c r="BL288" s="51" t="s">
        <v>217</v>
      </c>
      <c r="BM288" s="194" t="s">
        <v>2945</v>
      </c>
    </row>
    <row r="289" spans="2:65" s="1" customFormat="1" ht="16.5" customHeight="1">
      <c r="B289" s="182"/>
      <c r="C289" s="183" t="s">
        <v>687</v>
      </c>
      <c r="D289" s="183" t="s">
        <v>213</v>
      </c>
      <c r="E289" s="184" t="s">
        <v>2946</v>
      </c>
      <c r="F289" s="185" t="s">
        <v>2947</v>
      </c>
      <c r="G289" s="186" t="s">
        <v>389</v>
      </c>
      <c r="H289" s="187">
        <v>120</v>
      </c>
      <c r="I289" s="188"/>
      <c r="J289" s="188">
        <f t="shared" si="50"/>
        <v>0</v>
      </c>
      <c r="K289" s="189"/>
      <c r="L289" s="64"/>
      <c r="M289" s="190" t="s">
        <v>1</v>
      </c>
      <c r="N289" s="191" t="s">
        <v>37</v>
      </c>
      <c r="O289" s="192">
        <v>0</v>
      </c>
      <c r="P289" s="192">
        <f t="shared" si="51"/>
        <v>0</v>
      </c>
      <c r="Q289" s="192">
        <v>0</v>
      </c>
      <c r="R289" s="192">
        <f t="shared" si="52"/>
        <v>0</v>
      </c>
      <c r="S289" s="192">
        <v>0</v>
      </c>
      <c r="T289" s="193">
        <f t="shared" si="53"/>
        <v>0</v>
      </c>
      <c r="AR289" s="194" t="s">
        <v>217</v>
      </c>
      <c r="AT289" s="194" t="s">
        <v>213</v>
      </c>
      <c r="AU289" s="194" t="s">
        <v>220</v>
      </c>
      <c r="AY289" s="51" t="s">
        <v>211</v>
      </c>
      <c r="BE289" s="195">
        <f t="shared" si="54"/>
        <v>0</v>
      </c>
      <c r="BF289" s="195">
        <f t="shared" si="55"/>
        <v>0</v>
      </c>
      <c r="BG289" s="195">
        <f t="shared" si="56"/>
        <v>0</v>
      </c>
      <c r="BH289" s="195">
        <f t="shared" si="57"/>
        <v>0</v>
      </c>
      <c r="BI289" s="195">
        <f t="shared" si="58"/>
        <v>0</v>
      </c>
      <c r="BJ289" s="51" t="s">
        <v>83</v>
      </c>
      <c r="BK289" s="195">
        <f t="shared" si="59"/>
        <v>0</v>
      </c>
      <c r="BL289" s="51" t="s">
        <v>217</v>
      </c>
      <c r="BM289" s="194" t="s">
        <v>2948</v>
      </c>
    </row>
    <row r="290" spans="2:65" s="1" customFormat="1" ht="16.5" customHeight="1">
      <c r="B290" s="182"/>
      <c r="C290" s="196" t="s">
        <v>690</v>
      </c>
      <c r="D290" s="196" t="s">
        <v>240</v>
      </c>
      <c r="E290" s="197" t="s">
        <v>2949</v>
      </c>
      <c r="F290" s="198" t="s">
        <v>2950</v>
      </c>
      <c r="G290" s="199" t="s">
        <v>389</v>
      </c>
      <c r="H290" s="200">
        <v>120</v>
      </c>
      <c r="I290" s="201"/>
      <c r="J290" s="201">
        <f t="shared" si="50"/>
        <v>0</v>
      </c>
      <c r="K290" s="202"/>
      <c r="L290" s="203"/>
      <c r="M290" s="204" t="s">
        <v>1</v>
      </c>
      <c r="N290" s="205" t="s">
        <v>37</v>
      </c>
      <c r="O290" s="192">
        <v>0</v>
      </c>
      <c r="P290" s="192">
        <f t="shared" si="51"/>
        <v>0</v>
      </c>
      <c r="Q290" s="192">
        <v>7.9000000000000001E-4</v>
      </c>
      <c r="R290" s="192">
        <f t="shared" si="52"/>
        <v>9.4799999999999995E-2</v>
      </c>
      <c r="S290" s="192">
        <v>0</v>
      </c>
      <c r="T290" s="193">
        <f t="shared" si="53"/>
        <v>0</v>
      </c>
      <c r="AR290" s="194" t="s">
        <v>235</v>
      </c>
      <c r="AT290" s="194" t="s">
        <v>240</v>
      </c>
      <c r="AU290" s="194" t="s">
        <v>220</v>
      </c>
      <c r="AY290" s="51" t="s">
        <v>211</v>
      </c>
      <c r="BE290" s="195">
        <f t="shared" si="54"/>
        <v>0</v>
      </c>
      <c r="BF290" s="195">
        <f t="shared" si="55"/>
        <v>0</v>
      </c>
      <c r="BG290" s="195">
        <f t="shared" si="56"/>
        <v>0</v>
      </c>
      <c r="BH290" s="195">
        <f t="shared" si="57"/>
        <v>0</v>
      </c>
      <c r="BI290" s="195">
        <f t="shared" si="58"/>
        <v>0</v>
      </c>
      <c r="BJ290" s="51" t="s">
        <v>83</v>
      </c>
      <c r="BK290" s="195">
        <f t="shared" si="59"/>
        <v>0</v>
      </c>
      <c r="BL290" s="51" t="s">
        <v>217</v>
      </c>
      <c r="BM290" s="194" t="s">
        <v>2951</v>
      </c>
    </row>
    <row r="291" spans="2:65" s="1" customFormat="1" ht="16.5" customHeight="1">
      <c r="B291" s="182"/>
      <c r="C291" s="183" t="s">
        <v>693</v>
      </c>
      <c r="D291" s="183" t="s">
        <v>213</v>
      </c>
      <c r="E291" s="184" t="s">
        <v>2952</v>
      </c>
      <c r="F291" s="185" t="s">
        <v>2953</v>
      </c>
      <c r="G291" s="186" t="s">
        <v>389</v>
      </c>
      <c r="H291" s="187">
        <v>760</v>
      </c>
      <c r="I291" s="188"/>
      <c r="J291" s="188">
        <f t="shared" si="50"/>
        <v>0</v>
      </c>
      <c r="K291" s="189"/>
      <c r="L291" s="64"/>
      <c r="M291" s="190" t="s">
        <v>1</v>
      </c>
      <c r="N291" s="191" t="s">
        <v>37</v>
      </c>
      <c r="O291" s="192">
        <v>0</v>
      </c>
      <c r="P291" s="192">
        <f t="shared" si="51"/>
        <v>0</v>
      </c>
      <c r="Q291" s="192">
        <v>0</v>
      </c>
      <c r="R291" s="192">
        <f t="shared" si="52"/>
        <v>0</v>
      </c>
      <c r="S291" s="192">
        <v>0</v>
      </c>
      <c r="T291" s="193">
        <f t="shared" si="53"/>
        <v>0</v>
      </c>
      <c r="AR291" s="194" t="s">
        <v>217</v>
      </c>
      <c r="AT291" s="194" t="s">
        <v>213</v>
      </c>
      <c r="AU291" s="194" t="s">
        <v>220</v>
      </c>
      <c r="AY291" s="51" t="s">
        <v>211</v>
      </c>
      <c r="BE291" s="195">
        <f t="shared" si="54"/>
        <v>0</v>
      </c>
      <c r="BF291" s="195">
        <f t="shared" si="55"/>
        <v>0</v>
      </c>
      <c r="BG291" s="195">
        <f t="shared" si="56"/>
        <v>0</v>
      </c>
      <c r="BH291" s="195">
        <f t="shared" si="57"/>
        <v>0</v>
      </c>
      <c r="BI291" s="195">
        <f t="shared" si="58"/>
        <v>0</v>
      </c>
      <c r="BJ291" s="51" t="s">
        <v>83</v>
      </c>
      <c r="BK291" s="195">
        <f t="shared" si="59"/>
        <v>0</v>
      </c>
      <c r="BL291" s="51" t="s">
        <v>217</v>
      </c>
      <c r="BM291" s="194" t="s">
        <v>2954</v>
      </c>
    </row>
    <row r="292" spans="2:65" s="1" customFormat="1" ht="16.5" customHeight="1">
      <c r="B292" s="182"/>
      <c r="C292" s="196" t="s">
        <v>696</v>
      </c>
      <c r="D292" s="196" t="s">
        <v>240</v>
      </c>
      <c r="E292" s="197" t="s">
        <v>2955</v>
      </c>
      <c r="F292" s="198" t="s">
        <v>2956</v>
      </c>
      <c r="G292" s="199" t="s">
        <v>389</v>
      </c>
      <c r="H292" s="200">
        <v>760</v>
      </c>
      <c r="I292" s="201"/>
      <c r="J292" s="201">
        <f t="shared" si="50"/>
        <v>0</v>
      </c>
      <c r="K292" s="202"/>
      <c r="L292" s="203"/>
      <c r="M292" s="204" t="s">
        <v>1</v>
      </c>
      <c r="N292" s="205" t="s">
        <v>37</v>
      </c>
      <c r="O292" s="192">
        <v>0</v>
      </c>
      <c r="P292" s="192">
        <f t="shared" si="51"/>
        <v>0</v>
      </c>
      <c r="Q292" s="192">
        <v>0</v>
      </c>
      <c r="R292" s="192">
        <f t="shared" si="52"/>
        <v>0</v>
      </c>
      <c r="S292" s="192">
        <v>0</v>
      </c>
      <c r="T292" s="193">
        <f t="shared" si="53"/>
        <v>0</v>
      </c>
      <c r="AR292" s="194" t="s">
        <v>235</v>
      </c>
      <c r="AT292" s="194" t="s">
        <v>240</v>
      </c>
      <c r="AU292" s="194" t="s">
        <v>220</v>
      </c>
      <c r="AY292" s="51" t="s">
        <v>211</v>
      </c>
      <c r="BE292" s="195">
        <f t="shared" si="54"/>
        <v>0</v>
      </c>
      <c r="BF292" s="195">
        <f t="shared" si="55"/>
        <v>0</v>
      </c>
      <c r="BG292" s="195">
        <f t="shared" si="56"/>
        <v>0</v>
      </c>
      <c r="BH292" s="195">
        <f t="shared" si="57"/>
        <v>0</v>
      </c>
      <c r="BI292" s="195">
        <f t="shared" si="58"/>
        <v>0</v>
      </c>
      <c r="BJ292" s="51" t="s">
        <v>83</v>
      </c>
      <c r="BK292" s="195">
        <f t="shared" si="59"/>
        <v>0</v>
      </c>
      <c r="BL292" s="51" t="s">
        <v>217</v>
      </c>
      <c r="BM292" s="194" t="s">
        <v>2957</v>
      </c>
    </row>
    <row r="293" spans="2:65" s="1" customFormat="1" ht="24.2" customHeight="1">
      <c r="B293" s="182"/>
      <c r="C293" s="183" t="s">
        <v>699</v>
      </c>
      <c r="D293" s="183" t="s">
        <v>213</v>
      </c>
      <c r="E293" s="184" t="s">
        <v>2958</v>
      </c>
      <c r="F293" s="185" t="s">
        <v>2959</v>
      </c>
      <c r="G293" s="186" t="s">
        <v>389</v>
      </c>
      <c r="H293" s="187">
        <v>410</v>
      </c>
      <c r="I293" s="188"/>
      <c r="J293" s="188">
        <f t="shared" si="50"/>
        <v>0</v>
      </c>
      <c r="K293" s="189"/>
      <c r="L293" s="64"/>
      <c r="M293" s="190" t="s">
        <v>1</v>
      </c>
      <c r="N293" s="191" t="s">
        <v>37</v>
      </c>
      <c r="O293" s="192">
        <v>0</v>
      </c>
      <c r="P293" s="192">
        <f t="shared" si="51"/>
        <v>0</v>
      </c>
      <c r="Q293" s="192">
        <v>0</v>
      </c>
      <c r="R293" s="192">
        <f t="shared" si="52"/>
        <v>0</v>
      </c>
      <c r="S293" s="192">
        <v>0</v>
      </c>
      <c r="T293" s="193">
        <f t="shared" si="53"/>
        <v>0</v>
      </c>
      <c r="AR293" s="194" t="s">
        <v>217</v>
      </c>
      <c r="AT293" s="194" t="s">
        <v>213</v>
      </c>
      <c r="AU293" s="194" t="s">
        <v>220</v>
      </c>
      <c r="AY293" s="51" t="s">
        <v>211</v>
      </c>
      <c r="BE293" s="195">
        <f t="shared" si="54"/>
        <v>0</v>
      </c>
      <c r="BF293" s="195">
        <f t="shared" si="55"/>
        <v>0</v>
      </c>
      <c r="BG293" s="195">
        <f t="shared" si="56"/>
        <v>0</v>
      </c>
      <c r="BH293" s="195">
        <f t="shared" si="57"/>
        <v>0</v>
      </c>
      <c r="BI293" s="195">
        <f t="shared" si="58"/>
        <v>0</v>
      </c>
      <c r="BJ293" s="51" t="s">
        <v>83</v>
      </c>
      <c r="BK293" s="195">
        <f t="shared" si="59"/>
        <v>0</v>
      </c>
      <c r="BL293" s="51" t="s">
        <v>217</v>
      </c>
      <c r="BM293" s="194" t="s">
        <v>2960</v>
      </c>
    </row>
    <row r="294" spans="2:65" s="1" customFormat="1" ht="16.5" customHeight="1">
      <c r="B294" s="182"/>
      <c r="C294" s="196" t="s">
        <v>702</v>
      </c>
      <c r="D294" s="196" t="s">
        <v>240</v>
      </c>
      <c r="E294" s="197" t="s">
        <v>2961</v>
      </c>
      <c r="F294" s="198" t="s">
        <v>2962</v>
      </c>
      <c r="G294" s="199" t="s">
        <v>389</v>
      </c>
      <c r="H294" s="200">
        <v>410</v>
      </c>
      <c r="I294" s="201"/>
      <c r="J294" s="201">
        <f t="shared" si="50"/>
        <v>0</v>
      </c>
      <c r="K294" s="202"/>
      <c r="L294" s="203"/>
      <c r="M294" s="204" t="s">
        <v>1</v>
      </c>
      <c r="N294" s="205" t="s">
        <v>37</v>
      </c>
      <c r="O294" s="192">
        <v>0</v>
      </c>
      <c r="P294" s="192">
        <f t="shared" si="51"/>
        <v>0</v>
      </c>
      <c r="Q294" s="192">
        <v>2.2000000000000001E-3</v>
      </c>
      <c r="R294" s="192">
        <f t="shared" si="52"/>
        <v>0.90200000000000002</v>
      </c>
      <c r="S294" s="192">
        <v>0</v>
      </c>
      <c r="T294" s="193">
        <f t="shared" si="53"/>
        <v>0</v>
      </c>
      <c r="AR294" s="194" t="s">
        <v>235</v>
      </c>
      <c r="AT294" s="194" t="s">
        <v>240</v>
      </c>
      <c r="AU294" s="194" t="s">
        <v>220</v>
      </c>
      <c r="AY294" s="51" t="s">
        <v>211</v>
      </c>
      <c r="BE294" s="195">
        <f t="shared" si="54"/>
        <v>0</v>
      </c>
      <c r="BF294" s="195">
        <f t="shared" si="55"/>
        <v>0</v>
      </c>
      <c r="BG294" s="195">
        <f t="shared" si="56"/>
        <v>0</v>
      </c>
      <c r="BH294" s="195">
        <f t="shared" si="57"/>
        <v>0</v>
      </c>
      <c r="BI294" s="195">
        <f t="shared" si="58"/>
        <v>0</v>
      </c>
      <c r="BJ294" s="51" t="s">
        <v>83</v>
      </c>
      <c r="BK294" s="195">
        <f t="shared" si="59"/>
        <v>0</v>
      </c>
      <c r="BL294" s="51" t="s">
        <v>217</v>
      </c>
      <c r="BM294" s="194" t="s">
        <v>2963</v>
      </c>
    </row>
    <row r="295" spans="2:65" s="1" customFormat="1" ht="24.2" customHeight="1">
      <c r="B295" s="182"/>
      <c r="C295" s="183" t="s">
        <v>705</v>
      </c>
      <c r="D295" s="183" t="s">
        <v>213</v>
      </c>
      <c r="E295" s="184" t="s">
        <v>2964</v>
      </c>
      <c r="F295" s="185" t="s">
        <v>2965</v>
      </c>
      <c r="G295" s="186" t="s">
        <v>389</v>
      </c>
      <c r="H295" s="187">
        <v>260</v>
      </c>
      <c r="I295" s="188"/>
      <c r="J295" s="188">
        <f t="shared" si="50"/>
        <v>0</v>
      </c>
      <c r="K295" s="189"/>
      <c r="L295" s="64"/>
      <c r="M295" s="190" t="s">
        <v>1</v>
      </c>
      <c r="N295" s="191" t="s">
        <v>37</v>
      </c>
      <c r="O295" s="192">
        <v>0</v>
      </c>
      <c r="P295" s="192">
        <f t="shared" si="51"/>
        <v>0</v>
      </c>
      <c r="Q295" s="192">
        <v>0</v>
      </c>
      <c r="R295" s="192">
        <f t="shared" si="52"/>
        <v>0</v>
      </c>
      <c r="S295" s="192">
        <v>0</v>
      </c>
      <c r="T295" s="193">
        <f t="shared" si="53"/>
        <v>0</v>
      </c>
      <c r="AR295" s="194" t="s">
        <v>217</v>
      </c>
      <c r="AT295" s="194" t="s">
        <v>213</v>
      </c>
      <c r="AU295" s="194" t="s">
        <v>220</v>
      </c>
      <c r="AY295" s="51" t="s">
        <v>211</v>
      </c>
      <c r="BE295" s="195">
        <f t="shared" si="54"/>
        <v>0</v>
      </c>
      <c r="BF295" s="195">
        <f t="shared" si="55"/>
        <v>0</v>
      </c>
      <c r="BG295" s="195">
        <f t="shared" si="56"/>
        <v>0</v>
      </c>
      <c r="BH295" s="195">
        <f t="shared" si="57"/>
        <v>0</v>
      </c>
      <c r="BI295" s="195">
        <f t="shared" si="58"/>
        <v>0</v>
      </c>
      <c r="BJ295" s="51" t="s">
        <v>83</v>
      </c>
      <c r="BK295" s="195">
        <f t="shared" si="59"/>
        <v>0</v>
      </c>
      <c r="BL295" s="51" t="s">
        <v>217</v>
      </c>
      <c r="BM295" s="194" t="s">
        <v>2966</v>
      </c>
    </row>
    <row r="296" spans="2:65" s="1" customFormat="1" ht="16.5" customHeight="1">
      <c r="B296" s="182"/>
      <c r="C296" s="196" t="s">
        <v>708</v>
      </c>
      <c r="D296" s="196" t="s">
        <v>240</v>
      </c>
      <c r="E296" s="197" t="s">
        <v>2967</v>
      </c>
      <c r="F296" s="198" t="s">
        <v>2968</v>
      </c>
      <c r="G296" s="199" t="s">
        <v>389</v>
      </c>
      <c r="H296" s="200">
        <v>260</v>
      </c>
      <c r="I296" s="201"/>
      <c r="J296" s="201">
        <f t="shared" si="50"/>
        <v>0</v>
      </c>
      <c r="K296" s="202"/>
      <c r="L296" s="203"/>
      <c r="M296" s="204" t="s">
        <v>1</v>
      </c>
      <c r="N296" s="205" t="s">
        <v>37</v>
      </c>
      <c r="O296" s="192">
        <v>0</v>
      </c>
      <c r="P296" s="192">
        <f t="shared" si="51"/>
        <v>0</v>
      </c>
      <c r="Q296" s="192">
        <v>0</v>
      </c>
      <c r="R296" s="192">
        <f t="shared" si="52"/>
        <v>0</v>
      </c>
      <c r="S296" s="192">
        <v>0</v>
      </c>
      <c r="T296" s="193">
        <f t="shared" si="53"/>
        <v>0</v>
      </c>
      <c r="AR296" s="194" t="s">
        <v>235</v>
      </c>
      <c r="AT296" s="194" t="s">
        <v>240</v>
      </c>
      <c r="AU296" s="194" t="s">
        <v>220</v>
      </c>
      <c r="AY296" s="51" t="s">
        <v>211</v>
      </c>
      <c r="BE296" s="195">
        <f t="shared" si="54"/>
        <v>0</v>
      </c>
      <c r="BF296" s="195">
        <f t="shared" si="55"/>
        <v>0</v>
      </c>
      <c r="BG296" s="195">
        <f t="shared" si="56"/>
        <v>0</v>
      </c>
      <c r="BH296" s="195">
        <f t="shared" si="57"/>
        <v>0</v>
      </c>
      <c r="BI296" s="195">
        <f t="shared" si="58"/>
        <v>0</v>
      </c>
      <c r="BJ296" s="51" t="s">
        <v>83</v>
      </c>
      <c r="BK296" s="195">
        <f t="shared" si="59"/>
        <v>0</v>
      </c>
      <c r="BL296" s="51" t="s">
        <v>217</v>
      </c>
      <c r="BM296" s="194" t="s">
        <v>2969</v>
      </c>
    </row>
    <row r="297" spans="2:65" s="1" customFormat="1" ht="24.2" customHeight="1">
      <c r="B297" s="182"/>
      <c r="C297" s="183" t="s">
        <v>711</v>
      </c>
      <c r="D297" s="183" t="s">
        <v>213</v>
      </c>
      <c r="E297" s="184" t="s">
        <v>2970</v>
      </c>
      <c r="F297" s="185" t="s">
        <v>2897</v>
      </c>
      <c r="G297" s="186" t="s">
        <v>389</v>
      </c>
      <c r="H297" s="187">
        <v>210</v>
      </c>
      <c r="I297" s="188"/>
      <c r="J297" s="188">
        <f t="shared" si="50"/>
        <v>0</v>
      </c>
      <c r="K297" s="189"/>
      <c r="L297" s="64"/>
      <c r="M297" s="190" t="s">
        <v>1</v>
      </c>
      <c r="N297" s="191" t="s">
        <v>37</v>
      </c>
      <c r="O297" s="192">
        <v>0</v>
      </c>
      <c r="P297" s="192">
        <f t="shared" si="51"/>
        <v>0</v>
      </c>
      <c r="Q297" s="192">
        <v>0</v>
      </c>
      <c r="R297" s="192">
        <f t="shared" si="52"/>
        <v>0</v>
      </c>
      <c r="S297" s="192">
        <v>0</v>
      </c>
      <c r="T297" s="193">
        <f t="shared" si="53"/>
        <v>0</v>
      </c>
      <c r="AR297" s="194" t="s">
        <v>217</v>
      </c>
      <c r="AT297" s="194" t="s">
        <v>213</v>
      </c>
      <c r="AU297" s="194" t="s">
        <v>220</v>
      </c>
      <c r="AY297" s="51" t="s">
        <v>211</v>
      </c>
      <c r="BE297" s="195">
        <f t="shared" si="54"/>
        <v>0</v>
      </c>
      <c r="BF297" s="195">
        <f t="shared" si="55"/>
        <v>0</v>
      </c>
      <c r="BG297" s="195">
        <f t="shared" si="56"/>
        <v>0</v>
      </c>
      <c r="BH297" s="195">
        <f t="shared" si="57"/>
        <v>0</v>
      </c>
      <c r="BI297" s="195">
        <f t="shared" si="58"/>
        <v>0</v>
      </c>
      <c r="BJ297" s="51" t="s">
        <v>83</v>
      </c>
      <c r="BK297" s="195">
        <f t="shared" si="59"/>
        <v>0</v>
      </c>
      <c r="BL297" s="51" t="s">
        <v>217</v>
      </c>
      <c r="BM297" s="194" t="s">
        <v>2971</v>
      </c>
    </row>
    <row r="298" spans="2:65" s="1" customFormat="1" ht="16.5" customHeight="1">
      <c r="B298" s="182"/>
      <c r="C298" s="196" t="s">
        <v>714</v>
      </c>
      <c r="D298" s="196" t="s">
        <v>240</v>
      </c>
      <c r="E298" s="197" t="s">
        <v>2972</v>
      </c>
      <c r="F298" s="198" t="s">
        <v>2973</v>
      </c>
      <c r="G298" s="199" t="s">
        <v>389</v>
      </c>
      <c r="H298" s="200">
        <v>210</v>
      </c>
      <c r="I298" s="201"/>
      <c r="J298" s="201">
        <f t="shared" si="50"/>
        <v>0</v>
      </c>
      <c r="K298" s="202"/>
      <c r="L298" s="203"/>
      <c r="M298" s="204" t="s">
        <v>1</v>
      </c>
      <c r="N298" s="205" t="s">
        <v>37</v>
      </c>
      <c r="O298" s="192">
        <v>0</v>
      </c>
      <c r="P298" s="192">
        <f t="shared" si="51"/>
        <v>0</v>
      </c>
      <c r="Q298" s="192">
        <v>1.8E-3</v>
      </c>
      <c r="R298" s="192">
        <f t="shared" si="52"/>
        <v>0.378</v>
      </c>
      <c r="S298" s="192">
        <v>0</v>
      </c>
      <c r="T298" s="193">
        <f t="shared" si="53"/>
        <v>0</v>
      </c>
      <c r="AR298" s="194" t="s">
        <v>235</v>
      </c>
      <c r="AT298" s="194" t="s">
        <v>240</v>
      </c>
      <c r="AU298" s="194" t="s">
        <v>220</v>
      </c>
      <c r="AY298" s="51" t="s">
        <v>211</v>
      </c>
      <c r="BE298" s="195">
        <f t="shared" si="54"/>
        <v>0</v>
      </c>
      <c r="BF298" s="195">
        <f t="shared" si="55"/>
        <v>0</v>
      </c>
      <c r="BG298" s="195">
        <f t="shared" si="56"/>
        <v>0</v>
      </c>
      <c r="BH298" s="195">
        <f t="shared" si="57"/>
        <v>0</v>
      </c>
      <c r="BI298" s="195">
        <f t="shared" si="58"/>
        <v>0</v>
      </c>
      <c r="BJ298" s="51" t="s">
        <v>83</v>
      </c>
      <c r="BK298" s="195">
        <f t="shared" si="59"/>
        <v>0</v>
      </c>
      <c r="BL298" s="51" t="s">
        <v>217</v>
      </c>
      <c r="BM298" s="194" t="s">
        <v>2974</v>
      </c>
    </row>
    <row r="299" spans="2:65" s="1" customFormat="1" ht="24.2" customHeight="1">
      <c r="B299" s="182"/>
      <c r="C299" s="183" t="s">
        <v>717</v>
      </c>
      <c r="D299" s="183" t="s">
        <v>213</v>
      </c>
      <c r="E299" s="184" t="s">
        <v>2975</v>
      </c>
      <c r="F299" s="185" t="s">
        <v>2976</v>
      </c>
      <c r="G299" s="186" t="s">
        <v>389</v>
      </c>
      <c r="H299" s="187">
        <v>110</v>
      </c>
      <c r="I299" s="188"/>
      <c r="J299" s="188">
        <f t="shared" si="50"/>
        <v>0</v>
      </c>
      <c r="K299" s="189"/>
      <c r="L299" s="64"/>
      <c r="M299" s="190" t="s">
        <v>1</v>
      </c>
      <c r="N299" s="191" t="s">
        <v>37</v>
      </c>
      <c r="O299" s="192">
        <v>0</v>
      </c>
      <c r="P299" s="192">
        <f t="shared" si="51"/>
        <v>0</v>
      </c>
      <c r="Q299" s="192">
        <v>0</v>
      </c>
      <c r="R299" s="192">
        <f t="shared" si="52"/>
        <v>0</v>
      </c>
      <c r="S299" s="192">
        <v>0</v>
      </c>
      <c r="T299" s="193">
        <f t="shared" si="53"/>
        <v>0</v>
      </c>
      <c r="AR299" s="194" t="s">
        <v>217</v>
      </c>
      <c r="AT299" s="194" t="s">
        <v>213</v>
      </c>
      <c r="AU299" s="194" t="s">
        <v>220</v>
      </c>
      <c r="AY299" s="51" t="s">
        <v>211</v>
      </c>
      <c r="BE299" s="195">
        <f t="shared" si="54"/>
        <v>0</v>
      </c>
      <c r="BF299" s="195">
        <f t="shared" si="55"/>
        <v>0</v>
      </c>
      <c r="BG299" s="195">
        <f t="shared" si="56"/>
        <v>0</v>
      </c>
      <c r="BH299" s="195">
        <f t="shared" si="57"/>
        <v>0</v>
      </c>
      <c r="BI299" s="195">
        <f t="shared" si="58"/>
        <v>0</v>
      </c>
      <c r="BJ299" s="51" t="s">
        <v>83</v>
      </c>
      <c r="BK299" s="195">
        <f t="shared" si="59"/>
        <v>0</v>
      </c>
      <c r="BL299" s="51" t="s">
        <v>217</v>
      </c>
      <c r="BM299" s="194" t="s">
        <v>2977</v>
      </c>
    </row>
    <row r="300" spans="2:65" s="1" customFormat="1" ht="24.2" customHeight="1">
      <c r="B300" s="182"/>
      <c r="C300" s="196" t="s">
        <v>720</v>
      </c>
      <c r="D300" s="196" t="s">
        <v>240</v>
      </c>
      <c r="E300" s="197" t="s">
        <v>2978</v>
      </c>
      <c r="F300" s="198" t="s">
        <v>2979</v>
      </c>
      <c r="G300" s="199" t="s">
        <v>389</v>
      </c>
      <c r="H300" s="200">
        <v>132.64699999999999</v>
      </c>
      <c r="I300" s="201"/>
      <c r="J300" s="201">
        <f t="shared" si="50"/>
        <v>0</v>
      </c>
      <c r="K300" s="202"/>
      <c r="L300" s="203"/>
      <c r="M300" s="204" t="s">
        <v>1</v>
      </c>
      <c r="N300" s="205" t="s">
        <v>37</v>
      </c>
      <c r="O300" s="192">
        <v>0</v>
      </c>
      <c r="P300" s="192">
        <f t="shared" si="51"/>
        <v>0</v>
      </c>
      <c r="Q300" s="192">
        <v>2.9499999999999999E-3</v>
      </c>
      <c r="R300" s="192">
        <f t="shared" si="52"/>
        <v>0.39130864999999998</v>
      </c>
      <c r="S300" s="192">
        <v>0</v>
      </c>
      <c r="T300" s="193">
        <f t="shared" si="53"/>
        <v>0</v>
      </c>
      <c r="AR300" s="194" t="s">
        <v>235</v>
      </c>
      <c r="AT300" s="194" t="s">
        <v>240</v>
      </c>
      <c r="AU300" s="194" t="s">
        <v>220</v>
      </c>
      <c r="AY300" s="51" t="s">
        <v>211</v>
      </c>
      <c r="BE300" s="195">
        <f t="shared" si="54"/>
        <v>0</v>
      </c>
      <c r="BF300" s="195">
        <f t="shared" si="55"/>
        <v>0</v>
      </c>
      <c r="BG300" s="195">
        <f t="shared" si="56"/>
        <v>0</v>
      </c>
      <c r="BH300" s="195">
        <f t="shared" si="57"/>
        <v>0</v>
      </c>
      <c r="BI300" s="195">
        <f t="shared" si="58"/>
        <v>0</v>
      </c>
      <c r="BJ300" s="51" t="s">
        <v>83</v>
      </c>
      <c r="BK300" s="195">
        <f t="shared" si="59"/>
        <v>0</v>
      </c>
      <c r="BL300" s="51" t="s">
        <v>217</v>
      </c>
      <c r="BM300" s="194" t="s">
        <v>2980</v>
      </c>
    </row>
    <row r="301" spans="2:65" s="1" customFormat="1" ht="24.2" customHeight="1">
      <c r="B301" s="182"/>
      <c r="C301" s="183" t="s">
        <v>723</v>
      </c>
      <c r="D301" s="183" t="s">
        <v>213</v>
      </c>
      <c r="E301" s="184" t="s">
        <v>2981</v>
      </c>
      <c r="F301" s="185" t="s">
        <v>2982</v>
      </c>
      <c r="G301" s="186" t="s">
        <v>389</v>
      </c>
      <c r="H301" s="187">
        <v>255</v>
      </c>
      <c r="I301" s="188"/>
      <c r="J301" s="188">
        <f t="shared" si="50"/>
        <v>0</v>
      </c>
      <c r="K301" s="189"/>
      <c r="L301" s="64"/>
      <c r="M301" s="190" t="s">
        <v>1</v>
      </c>
      <c r="N301" s="191" t="s">
        <v>37</v>
      </c>
      <c r="O301" s="192">
        <v>0</v>
      </c>
      <c r="P301" s="192">
        <f t="shared" si="51"/>
        <v>0</v>
      </c>
      <c r="Q301" s="192">
        <v>0</v>
      </c>
      <c r="R301" s="192">
        <f t="shared" si="52"/>
        <v>0</v>
      </c>
      <c r="S301" s="192">
        <v>0</v>
      </c>
      <c r="T301" s="193">
        <f t="shared" si="53"/>
        <v>0</v>
      </c>
      <c r="AR301" s="194" t="s">
        <v>217</v>
      </c>
      <c r="AT301" s="194" t="s">
        <v>213</v>
      </c>
      <c r="AU301" s="194" t="s">
        <v>220</v>
      </c>
      <c r="AY301" s="51" t="s">
        <v>211</v>
      </c>
      <c r="BE301" s="195">
        <f t="shared" si="54"/>
        <v>0</v>
      </c>
      <c r="BF301" s="195">
        <f t="shared" si="55"/>
        <v>0</v>
      </c>
      <c r="BG301" s="195">
        <f t="shared" si="56"/>
        <v>0</v>
      </c>
      <c r="BH301" s="195">
        <f t="shared" si="57"/>
        <v>0</v>
      </c>
      <c r="BI301" s="195">
        <f t="shared" si="58"/>
        <v>0</v>
      </c>
      <c r="BJ301" s="51" t="s">
        <v>83</v>
      </c>
      <c r="BK301" s="195">
        <f t="shared" si="59"/>
        <v>0</v>
      </c>
      <c r="BL301" s="51" t="s">
        <v>217</v>
      </c>
      <c r="BM301" s="194" t="s">
        <v>2983</v>
      </c>
    </row>
    <row r="302" spans="2:65" s="1" customFormat="1" ht="21.75" customHeight="1">
      <c r="B302" s="182"/>
      <c r="C302" s="196" t="s">
        <v>726</v>
      </c>
      <c r="D302" s="196" t="s">
        <v>240</v>
      </c>
      <c r="E302" s="197" t="s">
        <v>2838</v>
      </c>
      <c r="F302" s="198" t="s">
        <v>2839</v>
      </c>
      <c r="G302" s="199" t="s">
        <v>389</v>
      </c>
      <c r="H302" s="200">
        <v>185</v>
      </c>
      <c r="I302" s="201"/>
      <c r="J302" s="201">
        <f t="shared" si="50"/>
        <v>0</v>
      </c>
      <c r="K302" s="202"/>
      <c r="L302" s="203"/>
      <c r="M302" s="204" t="s">
        <v>1</v>
      </c>
      <c r="N302" s="205" t="s">
        <v>37</v>
      </c>
      <c r="O302" s="192">
        <v>0</v>
      </c>
      <c r="P302" s="192">
        <f t="shared" si="51"/>
        <v>0</v>
      </c>
      <c r="Q302" s="192">
        <v>4.4999999999999999E-4</v>
      </c>
      <c r="R302" s="192">
        <f t="shared" si="52"/>
        <v>8.3250000000000005E-2</v>
      </c>
      <c r="S302" s="192">
        <v>0</v>
      </c>
      <c r="T302" s="193">
        <f t="shared" si="53"/>
        <v>0</v>
      </c>
      <c r="AR302" s="194" t="s">
        <v>235</v>
      </c>
      <c r="AT302" s="194" t="s">
        <v>240</v>
      </c>
      <c r="AU302" s="194" t="s">
        <v>220</v>
      </c>
      <c r="AY302" s="51" t="s">
        <v>211</v>
      </c>
      <c r="BE302" s="195">
        <f t="shared" si="54"/>
        <v>0</v>
      </c>
      <c r="BF302" s="195">
        <f t="shared" si="55"/>
        <v>0</v>
      </c>
      <c r="BG302" s="195">
        <f t="shared" si="56"/>
        <v>0</v>
      </c>
      <c r="BH302" s="195">
        <f t="shared" si="57"/>
        <v>0</v>
      </c>
      <c r="BI302" s="195">
        <f t="shared" si="58"/>
        <v>0</v>
      </c>
      <c r="BJ302" s="51" t="s">
        <v>83</v>
      </c>
      <c r="BK302" s="195">
        <f t="shared" si="59"/>
        <v>0</v>
      </c>
      <c r="BL302" s="51" t="s">
        <v>217</v>
      </c>
      <c r="BM302" s="194" t="s">
        <v>2984</v>
      </c>
    </row>
    <row r="303" spans="2:65" s="1" customFormat="1" ht="21.75" customHeight="1">
      <c r="B303" s="182"/>
      <c r="C303" s="196" t="s">
        <v>729</v>
      </c>
      <c r="D303" s="196" t="s">
        <v>240</v>
      </c>
      <c r="E303" s="197" t="s">
        <v>2985</v>
      </c>
      <c r="F303" s="198" t="s">
        <v>2986</v>
      </c>
      <c r="G303" s="199" t="s">
        <v>389</v>
      </c>
      <c r="H303" s="200">
        <v>70</v>
      </c>
      <c r="I303" s="201"/>
      <c r="J303" s="201">
        <f t="shared" si="50"/>
        <v>0</v>
      </c>
      <c r="K303" s="202"/>
      <c r="L303" s="203"/>
      <c r="M303" s="204" t="s">
        <v>1</v>
      </c>
      <c r="N303" s="205" t="s">
        <v>37</v>
      </c>
      <c r="O303" s="192">
        <v>0</v>
      </c>
      <c r="P303" s="192">
        <f t="shared" si="51"/>
        <v>0</v>
      </c>
      <c r="Q303" s="192">
        <v>6.2E-4</v>
      </c>
      <c r="R303" s="192">
        <f t="shared" si="52"/>
        <v>4.3400000000000001E-2</v>
      </c>
      <c r="S303" s="192">
        <v>0</v>
      </c>
      <c r="T303" s="193">
        <f t="shared" si="53"/>
        <v>0</v>
      </c>
      <c r="AR303" s="194" t="s">
        <v>235</v>
      </c>
      <c r="AT303" s="194" t="s">
        <v>240</v>
      </c>
      <c r="AU303" s="194" t="s">
        <v>220</v>
      </c>
      <c r="AY303" s="51" t="s">
        <v>211</v>
      </c>
      <c r="BE303" s="195">
        <f t="shared" si="54"/>
        <v>0</v>
      </c>
      <c r="BF303" s="195">
        <f t="shared" si="55"/>
        <v>0</v>
      </c>
      <c r="BG303" s="195">
        <f t="shared" si="56"/>
        <v>0</v>
      </c>
      <c r="BH303" s="195">
        <f t="shared" si="57"/>
        <v>0</v>
      </c>
      <c r="BI303" s="195">
        <f t="shared" si="58"/>
        <v>0</v>
      </c>
      <c r="BJ303" s="51" t="s">
        <v>83</v>
      </c>
      <c r="BK303" s="195">
        <f t="shared" si="59"/>
        <v>0</v>
      </c>
      <c r="BL303" s="51" t="s">
        <v>217</v>
      </c>
      <c r="BM303" s="194" t="s">
        <v>2987</v>
      </c>
    </row>
    <row r="304" spans="2:65" s="1" customFormat="1" ht="16.5" customHeight="1">
      <c r="B304" s="182"/>
      <c r="C304" s="183">
        <v>173</v>
      </c>
      <c r="D304" s="183" t="s">
        <v>213</v>
      </c>
      <c r="E304" s="184" t="s">
        <v>2988</v>
      </c>
      <c r="F304" s="185" t="s">
        <v>2989</v>
      </c>
      <c r="G304" s="186" t="s">
        <v>1489</v>
      </c>
      <c r="H304" s="187"/>
      <c r="I304" s="188"/>
      <c r="J304" s="188">
        <f t="shared" si="50"/>
        <v>0</v>
      </c>
      <c r="K304" s="189"/>
      <c r="L304" s="64"/>
      <c r="M304" s="190" t="s">
        <v>1</v>
      </c>
      <c r="N304" s="191" t="s">
        <v>37</v>
      </c>
      <c r="O304" s="192">
        <v>0</v>
      </c>
      <c r="P304" s="192">
        <f t="shared" si="51"/>
        <v>0</v>
      </c>
      <c r="Q304" s="192">
        <v>0</v>
      </c>
      <c r="R304" s="192">
        <f t="shared" si="52"/>
        <v>0</v>
      </c>
      <c r="S304" s="192">
        <v>0</v>
      </c>
      <c r="T304" s="193">
        <f t="shared" si="53"/>
        <v>0</v>
      </c>
      <c r="AR304" s="194" t="s">
        <v>217</v>
      </c>
      <c r="AT304" s="194" t="s">
        <v>213</v>
      </c>
      <c r="AU304" s="194" t="s">
        <v>220</v>
      </c>
      <c r="AY304" s="51" t="s">
        <v>211</v>
      </c>
      <c r="BE304" s="195">
        <f t="shared" si="54"/>
        <v>0</v>
      </c>
      <c r="BF304" s="195">
        <f t="shared" si="55"/>
        <v>0</v>
      </c>
      <c r="BG304" s="195">
        <f t="shared" si="56"/>
        <v>0</v>
      </c>
      <c r="BH304" s="195">
        <f t="shared" si="57"/>
        <v>0</v>
      </c>
      <c r="BI304" s="195">
        <f t="shared" si="58"/>
        <v>0</v>
      </c>
      <c r="BJ304" s="51" t="s">
        <v>83</v>
      </c>
      <c r="BK304" s="195">
        <f t="shared" si="59"/>
        <v>0</v>
      </c>
      <c r="BL304" s="51" t="s">
        <v>217</v>
      </c>
      <c r="BM304" s="194" t="s">
        <v>2990</v>
      </c>
    </row>
    <row r="305" spans="2:65" s="1" customFormat="1" ht="16.5" customHeight="1">
      <c r="B305" s="182"/>
      <c r="C305" s="183">
        <v>174</v>
      </c>
      <c r="D305" s="183" t="s">
        <v>213</v>
      </c>
      <c r="E305" s="184" t="s">
        <v>2991</v>
      </c>
      <c r="F305" s="185" t="s">
        <v>2992</v>
      </c>
      <c r="G305" s="186" t="s">
        <v>1489</v>
      </c>
      <c r="H305" s="187"/>
      <c r="I305" s="188"/>
      <c r="J305" s="188">
        <f t="shared" si="50"/>
        <v>0</v>
      </c>
      <c r="K305" s="189"/>
      <c r="L305" s="64"/>
      <c r="M305" s="190" t="s">
        <v>1</v>
      </c>
      <c r="N305" s="191" t="s">
        <v>37</v>
      </c>
      <c r="O305" s="192">
        <v>0</v>
      </c>
      <c r="P305" s="192">
        <f t="shared" si="51"/>
        <v>0</v>
      </c>
      <c r="Q305" s="192">
        <v>0</v>
      </c>
      <c r="R305" s="192">
        <f t="shared" si="52"/>
        <v>0</v>
      </c>
      <c r="S305" s="192">
        <v>0</v>
      </c>
      <c r="T305" s="193">
        <f t="shared" si="53"/>
        <v>0</v>
      </c>
      <c r="AR305" s="194" t="s">
        <v>217</v>
      </c>
      <c r="AT305" s="194" t="s">
        <v>213</v>
      </c>
      <c r="AU305" s="194" t="s">
        <v>220</v>
      </c>
      <c r="AY305" s="51" t="s">
        <v>211</v>
      </c>
      <c r="BE305" s="195">
        <f t="shared" si="54"/>
        <v>0</v>
      </c>
      <c r="BF305" s="195">
        <f t="shared" si="55"/>
        <v>0</v>
      </c>
      <c r="BG305" s="195">
        <f t="shared" si="56"/>
        <v>0</v>
      </c>
      <c r="BH305" s="195">
        <f t="shared" si="57"/>
        <v>0</v>
      </c>
      <c r="BI305" s="195">
        <f t="shared" si="58"/>
        <v>0</v>
      </c>
      <c r="BJ305" s="51" t="s">
        <v>83</v>
      </c>
      <c r="BK305" s="195">
        <f t="shared" si="59"/>
        <v>0</v>
      </c>
      <c r="BL305" s="51" t="s">
        <v>217</v>
      </c>
      <c r="BM305" s="194" t="s">
        <v>2993</v>
      </c>
    </row>
    <row r="306" spans="2:65" s="1" customFormat="1" ht="16.5" customHeight="1">
      <c r="B306" s="182"/>
      <c r="C306" s="183">
        <v>175</v>
      </c>
      <c r="D306" s="183" t="s">
        <v>213</v>
      </c>
      <c r="E306" s="184" t="s">
        <v>2994</v>
      </c>
      <c r="F306" s="185" t="s">
        <v>2995</v>
      </c>
      <c r="G306" s="186" t="s">
        <v>1489</v>
      </c>
      <c r="H306" s="187"/>
      <c r="I306" s="188"/>
      <c r="J306" s="188">
        <f t="shared" si="50"/>
        <v>0</v>
      </c>
      <c r="K306" s="189"/>
      <c r="L306" s="64"/>
      <c r="M306" s="190" t="s">
        <v>1</v>
      </c>
      <c r="N306" s="191" t="s">
        <v>37</v>
      </c>
      <c r="O306" s="192">
        <v>0</v>
      </c>
      <c r="P306" s="192">
        <f t="shared" si="51"/>
        <v>0</v>
      </c>
      <c r="Q306" s="192">
        <v>0</v>
      </c>
      <c r="R306" s="192">
        <f t="shared" si="52"/>
        <v>0</v>
      </c>
      <c r="S306" s="192">
        <v>0</v>
      </c>
      <c r="T306" s="193">
        <f t="shared" si="53"/>
        <v>0</v>
      </c>
      <c r="AR306" s="194" t="s">
        <v>217</v>
      </c>
      <c r="AT306" s="194" t="s">
        <v>213</v>
      </c>
      <c r="AU306" s="194" t="s">
        <v>220</v>
      </c>
      <c r="AY306" s="51" t="s">
        <v>211</v>
      </c>
      <c r="BE306" s="195">
        <f t="shared" si="54"/>
        <v>0</v>
      </c>
      <c r="BF306" s="195">
        <f t="shared" si="55"/>
        <v>0</v>
      </c>
      <c r="BG306" s="195">
        <f t="shared" si="56"/>
        <v>0</v>
      </c>
      <c r="BH306" s="195">
        <f t="shared" si="57"/>
        <v>0</v>
      </c>
      <c r="BI306" s="195">
        <f t="shared" si="58"/>
        <v>0</v>
      </c>
      <c r="BJ306" s="51" t="s">
        <v>83</v>
      </c>
      <c r="BK306" s="195">
        <f t="shared" si="59"/>
        <v>0</v>
      </c>
      <c r="BL306" s="51" t="s">
        <v>217</v>
      </c>
      <c r="BM306" s="194" t="s">
        <v>2996</v>
      </c>
    </row>
    <row r="307" spans="2:65" s="1" customFormat="1" ht="16.5" customHeight="1">
      <c r="B307" s="182"/>
      <c r="C307" s="183">
        <v>176</v>
      </c>
      <c r="D307" s="183" t="s">
        <v>213</v>
      </c>
      <c r="E307" s="184" t="s">
        <v>2997</v>
      </c>
      <c r="F307" s="185" t="s">
        <v>2998</v>
      </c>
      <c r="G307" s="186" t="s">
        <v>2066</v>
      </c>
      <c r="H307" s="187">
        <v>80</v>
      </c>
      <c r="I307" s="188"/>
      <c r="J307" s="188">
        <f t="shared" si="50"/>
        <v>0</v>
      </c>
      <c r="K307" s="189"/>
      <c r="L307" s="64"/>
      <c r="M307" s="221" t="s">
        <v>1</v>
      </c>
      <c r="N307" s="222" t="s">
        <v>37</v>
      </c>
      <c r="O307" s="223">
        <v>0</v>
      </c>
      <c r="P307" s="223">
        <f t="shared" si="51"/>
        <v>0</v>
      </c>
      <c r="Q307" s="223">
        <v>0</v>
      </c>
      <c r="R307" s="223">
        <f t="shared" si="52"/>
        <v>0</v>
      </c>
      <c r="S307" s="223">
        <v>0</v>
      </c>
      <c r="T307" s="224">
        <f t="shared" si="53"/>
        <v>0</v>
      </c>
      <c r="AR307" s="194" t="s">
        <v>217</v>
      </c>
      <c r="AT307" s="194" t="s">
        <v>213</v>
      </c>
      <c r="AU307" s="194" t="s">
        <v>220</v>
      </c>
      <c r="AY307" s="51" t="s">
        <v>211</v>
      </c>
      <c r="BE307" s="195">
        <f t="shared" si="54"/>
        <v>0</v>
      </c>
      <c r="BF307" s="195">
        <f t="shared" si="55"/>
        <v>0</v>
      </c>
      <c r="BG307" s="195">
        <f t="shared" si="56"/>
        <v>0</v>
      </c>
      <c r="BH307" s="195">
        <f t="shared" si="57"/>
        <v>0</v>
      </c>
      <c r="BI307" s="195">
        <f t="shared" si="58"/>
        <v>0</v>
      </c>
      <c r="BJ307" s="51" t="s">
        <v>83</v>
      </c>
      <c r="BK307" s="195">
        <f t="shared" si="59"/>
        <v>0</v>
      </c>
      <c r="BL307" s="51" t="s">
        <v>217</v>
      </c>
      <c r="BM307" s="194" t="s">
        <v>2999</v>
      </c>
    </row>
    <row r="308" spans="2:65" s="1" customFormat="1" ht="6.95" customHeight="1">
      <c r="B308" s="81"/>
      <c r="C308" s="82"/>
      <c r="D308" s="82"/>
      <c r="E308" s="82"/>
      <c r="F308" s="82"/>
      <c r="G308" s="82"/>
      <c r="H308" s="82"/>
      <c r="I308" s="82"/>
      <c r="J308" s="82"/>
      <c r="K308" s="82"/>
      <c r="L308" s="64"/>
    </row>
  </sheetData>
  <autoFilter ref="C125:K307" xr:uid="{00000000-0009-0000-0000-000007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IG304"/>
  <sheetViews>
    <sheetView view="pageBreakPreview" zoomScaleNormal="100" zoomScaleSheetLayoutView="100" workbookViewId="0">
      <pane ySplit="1" topLeftCell="A2" activePane="bottomLeft" state="frozen"/>
      <selection pane="bottomLeft" activeCell="A159" sqref="A159:A160"/>
    </sheetView>
  </sheetViews>
  <sheetFormatPr defaultColWidth="11.6640625" defaultRowHeight="12.75"/>
  <cols>
    <col min="1" max="1" width="11.5" style="529" customWidth="1"/>
    <col min="2" max="2" width="33" style="530" bestFit="1" customWidth="1"/>
    <col min="3" max="3" width="100.1640625" style="531" bestFit="1" customWidth="1"/>
    <col min="4" max="4" width="5.5" style="531" customWidth="1"/>
    <col min="5" max="5" width="13.5" style="531" customWidth="1"/>
    <col min="6" max="6" width="18.6640625" style="532" customWidth="1"/>
    <col min="7" max="7" width="15.5" style="532" bestFit="1" customWidth="1"/>
    <col min="8" max="8" width="23" style="532" customWidth="1"/>
    <col min="9" max="9" width="25.6640625" style="532" customWidth="1"/>
    <col min="10" max="10" width="4.5" style="531" customWidth="1"/>
    <col min="11" max="15" width="11.6640625" style="531"/>
    <col min="16" max="16" width="12.6640625" style="531" bestFit="1" customWidth="1"/>
    <col min="17" max="256" width="11.6640625" style="531"/>
    <col min="257" max="257" width="11.5" style="531" customWidth="1"/>
    <col min="258" max="258" width="33" style="531" bestFit="1" customWidth="1"/>
    <col min="259" max="259" width="100.1640625" style="531" bestFit="1" customWidth="1"/>
    <col min="260" max="260" width="5.5" style="531" customWidth="1"/>
    <col min="261" max="261" width="13.5" style="531" customWidth="1"/>
    <col min="262" max="262" width="18.6640625" style="531" customWidth="1"/>
    <col min="263" max="263" width="15.5" style="531" bestFit="1" customWidth="1"/>
    <col min="264" max="264" width="23" style="531" customWidth="1"/>
    <col min="265" max="265" width="25.6640625" style="531" customWidth="1"/>
    <col min="266" max="266" width="4.5" style="531" customWidth="1"/>
    <col min="267" max="271" width="11.6640625" style="531"/>
    <col min="272" max="272" width="12.6640625" style="531" bestFit="1" customWidth="1"/>
    <col min="273" max="512" width="11.6640625" style="531"/>
    <col min="513" max="513" width="11.5" style="531" customWidth="1"/>
    <col min="514" max="514" width="33" style="531" bestFit="1" customWidth="1"/>
    <col min="515" max="515" width="100.1640625" style="531" bestFit="1" customWidth="1"/>
    <col min="516" max="516" width="5.5" style="531" customWidth="1"/>
    <col min="517" max="517" width="13.5" style="531" customWidth="1"/>
    <col min="518" max="518" width="18.6640625" style="531" customWidth="1"/>
    <col min="519" max="519" width="15.5" style="531" bestFit="1" customWidth="1"/>
    <col min="520" max="520" width="23" style="531" customWidth="1"/>
    <col min="521" max="521" width="25.6640625" style="531" customWidth="1"/>
    <col min="522" max="522" width="4.5" style="531" customWidth="1"/>
    <col min="523" max="527" width="11.6640625" style="531"/>
    <col min="528" max="528" width="12.6640625" style="531" bestFit="1" customWidth="1"/>
    <col min="529" max="768" width="11.6640625" style="531"/>
    <col min="769" max="769" width="11.5" style="531" customWidth="1"/>
    <col min="770" max="770" width="33" style="531" bestFit="1" customWidth="1"/>
    <col min="771" max="771" width="100.1640625" style="531" bestFit="1" customWidth="1"/>
    <col min="772" max="772" width="5.5" style="531" customWidth="1"/>
    <col min="773" max="773" width="13.5" style="531" customWidth="1"/>
    <col min="774" max="774" width="18.6640625" style="531" customWidth="1"/>
    <col min="775" max="775" width="15.5" style="531" bestFit="1" customWidth="1"/>
    <col min="776" max="776" width="23" style="531" customWidth="1"/>
    <col min="777" max="777" width="25.6640625" style="531" customWidth="1"/>
    <col min="778" max="778" width="4.5" style="531" customWidth="1"/>
    <col min="779" max="783" width="11.6640625" style="531"/>
    <col min="784" max="784" width="12.6640625" style="531" bestFit="1" customWidth="1"/>
    <col min="785" max="1024" width="11.6640625" style="531"/>
    <col min="1025" max="1025" width="11.5" style="531" customWidth="1"/>
    <col min="1026" max="1026" width="33" style="531" bestFit="1" customWidth="1"/>
    <col min="1027" max="1027" width="100.1640625" style="531" bestFit="1" customWidth="1"/>
    <col min="1028" max="1028" width="5.5" style="531" customWidth="1"/>
    <col min="1029" max="1029" width="13.5" style="531" customWidth="1"/>
    <col min="1030" max="1030" width="18.6640625" style="531" customWidth="1"/>
    <col min="1031" max="1031" width="15.5" style="531" bestFit="1" customWidth="1"/>
    <col min="1032" max="1032" width="23" style="531" customWidth="1"/>
    <col min="1033" max="1033" width="25.6640625" style="531" customWidth="1"/>
    <col min="1034" max="1034" width="4.5" style="531" customWidth="1"/>
    <col min="1035" max="1039" width="11.6640625" style="531"/>
    <col min="1040" max="1040" width="12.6640625" style="531" bestFit="1" customWidth="1"/>
    <col min="1041" max="1280" width="11.6640625" style="531"/>
    <col min="1281" max="1281" width="11.5" style="531" customWidth="1"/>
    <col min="1282" max="1282" width="33" style="531" bestFit="1" customWidth="1"/>
    <col min="1283" max="1283" width="100.1640625" style="531" bestFit="1" customWidth="1"/>
    <col min="1284" max="1284" width="5.5" style="531" customWidth="1"/>
    <col min="1285" max="1285" width="13.5" style="531" customWidth="1"/>
    <col min="1286" max="1286" width="18.6640625" style="531" customWidth="1"/>
    <col min="1287" max="1287" width="15.5" style="531" bestFit="1" customWidth="1"/>
    <col min="1288" max="1288" width="23" style="531" customWidth="1"/>
    <col min="1289" max="1289" width="25.6640625" style="531" customWidth="1"/>
    <col min="1290" max="1290" width="4.5" style="531" customWidth="1"/>
    <col min="1291" max="1295" width="11.6640625" style="531"/>
    <col min="1296" max="1296" width="12.6640625" style="531" bestFit="1" customWidth="1"/>
    <col min="1297" max="1536" width="11.6640625" style="531"/>
    <col min="1537" max="1537" width="11.5" style="531" customWidth="1"/>
    <col min="1538" max="1538" width="33" style="531" bestFit="1" customWidth="1"/>
    <col min="1539" max="1539" width="100.1640625" style="531" bestFit="1" customWidth="1"/>
    <col min="1540" max="1540" width="5.5" style="531" customWidth="1"/>
    <col min="1541" max="1541" width="13.5" style="531" customWidth="1"/>
    <col min="1542" max="1542" width="18.6640625" style="531" customWidth="1"/>
    <col min="1543" max="1543" width="15.5" style="531" bestFit="1" customWidth="1"/>
    <col min="1544" max="1544" width="23" style="531" customWidth="1"/>
    <col min="1545" max="1545" width="25.6640625" style="531" customWidth="1"/>
    <col min="1546" max="1546" width="4.5" style="531" customWidth="1"/>
    <col min="1547" max="1551" width="11.6640625" style="531"/>
    <col min="1552" max="1552" width="12.6640625" style="531" bestFit="1" customWidth="1"/>
    <col min="1553" max="1792" width="11.6640625" style="531"/>
    <col min="1793" max="1793" width="11.5" style="531" customWidth="1"/>
    <col min="1794" max="1794" width="33" style="531" bestFit="1" customWidth="1"/>
    <col min="1795" max="1795" width="100.1640625" style="531" bestFit="1" customWidth="1"/>
    <col min="1796" max="1796" width="5.5" style="531" customWidth="1"/>
    <col min="1797" max="1797" width="13.5" style="531" customWidth="1"/>
    <col min="1798" max="1798" width="18.6640625" style="531" customWidth="1"/>
    <col min="1799" max="1799" width="15.5" style="531" bestFit="1" customWidth="1"/>
    <col min="1800" max="1800" width="23" style="531" customWidth="1"/>
    <col min="1801" max="1801" width="25.6640625" style="531" customWidth="1"/>
    <col min="1802" max="1802" width="4.5" style="531" customWidth="1"/>
    <col min="1803" max="1807" width="11.6640625" style="531"/>
    <col min="1808" max="1808" width="12.6640625" style="531" bestFit="1" customWidth="1"/>
    <col min="1809" max="2048" width="11.6640625" style="531"/>
    <col min="2049" max="2049" width="11.5" style="531" customWidth="1"/>
    <col min="2050" max="2050" width="33" style="531" bestFit="1" customWidth="1"/>
    <col min="2051" max="2051" width="100.1640625" style="531" bestFit="1" customWidth="1"/>
    <col min="2052" max="2052" width="5.5" style="531" customWidth="1"/>
    <col min="2053" max="2053" width="13.5" style="531" customWidth="1"/>
    <col min="2054" max="2054" width="18.6640625" style="531" customWidth="1"/>
    <col min="2055" max="2055" width="15.5" style="531" bestFit="1" customWidth="1"/>
    <col min="2056" max="2056" width="23" style="531" customWidth="1"/>
    <col min="2057" max="2057" width="25.6640625" style="531" customWidth="1"/>
    <col min="2058" max="2058" width="4.5" style="531" customWidth="1"/>
    <col min="2059" max="2063" width="11.6640625" style="531"/>
    <col min="2064" max="2064" width="12.6640625" style="531" bestFit="1" customWidth="1"/>
    <col min="2065" max="2304" width="11.6640625" style="531"/>
    <col min="2305" max="2305" width="11.5" style="531" customWidth="1"/>
    <col min="2306" max="2306" width="33" style="531" bestFit="1" customWidth="1"/>
    <col min="2307" max="2307" width="100.1640625" style="531" bestFit="1" customWidth="1"/>
    <col min="2308" max="2308" width="5.5" style="531" customWidth="1"/>
    <col min="2309" max="2309" width="13.5" style="531" customWidth="1"/>
    <col min="2310" max="2310" width="18.6640625" style="531" customWidth="1"/>
    <col min="2311" max="2311" width="15.5" style="531" bestFit="1" customWidth="1"/>
    <col min="2312" max="2312" width="23" style="531" customWidth="1"/>
    <col min="2313" max="2313" width="25.6640625" style="531" customWidth="1"/>
    <col min="2314" max="2314" width="4.5" style="531" customWidth="1"/>
    <col min="2315" max="2319" width="11.6640625" style="531"/>
    <col min="2320" max="2320" width="12.6640625" style="531" bestFit="1" customWidth="1"/>
    <col min="2321" max="2560" width="11.6640625" style="531"/>
    <col min="2561" max="2561" width="11.5" style="531" customWidth="1"/>
    <col min="2562" max="2562" width="33" style="531" bestFit="1" customWidth="1"/>
    <col min="2563" max="2563" width="100.1640625" style="531" bestFit="1" customWidth="1"/>
    <col min="2564" max="2564" width="5.5" style="531" customWidth="1"/>
    <col min="2565" max="2565" width="13.5" style="531" customWidth="1"/>
    <col min="2566" max="2566" width="18.6640625" style="531" customWidth="1"/>
    <col min="2567" max="2567" width="15.5" style="531" bestFit="1" customWidth="1"/>
    <col min="2568" max="2568" width="23" style="531" customWidth="1"/>
    <col min="2569" max="2569" width="25.6640625" style="531" customWidth="1"/>
    <col min="2570" max="2570" width="4.5" style="531" customWidth="1"/>
    <col min="2571" max="2575" width="11.6640625" style="531"/>
    <col min="2576" max="2576" width="12.6640625" style="531" bestFit="1" customWidth="1"/>
    <col min="2577" max="2816" width="11.6640625" style="531"/>
    <col min="2817" max="2817" width="11.5" style="531" customWidth="1"/>
    <col min="2818" max="2818" width="33" style="531" bestFit="1" customWidth="1"/>
    <col min="2819" max="2819" width="100.1640625" style="531" bestFit="1" customWidth="1"/>
    <col min="2820" max="2820" width="5.5" style="531" customWidth="1"/>
    <col min="2821" max="2821" width="13.5" style="531" customWidth="1"/>
    <col min="2822" max="2822" width="18.6640625" style="531" customWidth="1"/>
    <col min="2823" max="2823" width="15.5" style="531" bestFit="1" customWidth="1"/>
    <col min="2824" max="2824" width="23" style="531" customWidth="1"/>
    <col min="2825" max="2825" width="25.6640625" style="531" customWidth="1"/>
    <col min="2826" max="2826" width="4.5" style="531" customWidth="1"/>
    <col min="2827" max="2831" width="11.6640625" style="531"/>
    <col min="2832" max="2832" width="12.6640625" style="531" bestFit="1" customWidth="1"/>
    <col min="2833" max="3072" width="11.6640625" style="531"/>
    <col min="3073" max="3073" width="11.5" style="531" customWidth="1"/>
    <col min="3074" max="3074" width="33" style="531" bestFit="1" customWidth="1"/>
    <col min="3075" max="3075" width="100.1640625" style="531" bestFit="1" customWidth="1"/>
    <col min="3076" max="3076" width="5.5" style="531" customWidth="1"/>
    <col min="3077" max="3077" width="13.5" style="531" customWidth="1"/>
    <col min="3078" max="3078" width="18.6640625" style="531" customWidth="1"/>
    <col min="3079" max="3079" width="15.5" style="531" bestFit="1" customWidth="1"/>
    <col min="3080" max="3080" width="23" style="531" customWidth="1"/>
    <col min="3081" max="3081" width="25.6640625" style="531" customWidth="1"/>
    <col min="3082" max="3082" width="4.5" style="531" customWidth="1"/>
    <col min="3083" max="3087" width="11.6640625" style="531"/>
    <col min="3088" max="3088" width="12.6640625" style="531" bestFit="1" customWidth="1"/>
    <col min="3089" max="3328" width="11.6640625" style="531"/>
    <col min="3329" max="3329" width="11.5" style="531" customWidth="1"/>
    <col min="3330" max="3330" width="33" style="531" bestFit="1" customWidth="1"/>
    <col min="3331" max="3331" width="100.1640625" style="531" bestFit="1" customWidth="1"/>
    <col min="3332" max="3332" width="5.5" style="531" customWidth="1"/>
    <col min="3333" max="3333" width="13.5" style="531" customWidth="1"/>
    <col min="3334" max="3334" width="18.6640625" style="531" customWidth="1"/>
    <col min="3335" max="3335" width="15.5" style="531" bestFit="1" customWidth="1"/>
    <col min="3336" max="3336" width="23" style="531" customWidth="1"/>
    <col min="3337" max="3337" width="25.6640625" style="531" customWidth="1"/>
    <col min="3338" max="3338" width="4.5" style="531" customWidth="1"/>
    <col min="3339" max="3343" width="11.6640625" style="531"/>
    <col min="3344" max="3344" width="12.6640625" style="531" bestFit="1" customWidth="1"/>
    <col min="3345" max="3584" width="11.6640625" style="531"/>
    <col min="3585" max="3585" width="11.5" style="531" customWidth="1"/>
    <col min="3586" max="3586" width="33" style="531" bestFit="1" customWidth="1"/>
    <col min="3587" max="3587" width="100.1640625" style="531" bestFit="1" customWidth="1"/>
    <col min="3588" max="3588" width="5.5" style="531" customWidth="1"/>
    <col min="3589" max="3589" width="13.5" style="531" customWidth="1"/>
    <col min="3590" max="3590" width="18.6640625" style="531" customWidth="1"/>
    <col min="3591" max="3591" width="15.5" style="531" bestFit="1" customWidth="1"/>
    <col min="3592" max="3592" width="23" style="531" customWidth="1"/>
    <col min="3593" max="3593" width="25.6640625" style="531" customWidth="1"/>
    <col min="3594" max="3594" width="4.5" style="531" customWidth="1"/>
    <col min="3595" max="3599" width="11.6640625" style="531"/>
    <col min="3600" max="3600" width="12.6640625" style="531" bestFit="1" customWidth="1"/>
    <col min="3601" max="3840" width="11.6640625" style="531"/>
    <col min="3841" max="3841" width="11.5" style="531" customWidth="1"/>
    <col min="3842" max="3842" width="33" style="531" bestFit="1" customWidth="1"/>
    <col min="3843" max="3843" width="100.1640625" style="531" bestFit="1" customWidth="1"/>
    <col min="3844" max="3844" width="5.5" style="531" customWidth="1"/>
    <col min="3845" max="3845" width="13.5" style="531" customWidth="1"/>
    <col min="3846" max="3846" width="18.6640625" style="531" customWidth="1"/>
    <col min="3847" max="3847" width="15.5" style="531" bestFit="1" customWidth="1"/>
    <col min="3848" max="3848" width="23" style="531" customWidth="1"/>
    <col min="3849" max="3849" width="25.6640625" style="531" customWidth="1"/>
    <col min="3850" max="3850" width="4.5" style="531" customWidth="1"/>
    <col min="3851" max="3855" width="11.6640625" style="531"/>
    <col min="3856" max="3856" width="12.6640625" style="531" bestFit="1" customWidth="1"/>
    <col min="3857" max="4096" width="11.6640625" style="531"/>
    <col min="4097" max="4097" width="11.5" style="531" customWidth="1"/>
    <col min="4098" max="4098" width="33" style="531" bestFit="1" customWidth="1"/>
    <col min="4099" max="4099" width="100.1640625" style="531" bestFit="1" customWidth="1"/>
    <col min="4100" max="4100" width="5.5" style="531" customWidth="1"/>
    <col min="4101" max="4101" width="13.5" style="531" customWidth="1"/>
    <col min="4102" max="4102" width="18.6640625" style="531" customWidth="1"/>
    <col min="4103" max="4103" width="15.5" style="531" bestFit="1" customWidth="1"/>
    <col min="4104" max="4104" width="23" style="531" customWidth="1"/>
    <col min="4105" max="4105" width="25.6640625" style="531" customWidth="1"/>
    <col min="4106" max="4106" width="4.5" style="531" customWidth="1"/>
    <col min="4107" max="4111" width="11.6640625" style="531"/>
    <col min="4112" max="4112" width="12.6640625" style="531" bestFit="1" customWidth="1"/>
    <col min="4113" max="4352" width="11.6640625" style="531"/>
    <col min="4353" max="4353" width="11.5" style="531" customWidth="1"/>
    <col min="4354" max="4354" width="33" style="531" bestFit="1" customWidth="1"/>
    <col min="4355" max="4355" width="100.1640625" style="531" bestFit="1" customWidth="1"/>
    <col min="4356" max="4356" width="5.5" style="531" customWidth="1"/>
    <col min="4357" max="4357" width="13.5" style="531" customWidth="1"/>
    <col min="4358" max="4358" width="18.6640625" style="531" customWidth="1"/>
    <col min="4359" max="4359" width="15.5" style="531" bestFit="1" customWidth="1"/>
    <col min="4360" max="4360" width="23" style="531" customWidth="1"/>
    <col min="4361" max="4361" width="25.6640625" style="531" customWidth="1"/>
    <col min="4362" max="4362" width="4.5" style="531" customWidth="1"/>
    <col min="4363" max="4367" width="11.6640625" style="531"/>
    <col min="4368" max="4368" width="12.6640625" style="531" bestFit="1" customWidth="1"/>
    <col min="4369" max="4608" width="11.6640625" style="531"/>
    <col min="4609" max="4609" width="11.5" style="531" customWidth="1"/>
    <col min="4610" max="4610" width="33" style="531" bestFit="1" customWidth="1"/>
    <col min="4611" max="4611" width="100.1640625" style="531" bestFit="1" customWidth="1"/>
    <col min="4612" max="4612" width="5.5" style="531" customWidth="1"/>
    <col min="4613" max="4613" width="13.5" style="531" customWidth="1"/>
    <col min="4614" max="4614" width="18.6640625" style="531" customWidth="1"/>
    <col min="4615" max="4615" width="15.5" style="531" bestFit="1" customWidth="1"/>
    <col min="4616" max="4616" width="23" style="531" customWidth="1"/>
    <col min="4617" max="4617" width="25.6640625" style="531" customWidth="1"/>
    <col min="4618" max="4618" width="4.5" style="531" customWidth="1"/>
    <col min="4619" max="4623" width="11.6640625" style="531"/>
    <col min="4624" max="4624" width="12.6640625" style="531" bestFit="1" customWidth="1"/>
    <col min="4625" max="4864" width="11.6640625" style="531"/>
    <col min="4865" max="4865" width="11.5" style="531" customWidth="1"/>
    <col min="4866" max="4866" width="33" style="531" bestFit="1" customWidth="1"/>
    <col min="4867" max="4867" width="100.1640625" style="531" bestFit="1" customWidth="1"/>
    <col min="4868" max="4868" width="5.5" style="531" customWidth="1"/>
    <col min="4869" max="4869" width="13.5" style="531" customWidth="1"/>
    <col min="4870" max="4870" width="18.6640625" style="531" customWidth="1"/>
    <col min="4871" max="4871" width="15.5" style="531" bestFit="1" customWidth="1"/>
    <col min="4872" max="4872" width="23" style="531" customWidth="1"/>
    <col min="4873" max="4873" width="25.6640625" style="531" customWidth="1"/>
    <col min="4874" max="4874" width="4.5" style="531" customWidth="1"/>
    <col min="4875" max="4879" width="11.6640625" style="531"/>
    <col min="4880" max="4880" width="12.6640625" style="531" bestFit="1" customWidth="1"/>
    <col min="4881" max="5120" width="11.6640625" style="531"/>
    <col min="5121" max="5121" width="11.5" style="531" customWidth="1"/>
    <col min="5122" max="5122" width="33" style="531" bestFit="1" customWidth="1"/>
    <col min="5123" max="5123" width="100.1640625" style="531" bestFit="1" customWidth="1"/>
    <col min="5124" max="5124" width="5.5" style="531" customWidth="1"/>
    <col min="5125" max="5125" width="13.5" style="531" customWidth="1"/>
    <col min="5126" max="5126" width="18.6640625" style="531" customWidth="1"/>
    <col min="5127" max="5127" width="15.5" style="531" bestFit="1" customWidth="1"/>
    <col min="5128" max="5128" width="23" style="531" customWidth="1"/>
    <col min="5129" max="5129" width="25.6640625" style="531" customWidth="1"/>
    <col min="5130" max="5130" width="4.5" style="531" customWidth="1"/>
    <col min="5131" max="5135" width="11.6640625" style="531"/>
    <col min="5136" max="5136" width="12.6640625" style="531" bestFit="1" customWidth="1"/>
    <col min="5137" max="5376" width="11.6640625" style="531"/>
    <col min="5377" max="5377" width="11.5" style="531" customWidth="1"/>
    <col min="5378" max="5378" width="33" style="531" bestFit="1" customWidth="1"/>
    <col min="5379" max="5379" width="100.1640625" style="531" bestFit="1" customWidth="1"/>
    <col min="5380" max="5380" width="5.5" style="531" customWidth="1"/>
    <col min="5381" max="5381" width="13.5" style="531" customWidth="1"/>
    <col min="5382" max="5382" width="18.6640625" style="531" customWidth="1"/>
    <col min="5383" max="5383" width="15.5" style="531" bestFit="1" customWidth="1"/>
    <col min="5384" max="5384" width="23" style="531" customWidth="1"/>
    <col min="5385" max="5385" width="25.6640625" style="531" customWidth="1"/>
    <col min="5386" max="5386" width="4.5" style="531" customWidth="1"/>
    <col min="5387" max="5391" width="11.6640625" style="531"/>
    <col min="5392" max="5392" width="12.6640625" style="531" bestFit="1" customWidth="1"/>
    <col min="5393" max="5632" width="11.6640625" style="531"/>
    <col min="5633" max="5633" width="11.5" style="531" customWidth="1"/>
    <col min="5634" max="5634" width="33" style="531" bestFit="1" customWidth="1"/>
    <col min="5635" max="5635" width="100.1640625" style="531" bestFit="1" customWidth="1"/>
    <col min="5636" max="5636" width="5.5" style="531" customWidth="1"/>
    <col min="5637" max="5637" width="13.5" style="531" customWidth="1"/>
    <col min="5638" max="5638" width="18.6640625" style="531" customWidth="1"/>
    <col min="5639" max="5639" width="15.5" style="531" bestFit="1" customWidth="1"/>
    <col min="5640" max="5640" width="23" style="531" customWidth="1"/>
    <col min="5641" max="5641" width="25.6640625" style="531" customWidth="1"/>
    <col min="5642" max="5642" width="4.5" style="531" customWidth="1"/>
    <col min="5643" max="5647" width="11.6640625" style="531"/>
    <col min="5648" max="5648" width="12.6640625" style="531" bestFit="1" customWidth="1"/>
    <col min="5649" max="5888" width="11.6640625" style="531"/>
    <col min="5889" max="5889" width="11.5" style="531" customWidth="1"/>
    <col min="5890" max="5890" width="33" style="531" bestFit="1" customWidth="1"/>
    <col min="5891" max="5891" width="100.1640625" style="531" bestFit="1" customWidth="1"/>
    <col min="5892" max="5892" width="5.5" style="531" customWidth="1"/>
    <col min="5893" max="5893" width="13.5" style="531" customWidth="1"/>
    <col min="5894" max="5894" width="18.6640625" style="531" customWidth="1"/>
    <col min="5895" max="5895" width="15.5" style="531" bestFit="1" customWidth="1"/>
    <col min="5896" max="5896" width="23" style="531" customWidth="1"/>
    <col min="5897" max="5897" width="25.6640625" style="531" customWidth="1"/>
    <col min="5898" max="5898" width="4.5" style="531" customWidth="1"/>
    <col min="5899" max="5903" width="11.6640625" style="531"/>
    <col min="5904" max="5904" width="12.6640625" style="531" bestFit="1" customWidth="1"/>
    <col min="5905" max="6144" width="11.6640625" style="531"/>
    <col min="6145" max="6145" width="11.5" style="531" customWidth="1"/>
    <col min="6146" max="6146" width="33" style="531" bestFit="1" customWidth="1"/>
    <col min="6147" max="6147" width="100.1640625" style="531" bestFit="1" customWidth="1"/>
    <col min="6148" max="6148" width="5.5" style="531" customWidth="1"/>
    <col min="6149" max="6149" width="13.5" style="531" customWidth="1"/>
    <col min="6150" max="6150" width="18.6640625" style="531" customWidth="1"/>
    <col min="6151" max="6151" width="15.5" style="531" bestFit="1" customWidth="1"/>
    <col min="6152" max="6152" width="23" style="531" customWidth="1"/>
    <col min="6153" max="6153" width="25.6640625" style="531" customWidth="1"/>
    <col min="6154" max="6154" width="4.5" style="531" customWidth="1"/>
    <col min="6155" max="6159" width="11.6640625" style="531"/>
    <col min="6160" max="6160" width="12.6640625" style="531" bestFit="1" customWidth="1"/>
    <col min="6161" max="6400" width="11.6640625" style="531"/>
    <col min="6401" max="6401" width="11.5" style="531" customWidth="1"/>
    <col min="6402" max="6402" width="33" style="531" bestFit="1" customWidth="1"/>
    <col min="6403" max="6403" width="100.1640625" style="531" bestFit="1" customWidth="1"/>
    <col min="6404" max="6404" width="5.5" style="531" customWidth="1"/>
    <col min="6405" max="6405" width="13.5" style="531" customWidth="1"/>
    <col min="6406" max="6406" width="18.6640625" style="531" customWidth="1"/>
    <col min="6407" max="6407" width="15.5" style="531" bestFit="1" customWidth="1"/>
    <col min="6408" max="6408" width="23" style="531" customWidth="1"/>
    <col min="6409" max="6409" width="25.6640625" style="531" customWidth="1"/>
    <col min="6410" max="6410" width="4.5" style="531" customWidth="1"/>
    <col min="6411" max="6415" width="11.6640625" style="531"/>
    <col min="6416" max="6416" width="12.6640625" style="531" bestFit="1" customWidth="1"/>
    <col min="6417" max="6656" width="11.6640625" style="531"/>
    <col min="6657" max="6657" width="11.5" style="531" customWidth="1"/>
    <col min="6658" max="6658" width="33" style="531" bestFit="1" customWidth="1"/>
    <col min="6659" max="6659" width="100.1640625" style="531" bestFit="1" customWidth="1"/>
    <col min="6660" max="6660" width="5.5" style="531" customWidth="1"/>
    <col min="6661" max="6661" width="13.5" style="531" customWidth="1"/>
    <col min="6662" max="6662" width="18.6640625" style="531" customWidth="1"/>
    <col min="6663" max="6663" width="15.5" style="531" bestFit="1" customWidth="1"/>
    <col min="6664" max="6664" width="23" style="531" customWidth="1"/>
    <col min="6665" max="6665" width="25.6640625" style="531" customWidth="1"/>
    <col min="6666" max="6666" width="4.5" style="531" customWidth="1"/>
    <col min="6667" max="6671" width="11.6640625" style="531"/>
    <col min="6672" max="6672" width="12.6640625" style="531" bestFit="1" customWidth="1"/>
    <col min="6673" max="6912" width="11.6640625" style="531"/>
    <col min="6913" max="6913" width="11.5" style="531" customWidth="1"/>
    <col min="6914" max="6914" width="33" style="531" bestFit="1" customWidth="1"/>
    <col min="6915" max="6915" width="100.1640625" style="531" bestFit="1" customWidth="1"/>
    <col min="6916" max="6916" width="5.5" style="531" customWidth="1"/>
    <col min="6917" max="6917" width="13.5" style="531" customWidth="1"/>
    <col min="6918" max="6918" width="18.6640625" style="531" customWidth="1"/>
    <col min="6919" max="6919" width="15.5" style="531" bestFit="1" customWidth="1"/>
    <col min="6920" max="6920" width="23" style="531" customWidth="1"/>
    <col min="6921" max="6921" width="25.6640625" style="531" customWidth="1"/>
    <col min="6922" max="6922" width="4.5" style="531" customWidth="1"/>
    <col min="6923" max="6927" width="11.6640625" style="531"/>
    <col min="6928" max="6928" width="12.6640625" style="531" bestFit="1" customWidth="1"/>
    <col min="6929" max="7168" width="11.6640625" style="531"/>
    <col min="7169" max="7169" width="11.5" style="531" customWidth="1"/>
    <col min="7170" max="7170" width="33" style="531" bestFit="1" customWidth="1"/>
    <col min="7171" max="7171" width="100.1640625" style="531" bestFit="1" customWidth="1"/>
    <col min="7172" max="7172" width="5.5" style="531" customWidth="1"/>
    <col min="7173" max="7173" width="13.5" style="531" customWidth="1"/>
    <col min="7174" max="7174" width="18.6640625" style="531" customWidth="1"/>
    <col min="7175" max="7175" width="15.5" style="531" bestFit="1" customWidth="1"/>
    <col min="7176" max="7176" width="23" style="531" customWidth="1"/>
    <col min="7177" max="7177" width="25.6640625" style="531" customWidth="1"/>
    <col min="7178" max="7178" width="4.5" style="531" customWidth="1"/>
    <col min="7179" max="7183" width="11.6640625" style="531"/>
    <col min="7184" max="7184" width="12.6640625" style="531" bestFit="1" customWidth="1"/>
    <col min="7185" max="7424" width="11.6640625" style="531"/>
    <col min="7425" max="7425" width="11.5" style="531" customWidth="1"/>
    <col min="7426" max="7426" width="33" style="531" bestFit="1" customWidth="1"/>
    <col min="7427" max="7427" width="100.1640625" style="531" bestFit="1" customWidth="1"/>
    <col min="7428" max="7428" width="5.5" style="531" customWidth="1"/>
    <col min="7429" max="7429" width="13.5" style="531" customWidth="1"/>
    <col min="7430" max="7430" width="18.6640625" style="531" customWidth="1"/>
    <col min="7431" max="7431" width="15.5" style="531" bestFit="1" customWidth="1"/>
    <col min="7432" max="7432" width="23" style="531" customWidth="1"/>
    <col min="7433" max="7433" width="25.6640625" style="531" customWidth="1"/>
    <col min="7434" max="7434" width="4.5" style="531" customWidth="1"/>
    <col min="7435" max="7439" width="11.6640625" style="531"/>
    <col min="7440" max="7440" width="12.6640625" style="531" bestFit="1" customWidth="1"/>
    <col min="7441" max="7680" width="11.6640625" style="531"/>
    <col min="7681" max="7681" width="11.5" style="531" customWidth="1"/>
    <col min="7682" max="7682" width="33" style="531" bestFit="1" customWidth="1"/>
    <col min="7683" max="7683" width="100.1640625" style="531" bestFit="1" customWidth="1"/>
    <col min="7684" max="7684" width="5.5" style="531" customWidth="1"/>
    <col min="7685" max="7685" width="13.5" style="531" customWidth="1"/>
    <col min="7686" max="7686" width="18.6640625" style="531" customWidth="1"/>
    <col min="7687" max="7687" width="15.5" style="531" bestFit="1" customWidth="1"/>
    <col min="7688" max="7688" width="23" style="531" customWidth="1"/>
    <col min="7689" max="7689" width="25.6640625" style="531" customWidth="1"/>
    <col min="7690" max="7690" width="4.5" style="531" customWidth="1"/>
    <col min="7691" max="7695" width="11.6640625" style="531"/>
    <col min="7696" max="7696" width="12.6640625" style="531" bestFit="1" customWidth="1"/>
    <col min="7697" max="7936" width="11.6640625" style="531"/>
    <col min="7937" max="7937" width="11.5" style="531" customWidth="1"/>
    <col min="7938" max="7938" width="33" style="531" bestFit="1" customWidth="1"/>
    <col min="7939" max="7939" width="100.1640625" style="531" bestFit="1" customWidth="1"/>
    <col min="7940" max="7940" width="5.5" style="531" customWidth="1"/>
    <col min="7941" max="7941" width="13.5" style="531" customWidth="1"/>
    <col min="7942" max="7942" width="18.6640625" style="531" customWidth="1"/>
    <col min="7943" max="7943" width="15.5" style="531" bestFit="1" customWidth="1"/>
    <col min="7944" max="7944" width="23" style="531" customWidth="1"/>
    <col min="7945" max="7945" width="25.6640625" style="531" customWidth="1"/>
    <col min="7946" max="7946" width="4.5" style="531" customWidth="1"/>
    <col min="7947" max="7951" width="11.6640625" style="531"/>
    <col min="7952" max="7952" width="12.6640625" style="531" bestFit="1" customWidth="1"/>
    <col min="7953" max="8192" width="11.6640625" style="531"/>
    <col min="8193" max="8193" width="11.5" style="531" customWidth="1"/>
    <col min="8194" max="8194" width="33" style="531" bestFit="1" customWidth="1"/>
    <col min="8195" max="8195" width="100.1640625" style="531" bestFit="1" customWidth="1"/>
    <col min="8196" max="8196" width="5.5" style="531" customWidth="1"/>
    <col min="8197" max="8197" width="13.5" style="531" customWidth="1"/>
    <col min="8198" max="8198" width="18.6640625" style="531" customWidth="1"/>
    <col min="8199" max="8199" width="15.5" style="531" bestFit="1" customWidth="1"/>
    <col min="8200" max="8200" width="23" style="531" customWidth="1"/>
    <col min="8201" max="8201" width="25.6640625" style="531" customWidth="1"/>
    <col min="8202" max="8202" width="4.5" style="531" customWidth="1"/>
    <col min="8203" max="8207" width="11.6640625" style="531"/>
    <col min="8208" max="8208" width="12.6640625" style="531" bestFit="1" customWidth="1"/>
    <col min="8209" max="8448" width="11.6640625" style="531"/>
    <col min="8449" max="8449" width="11.5" style="531" customWidth="1"/>
    <col min="8450" max="8450" width="33" style="531" bestFit="1" customWidth="1"/>
    <col min="8451" max="8451" width="100.1640625" style="531" bestFit="1" customWidth="1"/>
    <col min="8452" max="8452" width="5.5" style="531" customWidth="1"/>
    <col min="8453" max="8453" width="13.5" style="531" customWidth="1"/>
    <col min="8454" max="8454" width="18.6640625" style="531" customWidth="1"/>
    <col min="8455" max="8455" width="15.5" style="531" bestFit="1" customWidth="1"/>
    <col min="8456" max="8456" width="23" style="531" customWidth="1"/>
    <col min="8457" max="8457" width="25.6640625" style="531" customWidth="1"/>
    <col min="8458" max="8458" width="4.5" style="531" customWidth="1"/>
    <col min="8459" max="8463" width="11.6640625" style="531"/>
    <col min="8464" max="8464" width="12.6640625" style="531" bestFit="1" customWidth="1"/>
    <col min="8465" max="8704" width="11.6640625" style="531"/>
    <col min="8705" max="8705" width="11.5" style="531" customWidth="1"/>
    <col min="8706" max="8706" width="33" style="531" bestFit="1" customWidth="1"/>
    <col min="8707" max="8707" width="100.1640625" style="531" bestFit="1" customWidth="1"/>
    <col min="8708" max="8708" width="5.5" style="531" customWidth="1"/>
    <col min="8709" max="8709" width="13.5" style="531" customWidth="1"/>
    <col min="8710" max="8710" width="18.6640625" style="531" customWidth="1"/>
    <col min="8711" max="8711" width="15.5" style="531" bestFit="1" customWidth="1"/>
    <col min="8712" max="8712" width="23" style="531" customWidth="1"/>
    <col min="8713" max="8713" width="25.6640625" style="531" customWidth="1"/>
    <col min="8714" max="8714" width="4.5" style="531" customWidth="1"/>
    <col min="8715" max="8719" width="11.6640625" style="531"/>
    <col min="8720" max="8720" width="12.6640625" style="531" bestFit="1" customWidth="1"/>
    <col min="8721" max="8960" width="11.6640625" style="531"/>
    <col min="8961" max="8961" width="11.5" style="531" customWidth="1"/>
    <col min="8962" max="8962" width="33" style="531" bestFit="1" customWidth="1"/>
    <col min="8963" max="8963" width="100.1640625" style="531" bestFit="1" customWidth="1"/>
    <col min="8964" max="8964" width="5.5" style="531" customWidth="1"/>
    <col min="8965" max="8965" width="13.5" style="531" customWidth="1"/>
    <col min="8966" max="8966" width="18.6640625" style="531" customWidth="1"/>
    <col min="8967" max="8967" width="15.5" style="531" bestFit="1" customWidth="1"/>
    <col min="8968" max="8968" width="23" style="531" customWidth="1"/>
    <col min="8969" max="8969" width="25.6640625" style="531" customWidth="1"/>
    <col min="8970" max="8970" width="4.5" style="531" customWidth="1"/>
    <col min="8971" max="8975" width="11.6640625" style="531"/>
    <col min="8976" max="8976" width="12.6640625" style="531" bestFit="1" customWidth="1"/>
    <col min="8977" max="9216" width="11.6640625" style="531"/>
    <col min="9217" max="9217" width="11.5" style="531" customWidth="1"/>
    <col min="9218" max="9218" width="33" style="531" bestFit="1" customWidth="1"/>
    <col min="9219" max="9219" width="100.1640625" style="531" bestFit="1" customWidth="1"/>
    <col min="9220" max="9220" width="5.5" style="531" customWidth="1"/>
    <col min="9221" max="9221" width="13.5" style="531" customWidth="1"/>
    <col min="9222" max="9222" width="18.6640625" style="531" customWidth="1"/>
    <col min="9223" max="9223" width="15.5" style="531" bestFit="1" customWidth="1"/>
    <col min="9224" max="9224" width="23" style="531" customWidth="1"/>
    <col min="9225" max="9225" width="25.6640625" style="531" customWidth="1"/>
    <col min="9226" max="9226" width="4.5" style="531" customWidth="1"/>
    <col min="9227" max="9231" width="11.6640625" style="531"/>
    <col min="9232" max="9232" width="12.6640625" style="531" bestFit="1" customWidth="1"/>
    <col min="9233" max="9472" width="11.6640625" style="531"/>
    <col min="9473" max="9473" width="11.5" style="531" customWidth="1"/>
    <col min="9474" max="9474" width="33" style="531" bestFit="1" customWidth="1"/>
    <col min="9475" max="9475" width="100.1640625" style="531" bestFit="1" customWidth="1"/>
    <col min="9476" max="9476" width="5.5" style="531" customWidth="1"/>
    <col min="9477" max="9477" width="13.5" style="531" customWidth="1"/>
    <col min="9478" max="9478" width="18.6640625" style="531" customWidth="1"/>
    <col min="9479" max="9479" width="15.5" style="531" bestFit="1" customWidth="1"/>
    <col min="9480" max="9480" width="23" style="531" customWidth="1"/>
    <col min="9481" max="9481" width="25.6640625" style="531" customWidth="1"/>
    <col min="9482" max="9482" width="4.5" style="531" customWidth="1"/>
    <col min="9483" max="9487" width="11.6640625" style="531"/>
    <col min="9488" max="9488" width="12.6640625" style="531" bestFit="1" customWidth="1"/>
    <col min="9489" max="9728" width="11.6640625" style="531"/>
    <col min="9729" max="9729" width="11.5" style="531" customWidth="1"/>
    <col min="9730" max="9730" width="33" style="531" bestFit="1" customWidth="1"/>
    <col min="9731" max="9731" width="100.1640625" style="531" bestFit="1" customWidth="1"/>
    <col min="9732" max="9732" width="5.5" style="531" customWidth="1"/>
    <col min="9733" max="9733" width="13.5" style="531" customWidth="1"/>
    <col min="9734" max="9734" width="18.6640625" style="531" customWidth="1"/>
    <col min="9735" max="9735" width="15.5" style="531" bestFit="1" customWidth="1"/>
    <col min="9736" max="9736" width="23" style="531" customWidth="1"/>
    <col min="9737" max="9737" width="25.6640625" style="531" customWidth="1"/>
    <col min="9738" max="9738" width="4.5" style="531" customWidth="1"/>
    <col min="9739" max="9743" width="11.6640625" style="531"/>
    <col min="9744" max="9744" width="12.6640625" style="531" bestFit="1" customWidth="1"/>
    <col min="9745" max="9984" width="11.6640625" style="531"/>
    <col min="9985" max="9985" width="11.5" style="531" customWidth="1"/>
    <col min="9986" max="9986" width="33" style="531" bestFit="1" customWidth="1"/>
    <col min="9987" max="9987" width="100.1640625" style="531" bestFit="1" customWidth="1"/>
    <col min="9988" max="9988" width="5.5" style="531" customWidth="1"/>
    <col min="9989" max="9989" width="13.5" style="531" customWidth="1"/>
    <col min="9990" max="9990" width="18.6640625" style="531" customWidth="1"/>
    <col min="9991" max="9991" width="15.5" style="531" bestFit="1" customWidth="1"/>
    <col min="9992" max="9992" width="23" style="531" customWidth="1"/>
    <col min="9993" max="9993" width="25.6640625" style="531" customWidth="1"/>
    <col min="9994" max="9994" width="4.5" style="531" customWidth="1"/>
    <col min="9995" max="9999" width="11.6640625" style="531"/>
    <col min="10000" max="10000" width="12.6640625" style="531" bestFit="1" customWidth="1"/>
    <col min="10001" max="10240" width="11.6640625" style="531"/>
    <col min="10241" max="10241" width="11.5" style="531" customWidth="1"/>
    <col min="10242" max="10242" width="33" style="531" bestFit="1" customWidth="1"/>
    <col min="10243" max="10243" width="100.1640625" style="531" bestFit="1" customWidth="1"/>
    <col min="10244" max="10244" width="5.5" style="531" customWidth="1"/>
    <col min="10245" max="10245" width="13.5" style="531" customWidth="1"/>
    <col min="10246" max="10246" width="18.6640625" style="531" customWidth="1"/>
    <col min="10247" max="10247" width="15.5" style="531" bestFit="1" customWidth="1"/>
    <col min="10248" max="10248" width="23" style="531" customWidth="1"/>
    <col min="10249" max="10249" width="25.6640625" style="531" customWidth="1"/>
    <col min="10250" max="10250" width="4.5" style="531" customWidth="1"/>
    <col min="10251" max="10255" width="11.6640625" style="531"/>
    <col min="10256" max="10256" width="12.6640625" style="531" bestFit="1" customWidth="1"/>
    <col min="10257" max="10496" width="11.6640625" style="531"/>
    <col min="10497" max="10497" width="11.5" style="531" customWidth="1"/>
    <col min="10498" max="10498" width="33" style="531" bestFit="1" customWidth="1"/>
    <col min="10499" max="10499" width="100.1640625" style="531" bestFit="1" customWidth="1"/>
    <col min="10500" max="10500" width="5.5" style="531" customWidth="1"/>
    <col min="10501" max="10501" width="13.5" style="531" customWidth="1"/>
    <col min="10502" max="10502" width="18.6640625" style="531" customWidth="1"/>
    <col min="10503" max="10503" width="15.5" style="531" bestFit="1" customWidth="1"/>
    <col min="10504" max="10504" width="23" style="531" customWidth="1"/>
    <col min="10505" max="10505" width="25.6640625" style="531" customWidth="1"/>
    <col min="10506" max="10506" width="4.5" style="531" customWidth="1"/>
    <col min="10507" max="10511" width="11.6640625" style="531"/>
    <col min="10512" max="10512" width="12.6640625" style="531" bestFit="1" customWidth="1"/>
    <col min="10513" max="10752" width="11.6640625" style="531"/>
    <col min="10753" max="10753" width="11.5" style="531" customWidth="1"/>
    <col min="10754" max="10754" width="33" style="531" bestFit="1" customWidth="1"/>
    <col min="10755" max="10755" width="100.1640625" style="531" bestFit="1" customWidth="1"/>
    <col min="10756" max="10756" width="5.5" style="531" customWidth="1"/>
    <col min="10757" max="10757" width="13.5" style="531" customWidth="1"/>
    <col min="10758" max="10758" width="18.6640625" style="531" customWidth="1"/>
    <col min="10759" max="10759" width="15.5" style="531" bestFit="1" customWidth="1"/>
    <col min="10760" max="10760" width="23" style="531" customWidth="1"/>
    <col min="10761" max="10761" width="25.6640625" style="531" customWidth="1"/>
    <col min="10762" max="10762" width="4.5" style="531" customWidth="1"/>
    <col min="10763" max="10767" width="11.6640625" style="531"/>
    <col min="10768" max="10768" width="12.6640625" style="531" bestFit="1" customWidth="1"/>
    <col min="10769" max="11008" width="11.6640625" style="531"/>
    <col min="11009" max="11009" width="11.5" style="531" customWidth="1"/>
    <col min="11010" max="11010" width="33" style="531" bestFit="1" customWidth="1"/>
    <col min="11011" max="11011" width="100.1640625" style="531" bestFit="1" customWidth="1"/>
    <col min="11012" max="11012" width="5.5" style="531" customWidth="1"/>
    <col min="11013" max="11013" width="13.5" style="531" customWidth="1"/>
    <col min="11014" max="11014" width="18.6640625" style="531" customWidth="1"/>
    <col min="11015" max="11015" width="15.5" style="531" bestFit="1" customWidth="1"/>
    <col min="11016" max="11016" width="23" style="531" customWidth="1"/>
    <col min="11017" max="11017" width="25.6640625" style="531" customWidth="1"/>
    <col min="11018" max="11018" width="4.5" style="531" customWidth="1"/>
    <col min="11019" max="11023" width="11.6640625" style="531"/>
    <col min="11024" max="11024" width="12.6640625" style="531" bestFit="1" customWidth="1"/>
    <col min="11025" max="11264" width="11.6640625" style="531"/>
    <col min="11265" max="11265" width="11.5" style="531" customWidth="1"/>
    <col min="11266" max="11266" width="33" style="531" bestFit="1" customWidth="1"/>
    <col min="11267" max="11267" width="100.1640625" style="531" bestFit="1" customWidth="1"/>
    <col min="11268" max="11268" width="5.5" style="531" customWidth="1"/>
    <col min="11269" max="11269" width="13.5" style="531" customWidth="1"/>
    <col min="11270" max="11270" width="18.6640625" style="531" customWidth="1"/>
    <col min="11271" max="11271" width="15.5" style="531" bestFit="1" customWidth="1"/>
    <col min="11272" max="11272" width="23" style="531" customWidth="1"/>
    <col min="11273" max="11273" width="25.6640625" style="531" customWidth="1"/>
    <col min="11274" max="11274" width="4.5" style="531" customWidth="1"/>
    <col min="11275" max="11279" width="11.6640625" style="531"/>
    <col min="11280" max="11280" width="12.6640625" style="531" bestFit="1" customWidth="1"/>
    <col min="11281" max="11520" width="11.6640625" style="531"/>
    <col min="11521" max="11521" width="11.5" style="531" customWidth="1"/>
    <col min="11522" max="11522" width="33" style="531" bestFit="1" customWidth="1"/>
    <col min="11523" max="11523" width="100.1640625" style="531" bestFit="1" customWidth="1"/>
    <col min="11524" max="11524" width="5.5" style="531" customWidth="1"/>
    <col min="11525" max="11525" width="13.5" style="531" customWidth="1"/>
    <col min="11526" max="11526" width="18.6640625" style="531" customWidth="1"/>
    <col min="11527" max="11527" width="15.5" style="531" bestFit="1" customWidth="1"/>
    <col min="11528" max="11528" width="23" style="531" customWidth="1"/>
    <col min="11529" max="11529" width="25.6640625" style="531" customWidth="1"/>
    <col min="11530" max="11530" width="4.5" style="531" customWidth="1"/>
    <col min="11531" max="11535" width="11.6640625" style="531"/>
    <col min="11536" max="11536" width="12.6640625" style="531" bestFit="1" customWidth="1"/>
    <col min="11537" max="11776" width="11.6640625" style="531"/>
    <col min="11777" max="11777" width="11.5" style="531" customWidth="1"/>
    <col min="11778" max="11778" width="33" style="531" bestFit="1" customWidth="1"/>
    <col min="11779" max="11779" width="100.1640625" style="531" bestFit="1" customWidth="1"/>
    <col min="11780" max="11780" width="5.5" style="531" customWidth="1"/>
    <col min="11781" max="11781" width="13.5" style="531" customWidth="1"/>
    <col min="11782" max="11782" width="18.6640625" style="531" customWidth="1"/>
    <col min="11783" max="11783" width="15.5" style="531" bestFit="1" customWidth="1"/>
    <col min="11784" max="11784" width="23" style="531" customWidth="1"/>
    <col min="11785" max="11785" width="25.6640625" style="531" customWidth="1"/>
    <col min="11786" max="11786" width="4.5" style="531" customWidth="1"/>
    <col min="11787" max="11791" width="11.6640625" style="531"/>
    <col min="11792" max="11792" width="12.6640625" style="531" bestFit="1" customWidth="1"/>
    <col min="11793" max="12032" width="11.6640625" style="531"/>
    <col min="12033" max="12033" width="11.5" style="531" customWidth="1"/>
    <col min="12034" max="12034" width="33" style="531" bestFit="1" customWidth="1"/>
    <col min="12035" max="12035" width="100.1640625" style="531" bestFit="1" customWidth="1"/>
    <col min="12036" max="12036" width="5.5" style="531" customWidth="1"/>
    <col min="12037" max="12037" width="13.5" style="531" customWidth="1"/>
    <col min="12038" max="12038" width="18.6640625" style="531" customWidth="1"/>
    <col min="12039" max="12039" width="15.5" style="531" bestFit="1" customWidth="1"/>
    <col min="12040" max="12040" width="23" style="531" customWidth="1"/>
    <col min="12041" max="12041" width="25.6640625" style="531" customWidth="1"/>
    <col min="12042" max="12042" width="4.5" style="531" customWidth="1"/>
    <col min="12043" max="12047" width="11.6640625" style="531"/>
    <col min="12048" max="12048" width="12.6640625" style="531" bestFit="1" customWidth="1"/>
    <col min="12049" max="12288" width="11.6640625" style="531"/>
    <col min="12289" max="12289" width="11.5" style="531" customWidth="1"/>
    <col min="12290" max="12290" width="33" style="531" bestFit="1" customWidth="1"/>
    <col min="12291" max="12291" width="100.1640625" style="531" bestFit="1" customWidth="1"/>
    <col min="12292" max="12292" width="5.5" style="531" customWidth="1"/>
    <col min="12293" max="12293" width="13.5" style="531" customWidth="1"/>
    <col min="12294" max="12294" width="18.6640625" style="531" customWidth="1"/>
    <col min="12295" max="12295" width="15.5" style="531" bestFit="1" customWidth="1"/>
    <col min="12296" max="12296" width="23" style="531" customWidth="1"/>
    <col min="12297" max="12297" width="25.6640625" style="531" customWidth="1"/>
    <col min="12298" max="12298" width="4.5" style="531" customWidth="1"/>
    <col min="12299" max="12303" width="11.6640625" style="531"/>
    <col min="12304" max="12304" width="12.6640625" style="531" bestFit="1" customWidth="1"/>
    <col min="12305" max="12544" width="11.6640625" style="531"/>
    <col min="12545" max="12545" width="11.5" style="531" customWidth="1"/>
    <col min="12546" max="12546" width="33" style="531" bestFit="1" customWidth="1"/>
    <col min="12547" max="12547" width="100.1640625" style="531" bestFit="1" customWidth="1"/>
    <col min="12548" max="12548" width="5.5" style="531" customWidth="1"/>
    <col min="12549" max="12549" width="13.5" style="531" customWidth="1"/>
    <col min="12550" max="12550" width="18.6640625" style="531" customWidth="1"/>
    <col min="12551" max="12551" width="15.5" style="531" bestFit="1" customWidth="1"/>
    <col min="12552" max="12552" width="23" style="531" customWidth="1"/>
    <col min="12553" max="12553" width="25.6640625" style="531" customWidth="1"/>
    <col min="12554" max="12554" width="4.5" style="531" customWidth="1"/>
    <col min="12555" max="12559" width="11.6640625" style="531"/>
    <col min="12560" max="12560" width="12.6640625" style="531" bestFit="1" customWidth="1"/>
    <col min="12561" max="12800" width="11.6640625" style="531"/>
    <col min="12801" max="12801" width="11.5" style="531" customWidth="1"/>
    <col min="12802" max="12802" width="33" style="531" bestFit="1" customWidth="1"/>
    <col min="12803" max="12803" width="100.1640625" style="531" bestFit="1" customWidth="1"/>
    <col min="12804" max="12804" width="5.5" style="531" customWidth="1"/>
    <col min="12805" max="12805" width="13.5" style="531" customWidth="1"/>
    <col min="12806" max="12806" width="18.6640625" style="531" customWidth="1"/>
    <col min="12807" max="12807" width="15.5" style="531" bestFit="1" customWidth="1"/>
    <col min="12808" max="12808" width="23" style="531" customWidth="1"/>
    <col min="12809" max="12809" width="25.6640625" style="531" customWidth="1"/>
    <col min="12810" max="12810" width="4.5" style="531" customWidth="1"/>
    <col min="12811" max="12815" width="11.6640625" style="531"/>
    <col min="12816" max="12816" width="12.6640625" style="531" bestFit="1" customWidth="1"/>
    <col min="12817" max="13056" width="11.6640625" style="531"/>
    <col min="13057" max="13057" width="11.5" style="531" customWidth="1"/>
    <col min="13058" max="13058" width="33" style="531" bestFit="1" customWidth="1"/>
    <col min="13059" max="13059" width="100.1640625" style="531" bestFit="1" customWidth="1"/>
    <col min="13060" max="13060" width="5.5" style="531" customWidth="1"/>
    <col min="13061" max="13061" width="13.5" style="531" customWidth="1"/>
    <col min="13062" max="13062" width="18.6640625" style="531" customWidth="1"/>
    <col min="13063" max="13063" width="15.5" style="531" bestFit="1" customWidth="1"/>
    <col min="13064" max="13064" width="23" style="531" customWidth="1"/>
    <col min="13065" max="13065" width="25.6640625" style="531" customWidth="1"/>
    <col min="13066" max="13066" width="4.5" style="531" customWidth="1"/>
    <col min="13067" max="13071" width="11.6640625" style="531"/>
    <col min="13072" max="13072" width="12.6640625" style="531" bestFit="1" customWidth="1"/>
    <col min="13073" max="13312" width="11.6640625" style="531"/>
    <col min="13313" max="13313" width="11.5" style="531" customWidth="1"/>
    <col min="13314" max="13314" width="33" style="531" bestFit="1" customWidth="1"/>
    <col min="13315" max="13315" width="100.1640625" style="531" bestFit="1" customWidth="1"/>
    <col min="13316" max="13316" width="5.5" style="531" customWidth="1"/>
    <col min="13317" max="13317" width="13.5" style="531" customWidth="1"/>
    <col min="13318" max="13318" width="18.6640625" style="531" customWidth="1"/>
    <col min="13319" max="13319" width="15.5" style="531" bestFit="1" customWidth="1"/>
    <col min="13320" max="13320" width="23" style="531" customWidth="1"/>
    <col min="13321" max="13321" width="25.6640625" style="531" customWidth="1"/>
    <col min="13322" max="13322" width="4.5" style="531" customWidth="1"/>
    <col min="13323" max="13327" width="11.6640625" style="531"/>
    <col min="13328" max="13328" width="12.6640625" style="531" bestFit="1" customWidth="1"/>
    <col min="13329" max="13568" width="11.6640625" style="531"/>
    <col min="13569" max="13569" width="11.5" style="531" customWidth="1"/>
    <col min="13570" max="13570" width="33" style="531" bestFit="1" customWidth="1"/>
    <col min="13571" max="13571" width="100.1640625" style="531" bestFit="1" customWidth="1"/>
    <col min="13572" max="13572" width="5.5" style="531" customWidth="1"/>
    <col min="13573" max="13573" width="13.5" style="531" customWidth="1"/>
    <col min="13574" max="13574" width="18.6640625" style="531" customWidth="1"/>
    <col min="13575" max="13575" width="15.5" style="531" bestFit="1" customWidth="1"/>
    <col min="13576" max="13576" width="23" style="531" customWidth="1"/>
    <col min="13577" max="13577" width="25.6640625" style="531" customWidth="1"/>
    <col min="13578" max="13578" width="4.5" style="531" customWidth="1"/>
    <col min="13579" max="13583" width="11.6640625" style="531"/>
    <col min="13584" max="13584" width="12.6640625" style="531" bestFit="1" customWidth="1"/>
    <col min="13585" max="13824" width="11.6640625" style="531"/>
    <col min="13825" max="13825" width="11.5" style="531" customWidth="1"/>
    <col min="13826" max="13826" width="33" style="531" bestFit="1" customWidth="1"/>
    <col min="13827" max="13827" width="100.1640625" style="531" bestFit="1" customWidth="1"/>
    <col min="13828" max="13828" width="5.5" style="531" customWidth="1"/>
    <col min="13829" max="13829" width="13.5" style="531" customWidth="1"/>
    <col min="13830" max="13830" width="18.6640625" style="531" customWidth="1"/>
    <col min="13831" max="13831" width="15.5" style="531" bestFit="1" customWidth="1"/>
    <col min="13832" max="13832" width="23" style="531" customWidth="1"/>
    <col min="13833" max="13833" width="25.6640625" style="531" customWidth="1"/>
    <col min="13834" max="13834" width="4.5" style="531" customWidth="1"/>
    <col min="13835" max="13839" width="11.6640625" style="531"/>
    <col min="13840" max="13840" width="12.6640625" style="531" bestFit="1" customWidth="1"/>
    <col min="13841" max="14080" width="11.6640625" style="531"/>
    <col min="14081" max="14081" width="11.5" style="531" customWidth="1"/>
    <col min="14082" max="14082" width="33" style="531" bestFit="1" customWidth="1"/>
    <col min="14083" max="14083" width="100.1640625" style="531" bestFit="1" customWidth="1"/>
    <col min="14084" max="14084" width="5.5" style="531" customWidth="1"/>
    <col min="14085" max="14085" width="13.5" style="531" customWidth="1"/>
    <col min="14086" max="14086" width="18.6640625" style="531" customWidth="1"/>
    <col min="14087" max="14087" width="15.5" style="531" bestFit="1" customWidth="1"/>
    <col min="14088" max="14088" width="23" style="531" customWidth="1"/>
    <col min="14089" max="14089" width="25.6640625" style="531" customWidth="1"/>
    <col min="14090" max="14090" width="4.5" style="531" customWidth="1"/>
    <col min="14091" max="14095" width="11.6640625" style="531"/>
    <col min="14096" max="14096" width="12.6640625" style="531" bestFit="1" customWidth="1"/>
    <col min="14097" max="14336" width="11.6640625" style="531"/>
    <col min="14337" max="14337" width="11.5" style="531" customWidth="1"/>
    <col min="14338" max="14338" width="33" style="531" bestFit="1" customWidth="1"/>
    <col min="14339" max="14339" width="100.1640625" style="531" bestFit="1" customWidth="1"/>
    <col min="14340" max="14340" width="5.5" style="531" customWidth="1"/>
    <col min="14341" max="14341" width="13.5" style="531" customWidth="1"/>
    <col min="14342" max="14342" width="18.6640625" style="531" customWidth="1"/>
    <col min="14343" max="14343" width="15.5" style="531" bestFit="1" customWidth="1"/>
    <col min="14344" max="14344" width="23" style="531" customWidth="1"/>
    <col min="14345" max="14345" width="25.6640625" style="531" customWidth="1"/>
    <col min="14346" max="14346" width="4.5" style="531" customWidth="1"/>
    <col min="14347" max="14351" width="11.6640625" style="531"/>
    <col min="14352" max="14352" width="12.6640625" style="531" bestFit="1" customWidth="1"/>
    <col min="14353" max="14592" width="11.6640625" style="531"/>
    <col min="14593" max="14593" width="11.5" style="531" customWidth="1"/>
    <col min="14594" max="14594" width="33" style="531" bestFit="1" customWidth="1"/>
    <col min="14595" max="14595" width="100.1640625" style="531" bestFit="1" customWidth="1"/>
    <col min="14596" max="14596" width="5.5" style="531" customWidth="1"/>
    <col min="14597" max="14597" width="13.5" style="531" customWidth="1"/>
    <col min="14598" max="14598" width="18.6640625" style="531" customWidth="1"/>
    <col min="14599" max="14599" width="15.5" style="531" bestFit="1" customWidth="1"/>
    <col min="14600" max="14600" width="23" style="531" customWidth="1"/>
    <col min="14601" max="14601" width="25.6640625" style="531" customWidth="1"/>
    <col min="14602" max="14602" width="4.5" style="531" customWidth="1"/>
    <col min="14603" max="14607" width="11.6640625" style="531"/>
    <col min="14608" max="14608" width="12.6640625" style="531" bestFit="1" customWidth="1"/>
    <col min="14609" max="14848" width="11.6640625" style="531"/>
    <col min="14849" max="14849" width="11.5" style="531" customWidth="1"/>
    <col min="14850" max="14850" width="33" style="531" bestFit="1" customWidth="1"/>
    <col min="14851" max="14851" width="100.1640625" style="531" bestFit="1" customWidth="1"/>
    <col min="14852" max="14852" width="5.5" style="531" customWidth="1"/>
    <col min="14853" max="14853" width="13.5" style="531" customWidth="1"/>
    <col min="14854" max="14854" width="18.6640625" style="531" customWidth="1"/>
    <col min="14855" max="14855" width="15.5" style="531" bestFit="1" customWidth="1"/>
    <col min="14856" max="14856" width="23" style="531" customWidth="1"/>
    <col min="14857" max="14857" width="25.6640625" style="531" customWidth="1"/>
    <col min="14858" max="14858" width="4.5" style="531" customWidth="1"/>
    <col min="14859" max="14863" width="11.6640625" style="531"/>
    <col min="14864" max="14864" width="12.6640625" style="531" bestFit="1" customWidth="1"/>
    <col min="14865" max="15104" width="11.6640625" style="531"/>
    <col min="15105" max="15105" width="11.5" style="531" customWidth="1"/>
    <col min="15106" max="15106" width="33" style="531" bestFit="1" customWidth="1"/>
    <col min="15107" max="15107" width="100.1640625" style="531" bestFit="1" customWidth="1"/>
    <col min="15108" max="15108" width="5.5" style="531" customWidth="1"/>
    <col min="15109" max="15109" width="13.5" style="531" customWidth="1"/>
    <col min="15110" max="15110" width="18.6640625" style="531" customWidth="1"/>
    <col min="15111" max="15111" width="15.5" style="531" bestFit="1" customWidth="1"/>
    <col min="15112" max="15112" width="23" style="531" customWidth="1"/>
    <col min="15113" max="15113" width="25.6640625" style="531" customWidth="1"/>
    <col min="15114" max="15114" width="4.5" style="531" customWidth="1"/>
    <col min="15115" max="15119" width="11.6640625" style="531"/>
    <col min="15120" max="15120" width="12.6640625" style="531" bestFit="1" customWidth="1"/>
    <col min="15121" max="15360" width="11.6640625" style="531"/>
    <col min="15361" max="15361" width="11.5" style="531" customWidth="1"/>
    <col min="15362" max="15362" width="33" style="531" bestFit="1" customWidth="1"/>
    <col min="15363" max="15363" width="100.1640625" style="531" bestFit="1" customWidth="1"/>
    <col min="15364" max="15364" width="5.5" style="531" customWidth="1"/>
    <col min="15365" max="15365" width="13.5" style="531" customWidth="1"/>
    <col min="15366" max="15366" width="18.6640625" style="531" customWidth="1"/>
    <col min="15367" max="15367" width="15.5" style="531" bestFit="1" customWidth="1"/>
    <col min="15368" max="15368" width="23" style="531" customWidth="1"/>
    <col min="15369" max="15369" width="25.6640625" style="531" customWidth="1"/>
    <col min="15370" max="15370" width="4.5" style="531" customWidth="1"/>
    <col min="15371" max="15375" width="11.6640625" style="531"/>
    <col min="15376" max="15376" width="12.6640625" style="531" bestFit="1" customWidth="1"/>
    <col min="15377" max="15616" width="11.6640625" style="531"/>
    <col min="15617" max="15617" width="11.5" style="531" customWidth="1"/>
    <col min="15618" max="15618" width="33" style="531" bestFit="1" customWidth="1"/>
    <col min="15619" max="15619" width="100.1640625" style="531" bestFit="1" customWidth="1"/>
    <col min="15620" max="15620" width="5.5" style="531" customWidth="1"/>
    <col min="15621" max="15621" width="13.5" style="531" customWidth="1"/>
    <col min="15622" max="15622" width="18.6640625" style="531" customWidth="1"/>
    <col min="15623" max="15623" width="15.5" style="531" bestFit="1" customWidth="1"/>
    <col min="15624" max="15624" width="23" style="531" customWidth="1"/>
    <col min="15625" max="15625" width="25.6640625" style="531" customWidth="1"/>
    <col min="15626" max="15626" width="4.5" style="531" customWidth="1"/>
    <col min="15627" max="15631" width="11.6640625" style="531"/>
    <col min="15632" max="15632" width="12.6640625" style="531" bestFit="1" customWidth="1"/>
    <col min="15633" max="15872" width="11.6640625" style="531"/>
    <col min="15873" max="15873" width="11.5" style="531" customWidth="1"/>
    <col min="15874" max="15874" width="33" style="531" bestFit="1" customWidth="1"/>
    <col min="15875" max="15875" width="100.1640625" style="531" bestFit="1" customWidth="1"/>
    <col min="15876" max="15876" width="5.5" style="531" customWidth="1"/>
    <col min="15877" max="15877" width="13.5" style="531" customWidth="1"/>
    <col min="15878" max="15878" width="18.6640625" style="531" customWidth="1"/>
    <col min="15879" max="15879" width="15.5" style="531" bestFit="1" customWidth="1"/>
    <col min="15880" max="15880" width="23" style="531" customWidth="1"/>
    <col min="15881" max="15881" width="25.6640625" style="531" customWidth="1"/>
    <col min="15882" max="15882" width="4.5" style="531" customWidth="1"/>
    <col min="15883" max="15887" width="11.6640625" style="531"/>
    <col min="15888" max="15888" width="12.6640625" style="531" bestFit="1" customWidth="1"/>
    <col min="15889" max="16128" width="11.6640625" style="531"/>
    <col min="16129" max="16129" width="11.5" style="531" customWidth="1"/>
    <col min="16130" max="16130" width="33" style="531" bestFit="1" customWidth="1"/>
    <col min="16131" max="16131" width="100.1640625" style="531" bestFit="1" customWidth="1"/>
    <col min="16132" max="16132" width="5.5" style="531" customWidth="1"/>
    <col min="16133" max="16133" width="13.5" style="531" customWidth="1"/>
    <col min="16134" max="16134" width="18.6640625" style="531" customWidth="1"/>
    <col min="16135" max="16135" width="15.5" style="531" bestFit="1" customWidth="1"/>
    <col min="16136" max="16136" width="23" style="531" customWidth="1"/>
    <col min="16137" max="16137" width="25.6640625" style="531" customWidth="1"/>
    <col min="16138" max="16138" width="4.5" style="531" customWidth="1"/>
    <col min="16139" max="16143" width="11.6640625" style="531"/>
    <col min="16144" max="16144" width="12.6640625" style="531" bestFit="1" customWidth="1"/>
    <col min="16145" max="16384" width="11.6640625" style="531"/>
  </cols>
  <sheetData>
    <row r="1" spans="1:10" ht="12" customHeight="1">
      <c r="A1" s="533"/>
      <c r="B1" s="534"/>
      <c r="C1" s="535"/>
      <c r="D1" s="536"/>
      <c r="E1" s="536"/>
      <c r="F1" s="537"/>
      <c r="G1" s="537"/>
      <c r="H1" s="538" t="s">
        <v>3000</v>
      </c>
      <c r="I1" s="539" t="s">
        <v>3001</v>
      </c>
    </row>
    <row r="2" spans="1:10" ht="14.25" customHeight="1">
      <c r="A2" s="1438" t="s">
        <v>3002</v>
      </c>
      <c r="B2" s="1439"/>
      <c r="C2" s="1439"/>
      <c r="D2" s="1439"/>
      <c r="E2" s="1439"/>
      <c r="F2" s="1439"/>
      <c r="G2" s="1439"/>
      <c r="H2" s="1439"/>
      <c r="I2" s="1440"/>
      <c r="J2" s="540"/>
    </row>
    <row r="3" spans="1:10" ht="14.25" customHeight="1">
      <c r="A3" s="1441" t="s">
        <v>3003</v>
      </c>
      <c r="B3" s="1442"/>
      <c r="C3" s="1442"/>
      <c r="D3" s="1442"/>
      <c r="E3" s="1442"/>
      <c r="F3" s="1442"/>
      <c r="G3" s="1442"/>
      <c r="H3" s="1442"/>
      <c r="I3" s="1443"/>
      <c r="J3" s="540"/>
    </row>
    <row r="4" spans="1:10" ht="15.75">
      <c r="A4" s="1444" t="s">
        <v>3004</v>
      </c>
      <c r="B4" s="1445"/>
      <c r="C4" s="1445"/>
      <c r="D4" s="1445"/>
      <c r="E4" s="1445"/>
      <c r="F4" s="1445"/>
      <c r="G4" s="1445"/>
      <c r="H4" s="1445"/>
      <c r="I4" s="1446"/>
      <c r="J4" s="530"/>
    </row>
    <row r="5" spans="1:10">
      <c r="A5" s="1447" t="s">
        <v>3005</v>
      </c>
      <c r="B5" s="1448"/>
      <c r="C5" s="1448"/>
      <c r="D5" s="541"/>
      <c r="E5" s="541"/>
      <c r="F5" s="542"/>
      <c r="G5" s="542"/>
      <c r="H5" s="542"/>
      <c r="I5" s="543"/>
    </row>
    <row r="6" spans="1:10" ht="14.25">
      <c r="A6" s="544" t="s">
        <v>3006</v>
      </c>
      <c r="B6" s="1424" t="s">
        <v>3007</v>
      </c>
      <c r="C6" s="1425"/>
      <c r="D6" s="1425"/>
      <c r="E6" s="1425"/>
      <c r="F6" s="1425"/>
      <c r="G6" s="1425"/>
      <c r="H6" s="1425"/>
      <c r="I6" s="1426"/>
    </row>
    <row r="7" spans="1:10" ht="14.25">
      <c r="A7" s="544" t="s">
        <v>3008</v>
      </c>
      <c r="B7" s="1424" t="s">
        <v>3009</v>
      </c>
      <c r="C7" s="1425"/>
      <c r="D7" s="1425"/>
      <c r="E7" s="1425"/>
      <c r="F7" s="1425"/>
      <c r="G7" s="1425"/>
      <c r="H7" s="1425"/>
      <c r="I7" s="1426"/>
    </row>
    <row r="8" spans="1:10" ht="14.25">
      <c r="A8" s="544" t="s">
        <v>3010</v>
      </c>
      <c r="B8" s="1424" t="s">
        <v>3011</v>
      </c>
      <c r="C8" s="1425"/>
      <c r="D8" s="1425"/>
      <c r="E8" s="1425"/>
      <c r="F8" s="1425"/>
      <c r="G8" s="1425"/>
      <c r="H8" s="1425"/>
      <c r="I8" s="1426"/>
    </row>
    <row r="9" spans="1:10" ht="14.25">
      <c r="A9" s="544" t="s">
        <v>3012</v>
      </c>
      <c r="B9" s="1424" t="s">
        <v>3013</v>
      </c>
      <c r="C9" s="1425"/>
      <c r="D9" s="1425"/>
      <c r="E9" s="1425"/>
      <c r="F9" s="1425"/>
      <c r="G9" s="1425"/>
      <c r="H9" s="1425"/>
      <c r="I9" s="1426"/>
    </row>
    <row r="10" spans="1:10" ht="14.25">
      <c r="A10" s="544" t="s">
        <v>3014</v>
      </c>
      <c r="B10" s="1424" t="s">
        <v>3015</v>
      </c>
      <c r="C10" s="1425"/>
      <c r="D10" s="1425"/>
      <c r="E10" s="1425"/>
      <c r="F10" s="1425"/>
      <c r="G10" s="1425"/>
      <c r="H10" s="1425"/>
      <c r="I10" s="1426"/>
    </row>
    <row r="11" spans="1:10" ht="14.25">
      <c r="A11" s="1437" t="s">
        <v>3016</v>
      </c>
      <c r="B11" s="1424" t="s">
        <v>3017</v>
      </c>
      <c r="C11" s="1425"/>
      <c r="D11" s="1425"/>
      <c r="E11" s="1425"/>
      <c r="F11" s="1425"/>
      <c r="G11" s="1425"/>
      <c r="H11" s="1425"/>
      <c r="I11" s="1426"/>
    </row>
    <row r="12" spans="1:10" ht="14.25">
      <c r="A12" s="1437"/>
      <c r="B12" s="1424" t="s">
        <v>3018</v>
      </c>
      <c r="C12" s="1425"/>
      <c r="D12" s="1425"/>
      <c r="E12" s="1425"/>
      <c r="F12" s="1425"/>
      <c r="G12" s="1425"/>
      <c r="H12" s="1425"/>
      <c r="I12" s="1426"/>
    </row>
    <row r="13" spans="1:10" ht="14.25">
      <c r="A13" s="544" t="s">
        <v>3019</v>
      </c>
      <c r="B13" s="1424" t="s">
        <v>3020</v>
      </c>
      <c r="C13" s="1425"/>
      <c r="D13" s="1425"/>
      <c r="E13" s="1425"/>
      <c r="F13" s="1425"/>
      <c r="G13" s="1425"/>
      <c r="H13" s="1425"/>
      <c r="I13" s="1426"/>
    </row>
    <row r="14" spans="1:10" ht="14.25">
      <c r="A14" s="544" t="s">
        <v>3021</v>
      </c>
      <c r="B14" s="1424" t="s">
        <v>3022</v>
      </c>
      <c r="C14" s="1425"/>
      <c r="D14" s="1425"/>
      <c r="E14" s="1425"/>
      <c r="F14" s="1425"/>
      <c r="G14" s="1425"/>
      <c r="H14" s="1425"/>
      <c r="I14" s="1426"/>
    </row>
    <row r="15" spans="1:10" ht="30" customHeight="1">
      <c r="A15" s="544" t="s">
        <v>3023</v>
      </c>
      <c r="B15" s="1424" t="s">
        <v>3024</v>
      </c>
      <c r="C15" s="1425"/>
      <c r="D15" s="1425"/>
      <c r="E15" s="1425"/>
      <c r="F15" s="1425"/>
      <c r="G15" s="1425"/>
      <c r="H15" s="1425"/>
      <c r="I15" s="1426"/>
    </row>
    <row r="16" spans="1:10" ht="0.75" customHeight="1">
      <c r="A16" s="544" t="s">
        <v>3025</v>
      </c>
      <c r="B16" s="1427" t="s">
        <v>3026</v>
      </c>
      <c r="C16" s="1428"/>
      <c r="D16" s="1428"/>
      <c r="E16" s="1428"/>
      <c r="F16" s="1428"/>
      <c r="G16" s="1428"/>
      <c r="H16" s="1428"/>
      <c r="I16" s="1429"/>
    </row>
    <row r="17" spans="1:208" s="19" customFormat="1" ht="15" customHeight="1">
      <c r="A17" s="1430" t="s">
        <v>3027</v>
      </c>
      <c r="B17" s="545"/>
      <c r="C17" s="1432" t="s">
        <v>3028</v>
      </c>
      <c r="D17" s="546"/>
      <c r="E17" s="1434" t="s">
        <v>3029</v>
      </c>
      <c r="F17" s="1435" t="s">
        <v>3030</v>
      </c>
      <c r="G17" s="1435"/>
      <c r="H17" s="1435"/>
      <c r="I17" s="1436"/>
    </row>
    <row r="18" spans="1:208" s="19" customFormat="1" ht="24.75" customHeight="1">
      <c r="A18" s="1431"/>
      <c r="B18" s="550" t="s">
        <v>3031</v>
      </c>
      <c r="C18" s="1433"/>
      <c r="D18" s="546" t="s">
        <v>3032</v>
      </c>
      <c r="E18" s="1434"/>
      <c r="F18" s="1435" t="s">
        <v>3033</v>
      </c>
      <c r="G18" s="1435"/>
      <c r="H18" s="1435" t="s">
        <v>2279</v>
      </c>
      <c r="I18" s="1436"/>
    </row>
    <row r="19" spans="1:208" s="19" customFormat="1">
      <c r="A19" s="1431"/>
      <c r="B19" s="552"/>
      <c r="C19" s="1433"/>
      <c r="D19" s="546"/>
      <c r="E19" s="1434"/>
      <c r="F19" s="547" t="s">
        <v>3034</v>
      </c>
      <c r="G19" s="547" t="s">
        <v>3035</v>
      </c>
      <c r="H19" s="547" t="s">
        <v>3034</v>
      </c>
      <c r="I19" s="548" t="s">
        <v>3035</v>
      </c>
    </row>
    <row r="20" spans="1:208" ht="15">
      <c r="A20" s="549"/>
      <c r="B20" s="553"/>
      <c r="C20" s="554"/>
      <c r="D20" s="555"/>
      <c r="E20" s="555"/>
      <c r="F20" s="556"/>
      <c r="G20" s="556"/>
      <c r="H20" s="557"/>
      <c r="I20" s="558"/>
      <c r="J20" s="559"/>
      <c r="K20" s="560"/>
      <c r="L20" s="560"/>
      <c r="M20" s="561"/>
      <c r="N20" s="532"/>
      <c r="O20" s="562"/>
      <c r="P20" s="532"/>
      <c r="Q20" s="529"/>
      <c r="R20" s="529"/>
      <c r="S20" s="529"/>
      <c r="T20" s="529"/>
      <c r="U20" s="559"/>
      <c r="V20" s="560"/>
      <c r="W20" s="560"/>
      <c r="X20" s="561"/>
      <c r="Y20" s="532"/>
      <c r="Z20" s="562"/>
      <c r="AA20" s="532"/>
      <c r="AB20" s="529"/>
      <c r="AC20" s="529"/>
      <c r="AD20" s="529"/>
      <c r="AE20" s="529"/>
      <c r="AF20" s="559"/>
      <c r="AG20" s="560"/>
      <c r="AH20" s="560"/>
      <c r="AI20" s="561"/>
      <c r="AJ20" s="532"/>
      <c r="AK20" s="562"/>
      <c r="AL20" s="532"/>
      <c r="AM20" s="529"/>
      <c r="AN20" s="529"/>
      <c r="AO20" s="529"/>
      <c r="AP20" s="529"/>
      <c r="AQ20" s="559"/>
      <c r="AR20" s="560"/>
      <c r="AS20" s="560"/>
      <c r="AT20" s="561"/>
      <c r="AU20" s="532"/>
      <c r="AV20" s="562"/>
      <c r="AW20" s="532"/>
      <c r="AX20" s="529"/>
      <c r="AY20" s="529"/>
      <c r="AZ20" s="529"/>
      <c r="BA20" s="529"/>
      <c r="BB20" s="559"/>
      <c r="BC20" s="560"/>
      <c r="BD20" s="560"/>
      <c r="BE20" s="561"/>
      <c r="BF20" s="532"/>
      <c r="BG20" s="562"/>
      <c r="BH20" s="532"/>
      <c r="BI20" s="529"/>
      <c r="BJ20" s="529"/>
      <c r="BK20" s="529"/>
      <c r="BL20" s="529"/>
      <c r="BM20" s="559"/>
      <c r="BN20" s="560"/>
      <c r="BO20" s="560"/>
      <c r="BP20" s="561"/>
      <c r="BQ20" s="532"/>
      <c r="BR20" s="562"/>
      <c r="BS20" s="532"/>
      <c r="BT20" s="529"/>
      <c r="BU20" s="529"/>
      <c r="BV20" s="529"/>
      <c r="BW20" s="529"/>
      <c r="BX20" s="559"/>
      <c r="BY20" s="560"/>
      <c r="BZ20" s="560"/>
      <c r="CA20" s="561"/>
      <c r="CB20" s="532"/>
      <c r="CC20" s="562"/>
      <c r="CD20" s="532"/>
      <c r="CE20" s="529"/>
      <c r="CF20" s="529"/>
      <c r="CG20" s="529"/>
      <c r="CH20" s="529"/>
      <c r="CI20" s="559"/>
      <c r="CJ20" s="560"/>
      <c r="CK20" s="560"/>
      <c r="CL20" s="561"/>
      <c r="CM20" s="532"/>
      <c r="CN20" s="562"/>
      <c r="CO20" s="532"/>
      <c r="CP20" s="529"/>
      <c r="CQ20" s="529"/>
      <c r="CR20" s="529"/>
      <c r="CS20" s="529"/>
      <c r="CT20" s="559"/>
      <c r="CU20" s="560"/>
      <c r="CV20" s="560"/>
      <c r="CW20" s="561"/>
      <c r="CX20" s="532"/>
      <c r="CY20" s="562"/>
      <c r="CZ20" s="532"/>
      <c r="DA20" s="529"/>
      <c r="DB20" s="529"/>
      <c r="DC20" s="529"/>
      <c r="DD20" s="529"/>
      <c r="DE20" s="559"/>
      <c r="DF20" s="560"/>
      <c r="DG20" s="560"/>
      <c r="DH20" s="561"/>
      <c r="DI20" s="532"/>
      <c r="DJ20" s="562"/>
      <c r="DK20" s="532"/>
      <c r="DL20" s="529"/>
      <c r="DM20" s="529"/>
      <c r="DN20" s="529"/>
      <c r="DO20" s="529"/>
      <c r="DP20" s="559"/>
      <c r="DQ20" s="560"/>
      <c r="DR20" s="560"/>
      <c r="DS20" s="561"/>
      <c r="DT20" s="532"/>
      <c r="DU20" s="562"/>
      <c r="DV20" s="532"/>
      <c r="DW20" s="529"/>
      <c r="DX20" s="529"/>
      <c r="DY20" s="529"/>
      <c r="DZ20" s="529"/>
      <c r="EA20" s="559"/>
      <c r="EB20" s="560"/>
      <c r="EC20" s="560"/>
      <c r="ED20" s="561"/>
      <c r="EE20" s="532"/>
      <c r="EF20" s="562"/>
      <c r="EG20" s="532"/>
      <c r="EH20" s="529"/>
      <c r="EI20" s="529"/>
      <c r="EJ20" s="529"/>
      <c r="EK20" s="529"/>
      <c r="EL20" s="559"/>
      <c r="EM20" s="560"/>
      <c r="EN20" s="560"/>
      <c r="EO20" s="561"/>
      <c r="EP20" s="532"/>
      <c r="EQ20" s="562"/>
      <c r="ER20" s="532"/>
      <c r="ES20" s="529"/>
      <c r="ET20" s="529"/>
      <c r="EU20" s="529"/>
      <c r="EV20" s="529"/>
      <c r="EW20" s="559"/>
      <c r="EX20" s="560"/>
      <c r="EY20" s="560"/>
      <c r="EZ20" s="561"/>
      <c r="FA20" s="532"/>
      <c r="FB20" s="562"/>
      <c r="FC20" s="532"/>
      <c r="FD20" s="529"/>
      <c r="FE20" s="529"/>
      <c r="FF20" s="529"/>
      <c r="FG20" s="529"/>
      <c r="FH20" s="559"/>
      <c r="FI20" s="560"/>
      <c r="FJ20" s="560"/>
      <c r="FK20" s="561"/>
      <c r="FL20" s="532"/>
      <c r="FM20" s="562"/>
      <c r="FN20" s="532"/>
      <c r="FO20" s="529"/>
      <c r="FP20" s="529"/>
      <c r="FQ20" s="529"/>
      <c r="FR20" s="529"/>
      <c r="FS20" s="559"/>
      <c r="FT20" s="560"/>
      <c r="FU20" s="560"/>
      <c r="FV20" s="561"/>
      <c r="FW20" s="532"/>
      <c r="FX20" s="562"/>
      <c r="FY20" s="532"/>
      <c r="FZ20" s="529"/>
      <c r="GA20" s="529"/>
      <c r="GB20" s="529"/>
      <c r="GC20" s="529"/>
      <c r="GD20" s="559"/>
      <c r="GE20" s="560"/>
      <c r="GF20" s="560"/>
    </row>
    <row r="21" spans="1:208" ht="18">
      <c r="A21" s="563"/>
      <c r="B21" s="564"/>
      <c r="C21" s="1418" t="s">
        <v>3036</v>
      </c>
      <c r="D21" s="1419"/>
      <c r="E21" s="1419"/>
      <c r="F21" s="1419"/>
      <c r="G21" s="1419"/>
      <c r="H21" s="1419"/>
      <c r="I21" s="1420"/>
      <c r="J21" s="559"/>
      <c r="K21" s="560"/>
      <c r="L21" s="560"/>
      <c r="M21" s="565"/>
      <c r="N21" s="532"/>
      <c r="O21" s="562"/>
      <c r="P21" s="532"/>
      <c r="Q21" s="529"/>
      <c r="R21" s="529"/>
      <c r="S21" s="529"/>
      <c r="T21" s="529"/>
      <c r="U21" s="559"/>
      <c r="V21" s="560"/>
      <c r="W21" s="560"/>
      <c r="X21" s="565"/>
      <c r="Y21" s="532"/>
      <c r="Z21" s="562"/>
      <c r="AA21" s="532"/>
      <c r="AB21" s="529"/>
      <c r="AC21" s="529"/>
      <c r="AD21" s="529"/>
      <c r="AE21" s="529"/>
      <c r="AF21" s="559"/>
      <c r="AG21" s="560"/>
      <c r="AH21" s="560"/>
      <c r="AI21" s="565"/>
      <c r="AJ21" s="532"/>
      <c r="AK21" s="562"/>
      <c r="AL21" s="532"/>
      <c r="AM21" s="529"/>
      <c r="AN21" s="529"/>
      <c r="AO21" s="529"/>
      <c r="AP21" s="529"/>
      <c r="AQ21" s="559"/>
      <c r="AR21" s="560"/>
      <c r="AS21" s="560"/>
      <c r="AT21" s="565"/>
      <c r="AU21" s="532"/>
      <c r="AV21" s="562"/>
      <c r="AW21" s="532"/>
      <c r="AX21" s="529"/>
      <c r="AY21" s="529"/>
      <c r="AZ21" s="529"/>
      <c r="BA21" s="529"/>
      <c r="BB21" s="559"/>
      <c r="BC21" s="560"/>
      <c r="BD21" s="560"/>
      <c r="BE21" s="565"/>
      <c r="BF21" s="532"/>
      <c r="BG21" s="562"/>
      <c r="BH21" s="532"/>
      <c r="BI21" s="529"/>
      <c r="BJ21" s="529"/>
      <c r="BK21" s="529"/>
      <c r="BL21" s="529"/>
      <c r="BM21" s="559"/>
      <c r="BN21" s="560"/>
      <c r="BO21" s="560"/>
      <c r="BP21" s="565"/>
      <c r="BQ21" s="532"/>
      <c r="BR21" s="562"/>
      <c r="BS21" s="532"/>
      <c r="BT21" s="529"/>
      <c r="BU21" s="529"/>
      <c r="BV21" s="529"/>
      <c r="BW21" s="529"/>
      <c r="BX21" s="559"/>
      <c r="BY21" s="560"/>
      <c r="BZ21" s="560"/>
      <c r="CA21" s="565"/>
      <c r="CB21" s="532"/>
      <c r="CC21" s="562"/>
      <c r="CD21" s="532"/>
      <c r="CE21" s="529"/>
      <c r="CF21" s="529"/>
      <c r="CG21" s="529"/>
      <c r="CH21" s="529"/>
      <c r="CI21" s="559"/>
      <c r="CJ21" s="560"/>
      <c r="CK21" s="560"/>
      <c r="CL21" s="565"/>
      <c r="CM21" s="532"/>
      <c r="CN21" s="562"/>
      <c r="CO21" s="532"/>
      <c r="CP21" s="529"/>
      <c r="CQ21" s="529"/>
      <c r="CR21" s="529"/>
      <c r="CS21" s="529"/>
      <c r="CT21" s="559"/>
      <c r="CU21" s="560"/>
      <c r="CV21" s="560"/>
      <c r="CW21" s="565"/>
      <c r="CX21" s="532"/>
      <c r="CY21" s="562"/>
      <c r="CZ21" s="532"/>
      <c r="DA21" s="529"/>
      <c r="DB21" s="529"/>
      <c r="DC21" s="529"/>
      <c r="DD21" s="529"/>
      <c r="DE21" s="559"/>
      <c r="DF21" s="560"/>
      <c r="DG21" s="560"/>
      <c r="DH21" s="565"/>
      <c r="DI21" s="532"/>
      <c r="DJ21" s="562"/>
      <c r="DK21" s="532"/>
      <c r="DL21" s="529"/>
      <c r="DM21" s="529"/>
      <c r="DN21" s="529"/>
      <c r="DO21" s="529"/>
      <c r="DP21" s="559"/>
      <c r="DQ21" s="560"/>
      <c r="DR21" s="560"/>
      <c r="DS21" s="565"/>
      <c r="DT21" s="532"/>
      <c r="DU21" s="562"/>
      <c r="DV21" s="532"/>
      <c r="DW21" s="529"/>
      <c r="DX21" s="529"/>
      <c r="DY21" s="529"/>
      <c r="DZ21" s="529"/>
      <c r="EA21" s="559"/>
      <c r="EB21" s="560"/>
      <c r="EC21" s="560"/>
      <c r="ED21" s="565"/>
      <c r="EE21" s="532"/>
      <c r="EF21" s="562"/>
      <c r="EG21" s="532"/>
      <c r="EH21" s="529"/>
      <c r="EI21" s="529"/>
      <c r="EJ21" s="529"/>
      <c r="EK21" s="529"/>
      <c r="EL21" s="559"/>
      <c r="EM21" s="560"/>
      <c r="EN21" s="560"/>
      <c r="EO21" s="565"/>
      <c r="EP21" s="532"/>
      <c r="EQ21" s="562"/>
      <c r="ER21" s="532"/>
      <c r="ES21" s="529"/>
      <c r="ET21" s="529"/>
      <c r="EU21" s="529"/>
      <c r="EV21" s="529"/>
      <c r="EW21" s="559"/>
      <c r="EX21" s="560"/>
      <c r="EY21" s="560"/>
      <c r="EZ21" s="565"/>
      <c r="FA21" s="532"/>
      <c r="FB21" s="562"/>
      <c r="FC21" s="532"/>
      <c r="FD21" s="529"/>
      <c r="FE21" s="529"/>
      <c r="FF21" s="529"/>
      <c r="FG21" s="529"/>
      <c r="FH21" s="559"/>
      <c r="FI21" s="560"/>
      <c r="FJ21" s="560"/>
      <c r="FK21" s="565"/>
      <c r="FL21" s="532"/>
      <c r="FM21" s="562"/>
      <c r="FN21" s="532"/>
      <c r="FO21" s="529"/>
      <c r="FP21" s="529"/>
      <c r="FQ21" s="529"/>
      <c r="FR21" s="529"/>
      <c r="FS21" s="559"/>
      <c r="FT21" s="560"/>
      <c r="FU21" s="560"/>
      <c r="FV21" s="565"/>
      <c r="FW21" s="532"/>
      <c r="FX21" s="562"/>
      <c r="FY21" s="532"/>
      <c r="FZ21" s="529"/>
      <c r="GA21" s="529"/>
      <c r="GB21" s="529"/>
      <c r="GC21" s="529"/>
      <c r="GD21" s="559"/>
      <c r="GE21" s="560"/>
      <c r="GF21" s="560"/>
    </row>
    <row r="22" spans="1:208" ht="14.25">
      <c r="A22" s="563"/>
      <c r="B22" s="564"/>
      <c r="C22" s="1415" t="s">
        <v>3037</v>
      </c>
      <c r="D22" s="1421"/>
      <c r="E22" s="1421"/>
      <c r="F22" s="1421"/>
      <c r="G22" s="1421"/>
      <c r="H22" s="1421"/>
      <c r="I22" s="1422"/>
      <c r="J22" s="559"/>
      <c r="K22" s="560"/>
      <c r="L22" s="560"/>
      <c r="M22" s="561"/>
      <c r="N22" s="532"/>
      <c r="O22" s="562"/>
      <c r="P22" s="532"/>
      <c r="Q22" s="529"/>
      <c r="R22" s="529"/>
      <c r="S22" s="529"/>
      <c r="T22" s="529"/>
      <c r="U22" s="559"/>
      <c r="V22" s="560"/>
      <c r="W22" s="560"/>
      <c r="X22" s="561"/>
      <c r="Y22" s="532"/>
      <c r="Z22" s="562"/>
      <c r="AA22" s="532"/>
      <c r="AB22" s="529"/>
      <c r="AC22" s="529"/>
      <c r="AD22" s="529"/>
      <c r="AE22" s="529"/>
      <c r="AF22" s="559"/>
      <c r="AG22" s="560"/>
      <c r="AH22" s="560"/>
      <c r="AI22" s="561"/>
      <c r="AJ22" s="532"/>
      <c r="AK22" s="562"/>
      <c r="AL22" s="532"/>
      <c r="AM22" s="529"/>
      <c r="AN22" s="529"/>
      <c r="AO22" s="529"/>
      <c r="AP22" s="529"/>
      <c r="AQ22" s="559"/>
      <c r="AR22" s="560"/>
      <c r="AS22" s="560"/>
      <c r="AT22" s="561"/>
      <c r="AU22" s="532"/>
      <c r="AV22" s="562"/>
      <c r="AW22" s="532"/>
      <c r="AX22" s="529"/>
      <c r="AY22" s="529"/>
      <c r="AZ22" s="529"/>
      <c r="BA22" s="529"/>
      <c r="BB22" s="559"/>
      <c r="BC22" s="560"/>
      <c r="BD22" s="560"/>
      <c r="BE22" s="561"/>
      <c r="BF22" s="532"/>
      <c r="BG22" s="562"/>
      <c r="BH22" s="532"/>
      <c r="BI22" s="529"/>
      <c r="BJ22" s="529"/>
      <c r="BK22" s="529"/>
      <c r="BL22" s="529"/>
      <c r="BM22" s="559"/>
      <c r="BN22" s="560"/>
      <c r="BO22" s="560"/>
      <c r="BP22" s="561"/>
      <c r="BQ22" s="532"/>
      <c r="BR22" s="562"/>
      <c r="BS22" s="532"/>
      <c r="BT22" s="529"/>
      <c r="BU22" s="529"/>
      <c r="BV22" s="529"/>
      <c r="BW22" s="529"/>
      <c r="BX22" s="559"/>
      <c r="BY22" s="560"/>
      <c r="BZ22" s="560"/>
      <c r="CA22" s="561"/>
      <c r="CB22" s="532"/>
      <c r="CC22" s="562"/>
      <c r="CD22" s="532"/>
      <c r="CE22" s="529"/>
      <c r="CF22" s="529"/>
      <c r="CG22" s="529"/>
      <c r="CH22" s="529"/>
      <c r="CI22" s="559"/>
      <c r="CJ22" s="560"/>
      <c r="CK22" s="560"/>
      <c r="CL22" s="561"/>
      <c r="CM22" s="532"/>
      <c r="CN22" s="562"/>
      <c r="CO22" s="532"/>
      <c r="CP22" s="529"/>
      <c r="CQ22" s="529"/>
      <c r="CR22" s="529"/>
      <c r="CS22" s="529"/>
      <c r="CT22" s="559"/>
      <c r="CU22" s="560"/>
      <c r="CV22" s="560"/>
      <c r="CW22" s="561"/>
      <c r="CX22" s="532"/>
      <c r="CY22" s="562"/>
      <c r="CZ22" s="532"/>
      <c r="DA22" s="529"/>
      <c r="DB22" s="529"/>
      <c r="DC22" s="529"/>
      <c r="DD22" s="529"/>
      <c r="DE22" s="559"/>
      <c r="DF22" s="560"/>
      <c r="DG22" s="560"/>
      <c r="DH22" s="561"/>
      <c r="DI22" s="532"/>
      <c r="DJ22" s="562"/>
      <c r="DK22" s="532"/>
      <c r="DL22" s="529"/>
      <c r="DM22" s="529"/>
      <c r="DN22" s="529"/>
      <c r="DO22" s="529"/>
      <c r="DP22" s="559"/>
      <c r="DQ22" s="560"/>
      <c r="DR22" s="560"/>
      <c r="DS22" s="561"/>
      <c r="DT22" s="532"/>
      <c r="DU22" s="562"/>
      <c r="DV22" s="532"/>
      <c r="DW22" s="529"/>
      <c r="DX22" s="529"/>
      <c r="DY22" s="529"/>
      <c r="DZ22" s="529"/>
      <c r="EA22" s="559"/>
      <c r="EB22" s="560"/>
      <c r="EC22" s="560"/>
      <c r="ED22" s="561"/>
      <c r="EE22" s="532"/>
      <c r="EF22" s="562"/>
      <c r="EG22" s="532"/>
      <c r="EH22" s="529"/>
      <c r="EI22" s="529"/>
      <c r="EJ22" s="529"/>
      <c r="EK22" s="529"/>
      <c r="EL22" s="559"/>
      <c r="EM22" s="560"/>
      <c r="EN22" s="560"/>
      <c r="EO22" s="561"/>
      <c r="EP22" s="532"/>
      <c r="EQ22" s="562"/>
      <c r="ER22" s="532"/>
      <c r="ES22" s="529"/>
      <c r="ET22" s="529"/>
      <c r="EU22" s="529"/>
      <c r="EV22" s="529"/>
      <c r="EW22" s="559"/>
      <c r="EX22" s="560"/>
      <c r="EY22" s="560"/>
      <c r="EZ22" s="561"/>
      <c r="FA22" s="532"/>
      <c r="FB22" s="562"/>
      <c r="FC22" s="532"/>
      <c r="FD22" s="529"/>
      <c r="FE22" s="529"/>
      <c r="FF22" s="529"/>
      <c r="FG22" s="529"/>
      <c r="FH22" s="559"/>
      <c r="FI22" s="560"/>
      <c r="FJ22" s="560"/>
      <c r="FK22" s="561"/>
      <c r="FL22" s="532"/>
      <c r="FM22" s="562"/>
      <c r="FN22" s="532"/>
      <c r="FO22" s="529"/>
      <c r="FP22" s="529"/>
      <c r="FQ22" s="529"/>
      <c r="FR22" s="529"/>
      <c r="FS22" s="559"/>
      <c r="FT22" s="560"/>
      <c r="FU22" s="560"/>
      <c r="FV22" s="561"/>
      <c r="FW22" s="532"/>
      <c r="FX22" s="562"/>
      <c r="FY22" s="532"/>
      <c r="FZ22" s="529"/>
      <c r="GA22" s="529"/>
      <c r="GB22" s="529"/>
      <c r="GC22" s="529"/>
      <c r="GD22" s="559"/>
      <c r="GE22" s="560"/>
      <c r="GF22" s="560"/>
    </row>
    <row r="23" spans="1:208" ht="14.1" customHeight="1">
      <c r="A23" s="563"/>
      <c r="B23" s="564"/>
      <c r="C23" s="1415" t="s">
        <v>3038</v>
      </c>
      <c r="D23" s="1421"/>
      <c r="E23" s="1421"/>
      <c r="F23" s="1421"/>
      <c r="G23" s="1421"/>
      <c r="H23" s="1421"/>
      <c r="I23" s="1422"/>
      <c r="J23" s="559"/>
      <c r="K23" s="559"/>
      <c r="L23" s="532"/>
      <c r="M23" s="562"/>
      <c r="N23" s="532"/>
      <c r="O23" s="529"/>
      <c r="P23" s="529"/>
      <c r="Q23" s="529"/>
      <c r="R23" s="529"/>
      <c r="S23" s="559"/>
      <c r="T23" s="560"/>
      <c r="U23" s="560"/>
      <c r="V23" s="566"/>
      <c r="W23" s="532"/>
      <c r="X23" s="562"/>
      <c r="Y23" s="532"/>
      <c r="Z23" s="529"/>
      <c r="AA23" s="529"/>
      <c r="AB23" s="529"/>
      <c r="AC23" s="529"/>
      <c r="AD23" s="559"/>
      <c r="AE23" s="560"/>
      <c r="AF23" s="560"/>
      <c r="AG23" s="566"/>
      <c r="AH23" s="532"/>
      <c r="AI23" s="562"/>
      <c r="AJ23" s="532"/>
      <c r="AK23" s="529"/>
      <c r="AL23" s="529"/>
      <c r="AM23" s="529"/>
      <c r="AN23" s="529"/>
      <c r="AO23" s="559"/>
      <c r="AP23" s="560"/>
      <c r="AQ23" s="560"/>
      <c r="AR23" s="566"/>
      <c r="AS23" s="532"/>
      <c r="AT23" s="562"/>
      <c r="AU23" s="532"/>
      <c r="AV23" s="529"/>
      <c r="AW23" s="529"/>
      <c r="AX23" s="529"/>
      <c r="AY23" s="529"/>
      <c r="AZ23" s="559"/>
      <c r="BA23" s="560"/>
      <c r="BB23" s="560"/>
      <c r="BC23" s="566"/>
      <c r="BD23" s="532"/>
      <c r="BE23" s="562"/>
      <c r="BF23" s="532"/>
      <c r="BG23" s="529"/>
      <c r="BH23" s="529"/>
      <c r="BI23" s="529"/>
      <c r="BJ23" s="529"/>
      <c r="BK23" s="559"/>
      <c r="BL23" s="560"/>
      <c r="BM23" s="560"/>
      <c r="BN23" s="566"/>
      <c r="BO23" s="532"/>
      <c r="BP23" s="562"/>
      <c r="BQ23" s="532"/>
      <c r="BR23" s="529"/>
      <c r="BS23" s="529"/>
      <c r="BT23" s="529"/>
      <c r="BU23" s="529"/>
      <c r="BV23" s="559"/>
      <c r="BW23" s="560"/>
      <c r="BX23" s="560"/>
      <c r="BY23" s="566"/>
      <c r="BZ23" s="532"/>
      <c r="CA23" s="562"/>
      <c r="CB23" s="532"/>
      <c r="CC23" s="529"/>
      <c r="CD23" s="529"/>
      <c r="CE23" s="529"/>
      <c r="CF23" s="529"/>
      <c r="CG23" s="559"/>
      <c r="CH23" s="560"/>
      <c r="CI23" s="560"/>
      <c r="CJ23" s="566"/>
      <c r="CK23" s="532"/>
      <c r="CL23" s="562"/>
      <c r="CM23" s="532"/>
      <c r="CN23" s="529"/>
      <c r="CO23" s="529"/>
      <c r="CP23" s="529"/>
      <c r="CQ23" s="529"/>
      <c r="CR23" s="559"/>
      <c r="CS23" s="560"/>
      <c r="CT23" s="560"/>
      <c r="CU23" s="566"/>
      <c r="CV23" s="532"/>
      <c r="CW23" s="562"/>
      <c r="CX23" s="532"/>
      <c r="CY23" s="529"/>
      <c r="CZ23" s="529"/>
      <c r="DA23" s="529"/>
      <c r="DB23" s="529"/>
      <c r="DC23" s="559"/>
      <c r="DD23" s="560"/>
      <c r="DE23" s="560"/>
      <c r="DF23" s="566"/>
      <c r="DG23" s="532"/>
      <c r="DH23" s="562"/>
      <c r="DI23" s="532"/>
      <c r="DJ23" s="529"/>
      <c r="DK23" s="529"/>
      <c r="DL23" s="529"/>
      <c r="DM23" s="529"/>
      <c r="DN23" s="559"/>
      <c r="DO23" s="560"/>
      <c r="DP23" s="560"/>
      <c r="DQ23" s="566"/>
      <c r="DR23" s="532"/>
      <c r="DS23" s="562"/>
      <c r="DT23" s="532"/>
      <c r="DU23" s="529"/>
      <c r="DV23" s="529"/>
      <c r="DW23" s="529"/>
      <c r="DX23" s="529"/>
      <c r="DY23" s="559"/>
      <c r="DZ23" s="560"/>
      <c r="EA23" s="560"/>
      <c r="EB23" s="566"/>
      <c r="EC23" s="532"/>
      <c r="ED23" s="562"/>
      <c r="EE23" s="532"/>
      <c r="EF23" s="529"/>
      <c r="EG23" s="529"/>
      <c r="EH23" s="529"/>
      <c r="EI23" s="529"/>
      <c r="EJ23" s="559"/>
      <c r="EK23" s="560"/>
      <c r="EL23" s="560"/>
      <c r="EM23" s="566"/>
      <c r="EN23" s="532"/>
      <c r="EO23" s="562"/>
      <c r="EP23" s="532"/>
      <c r="EQ23" s="529"/>
      <c r="ER23" s="529"/>
      <c r="ES23" s="529"/>
      <c r="ET23" s="529"/>
      <c r="EU23" s="559"/>
      <c r="EV23" s="560"/>
      <c r="EW23" s="560"/>
      <c r="EX23" s="566"/>
      <c r="EY23" s="532"/>
      <c r="EZ23" s="562"/>
      <c r="FA23" s="532"/>
      <c r="FB23" s="529"/>
      <c r="FC23" s="529"/>
      <c r="FD23" s="529"/>
      <c r="FE23" s="529"/>
      <c r="FF23" s="559"/>
      <c r="FG23" s="560"/>
      <c r="FH23" s="560"/>
      <c r="FI23" s="566"/>
      <c r="FJ23" s="532"/>
      <c r="FK23" s="562"/>
      <c r="FL23" s="532"/>
      <c r="FM23" s="529"/>
      <c r="FN23" s="529"/>
      <c r="FO23" s="529"/>
      <c r="FP23" s="529"/>
      <c r="FQ23" s="559"/>
      <c r="FR23" s="560"/>
      <c r="FS23" s="560"/>
      <c r="FT23" s="566"/>
      <c r="FU23" s="532"/>
      <c r="FV23" s="562"/>
      <c r="FW23" s="532"/>
      <c r="FX23" s="529"/>
      <c r="FY23" s="529"/>
      <c r="FZ23" s="529"/>
      <c r="GA23" s="529"/>
      <c r="GB23" s="559"/>
      <c r="GC23" s="560"/>
      <c r="GD23" s="560"/>
      <c r="GE23" s="566"/>
      <c r="GF23" s="532"/>
      <c r="GG23" s="562"/>
      <c r="GH23" s="532"/>
      <c r="GI23" s="529"/>
      <c r="GJ23" s="529"/>
      <c r="GK23" s="529"/>
      <c r="GL23" s="529"/>
      <c r="GM23" s="559"/>
      <c r="GN23" s="560"/>
      <c r="GO23" s="560"/>
      <c r="GP23" s="566"/>
      <c r="GQ23" s="532"/>
      <c r="GR23" s="562"/>
      <c r="GS23" s="532"/>
      <c r="GT23" s="529"/>
      <c r="GU23" s="529"/>
      <c r="GV23" s="529"/>
      <c r="GW23" s="529"/>
      <c r="GX23" s="559"/>
      <c r="GY23" s="560"/>
      <c r="GZ23" s="560"/>
    </row>
    <row r="24" spans="1:208" ht="14.1" customHeight="1">
      <c r="A24" s="563"/>
      <c r="B24" s="567"/>
      <c r="C24" s="1415" t="s">
        <v>3039</v>
      </c>
      <c r="D24" s="1421"/>
      <c r="E24" s="1421"/>
      <c r="F24" s="1421"/>
      <c r="G24" s="1421"/>
      <c r="H24" s="1421"/>
      <c r="I24" s="1422"/>
      <c r="J24" s="559"/>
    </row>
    <row r="25" spans="1:208" ht="14.1" customHeight="1">
      <c r="A25" s="563"/>
      <c r="B25" s="567"/>
      <c r="C25" s="1415" t="s">
        <v>3040</v>
      </c>
      <c r="D25" s="1421"/>
      <c r="E25" s="1421"/>
      <c r="F25" s="1421"/>
      <c r="G25" s="1421"/>
      <c r="H25" s="1421"/>
      <c r="I25" s="1422"/>
      <c r="J25" s="559"/>
    </row>
    <row r="26" spans="1:208" ht="14.1" customHeight="1">
      <c r="A26" s="563"/>
      <c r="B26" s="567"/>
      <c r="C26" s="1415" t="s">
        <v>3041</v>
      </c>
      <c r="D26" s="1421"/>
      <c r="E26" s="1421"/>
      <c r="F26" s="1421"/>
      <c r="G26" s="1421"/>
      <c r="H26" s="1421"/>
      <c r="I26" s="1422"/>
      <c r="J26" s="559"/>
    </row>
    <row r="27" spans="1:208" ht="14.1" customHeight="1">
      <c r="A27" s="563"/>
      <c r="B27" s="567"/>
      <c r="C27" s="1415" t="s">
        <v>3042</v>
      </c>
      <c r="D27" s="1421"/>
      <c r="E27" s="1421"/>
      <c r="F27" s="1421"/>
      <c r="G27" s="1421"/>
      <c r="H27" s="1421"/>
      <c r="I27" s="1422"/>
      <c r="J27" s="559"/>
    </row>
    <row r="28" spans="1:208" ht="14.1" customHeight="1">
      <c r="A28" s="563"/>
      <c r="B28" s="567"/>
      <c r="C28" s="1415" t="s">
        <v>3043</v>
      </c>
      <c r="D28" s="1421"/>
      <c r="E28" s="1421"/>
      <c r="F28" s="1421"/>
      <c r="G28" s="1421"/>
      <c r="H28" s="1421"/>
      <c r="I28" s="1422"/>
      <c r="J28" s="559"/>
    </row>
    <row r="29" spans="1:208" ht="14.1" customHeight="1">
      <c r="A29" s="563"/>
      <c r="B29" s="567"/>
      <c r="C29" s="1415" t="s">
        <v>3044</v>
      </c>
      <c r="D29" s="1416"/>
      <c r="E29" s="1416"/>
      <c r="F29" s="1416"/>
      <c r="G29" s="1416"/>
      <c r="H29" s="1416"/>
      <c r="I29" s="1417"/>
    </row>
    <row r="30" spans="1:208" ht="14.1" customHeight="1">
      <c r="A30" s="563"/>
      <c r="B30" s="567"/>
      <c r="C30" s="1423" t="s">
        <v>3045</v>
      </c>
      <c r="D30" s="1416"/>
      <c r="E30" s="1416"/>
      <c r="F30" s="1416"/>
      <c r="G30" s="1416"/>
      <c r="H30" s="1416"/>
      <c r="I30" s="1417"/>
    </row>
    <row r="31" spans="1:208" ht="14.1" customHeight="1">
      <c r="A31" s="563"/>
      <c r="B31" s="564"/>
      <c r="C31" s="1415" t="s">
        <v>3046</v>
      </c>
      <c r="D31" s="1416"/>
      <c r="E31" s="1416"/>
      <c r="F31" s="1416"/>
      <c r="G31" s="1416"/>
      <c r="H31" s="1416"/>
      <c r="I31" s="1417"/>
      <c r="J31" s="559"/>
      <c r="K31" s="560"/>
      <c r="L31" s="560"/>
      <c r="M31" s="565"/>
      <c r="N31" s="532"/>
      <c r="O31" s="562"/>
      <c r="P31" s="532"/>
      <c r="Q31" s="529"/>
      <c r="R31" s="529"/>
      <c r="S31" s="529"/>
      <c r="T31" s="529"/>
      <c r="U31" s="559"/>
      <c r="V31" s="560"/>
      <c r="W31" s="560"/>
      <c r="X31" s="565"/>
      <c r="Y31" s="532"/>
      <c r="Z31" s="562"/>
      <c r="AA31" s="532"/>
      <c r="AB31" s="529"/>
      <c r="AC31" s="529"/>
      <c r="AD31" s="529"/>
      <c r="AE31" s="529"/>
      <c r="AF31" s="559"/>
      <c r="AG31" s="560"/>
      <c r="AH31" s="560"/>
      <c r="AI31" s="565"/>
      <c r="AJ31" s="532"/>
      <c r="AK31" s="562"/>
      <c r="AL31" s="532"/>
      <c r="AM31" s="529"/>
      <c r="AN31" s="529"/>
      <c r="AO31" s="529"/>
      <c r="AP31" s="529"/>
      <c r="AQ31" s="559"/>
      <c r="AR31" s="560"/>
      <c r="AS31" s="560"/>
      <c r="AT31" s="565"/>
      <c r="AU31" s="532"/>
      <c r="AV31" s="562"/>
      <c r="AW31" s="532"/>
      <c r="AX31" s="529"/>
      <c r="AY31" s="529"/>
      <c r="AZ31" s="529"/>
      <c r="BA31" s="529"/>
      <c r="BB31" s="559"/>
      <c r="BC31" s="560"/>
      <c r="BD31" s="560"/>
      <c r="BE31" s="565"/>
      <c r="BF31" s="532"/>
      <c r="BG31" s="562"/>
      <c r="BH31" s="532"/>
      <c r="BI31" s="529"/>
      <c r="BJ31" s="529"/>
      <c r="BK31" s="529"/>
      <c r="BL31" s="529"/>
      <c r="BM31" s="559"/>
      <c r="BN31" s="560"/>
      <c r="BO31" s="560"/>
      <c r="BP31" s="565"/>
      <c r="BQ31" s="532"/>
      <c r="BR31" s="562"/>
      <c r="BS31" s="532"/>
      <c r="BT31" s="529"/>
      <c r="BU31" s="529"/>
      <c r="BV31" s="529"/>
      <c r="BW31" s="529"/>
      <c r="BX31" s="559"/>
      <c r="BY31" s="560"/>
      <c r="BZ31" s="560"/>
      <c r="CA31" s="565"/>
      <c r="CB31" s="532"/>
      <c r="CC31" s="562"/>
      <c r="CD31" s="532"/>
      <c r="CE31" s="529"/>
      <c r="CF31" s="529"/>
      <c r="CG31" s="529"/>
      <c r="CH31" s="529"/>
      <c r="CI31" s="559"/>
      <c r="CJ31" s="560"/>
      <c r="CK31" s="560"/>
      <c r="CL31" s="565"/>
      <c r="CM31" s="532"/>
      <c r="CN31" s="562"/>
      <c r="CO31" s="532"/>
      <c r="CP31" s="529"/>
      <c r="CQ31" s="529"/>
      <c r="CR31" s="529"/>
      <c r="CS31" s="529"/>
      <c r="CT31" s="559"/>
      <c r="CU31" s="560"/>
      <c r="CV31" s="560"/>
      <c r="CW31" s="565"/>
      <c r="CX31" s="532"/>
      <c r="CY31" s="562"/>
      <c r="CZ31" s="532"/>
      <c r="DA31" s="529"/>
      <c r="DB31" s="529"/>
      <c r="DC31" s="529"/>
      <c r="DD31" s="529"/>
      <c r="DE31" s="559"/>
      <c r="DF31" s="560"/>
      <c r="DG31" s="560"/>
      <c r="DH31" s="565"/>
      <c r="DI31" s="532"/>
      <c r="DJ31" s="562"/>
      <c r="DK31" s="532"/>
      <c r="DL31" s="529"/>
      <c r="DM31" s="529"/>
      <c r="DN31" s="529"/>
      <c r="DO31" s="529"/>
      <c r="DP31" s="559"/>
      <c r="DQ31" s="560"/>
      <c r="DR31" s="560"/>
      <c r="DS31" s="565"/>
      <c r="DT31" s="532"/>
      <c r="DU31" s="562"/>
      <c r="DV31" s="532"/>
      <c r="DW31" s="529"/>
      <c r="DX31" s="529"/>
      <c r="DY31" s="529"/>
      <c r="DZ31" s="529"/>
      <c r="EA31" s="559"/>
      <c r="EB31" s="560"/>
      <c r="EC31" s="560"/>
      <c r="ED31" s="565"/>
      <c r="EE31" s="532"/>
      <c r="EF31" s="562"/>
      <c r="EG31" s="532"/>
      <c r="EH31" s="529"/>
      <c r="EI31" s="529"/>
      <c r="EJ31" s="529"/>
      <c r="EK31" s="529"/>
      <c r="EL31" s="559"/>
      <c r="EM31" s="560"/>
      <c r="EN31" s="560"/>
      <c r="EO31" s="565"/>
      <c r="EP31" s="532"/>
      <c r="EQ31" s="562"/>
      <c r="ER31" s="532"/>
      <c r="ES31" s="529"/>
      <c r="ET31" s="529"/>
      <c r="EU31" s="529"/>
      <c r="EV31" s="529"/>
      <c r="EW31" s="559"/>
      <c r="EX31" s="560"/>
      <c r="EY31" s="560"/>
      <c r="EZ31" s="565"/>
      <c r="FA31" s="532"/>
      <c r="FB31" s="562"/>
      <c r="FC31" s="532"/>
      <c r="FD31" s="529"/>
      <c r="FE31" s="529"/>
      <c r="FF31" s="529"/>
      <c r="FG31" s="529"/>
      <c r="FH31" s="559"/>
      <c r="FI31" s="560"/>
      <c r="FJ31" s="560"/>
      <c r="FK31" s="565"/>
      <c r="FL31" s="532"/>
      <c r="FM31" s="562"/>
      <c r="FN31" s="532"/>
      <c r="FO31" s="529"/>
      <c r="FP31" s="529"/>
      <c r="FQ31" s="529"/>
      <c r="FR31" s="529"/>
      <c r="FS31" s="559"/>
      <c r="FT31" s="560"/>
      <c r="FU31" s="560"/>
      <c r="FV31" s="565"/>
      <c r="FW31" s="532"/>
      <c r="FX31" s="562"/>
      <c r="FY31" s="532"/>
      <c r="FZ31" s="529"/>
      <c r="GA31" s="529"/>
      <c r="GB31" s="529"/>
      <c r="GC31" s="529"/>
      <c r="GD31" s="559"/>
      <c r="GE31" s="560"/>
      <c r="GF31" s="560"/>
    </row>
    <row r="32" spans="1:208" ht="14.1" customHeight="1">
      <c r="A32" s="563"/>
      <c r="B32" s="564"/>
      <c r="C32" s="1415" t="s">
        <v>3047</v>
      </c>
      <c r="D32" s="1416"/>
      <c r="E32" s="1416"/>
      <c r="F32" s="1416"/>
      <c r="G32" s="1416"/>
      <c r="H32" s="1416"/>
      <c r="I32" s="1417"/>
      <c r="J32" s="559"/>
      <c r="K32" s="560"/>
      <c r="L32" s="560"/>
      <c r="M32" s="565"/>
      <c r="N32" s="532"/>
      <c r="O32" s="562"/>
      <c r="P32" s="532"/>
      <c r="Q32" s="529"/>
      <c r="R32" s="529"/>
      <c r="S32" s="529"/>
      <c r="T32" s="529"/>
      <c r="U32" s="559"/>
      <c r="V32" s="560"/>
      <c r="W32" s="560"/>
      <c r="X32" s="565"/>
      <c r="Y32" s="532"/>
      <c r="Z32" s="562"/>
      <c r="AA32" s="532"/>
      <c r="AB32" s="529"/>
      <c r="AC32" s="529"/>
      <c r="AD32" s="529"/>
      <c r="AE32" s="529"/>
      <c r="AF32" s="559"/>
      <c r="AG32" s="560"/>
      <c r="AH32" s="560"/>
      <c r="AI32" s="565"/>
      <c r="AJ32" s="532"/>
      <c r="AK32" s="562"/>
      <c r="AL32" s="532"/>
      <c r="AM32" s="529"/>
      <c r="AN32" s="529"/>
      <c r="AO32" s="529"/>
      <c r="AP32" s="529"/>
      <c r="AQ32" s="559"/>
      <c r="AR32" s="560"/>
      <c r="AS32" s="560"/>
      <c r="AT32" s="565"/>
      <c r="AU32" s="532"/>
      <c r="AV32" s="562"/>
      <c r="AW32" s="532"/>
      <c r="AX32" s="529"/>
      <c r="AY32" s="529"/>
      <c r="AZ32" s="529"/>
      <c r="BA32" s="529"/>
      <c r="BB32" s="559"/>
      <c r="BC32" s="560"/>
      <c r="BD32" s="560"/>
      <c r="BE32" s="565"/>
      <c r="BF32" s="532"/>
      <c r="BG32" s="562"/>
      <c r="BH32" s="532"/>
      <c r="BI32" s="529"/>
      <c r="BJ32" s="529"/>
      <c r="BK32" s="529"/>
      <c r="BL32" s="529"/>
      <c r="BM32" s="559"/>
      <c r="BN32" s="560"/>
      <c r="BO32" s="560"/>
      <c r="BP32" s="565"/>
      <c r="BQ32" s="532"/>
      <c r="BR32" s="562"/>
      <c r="BS32" s="532"/>
      <c r="BT32" s="529"/>
      <c r="BU32" s="529"/>
      <c r="BV32" s="529"/>
      <c r="BW32" s="529"/>
      <c r="BX32" s="559"/>
      <c r="BY32" s="560"/>
      <c r="BZ32" s="560"/>
      <c r="CA32" s="565"/>
      <c r="CB32" s="532"/>
      <c r="CC32" s="562"/>
      <c r="CD32" s="532"/>
      <c r="CE32" s="529"/>
      <c r="CF32" s="529"/>
      <c r="CG32" s="529"/>
      <c r="CH32" s="529"/>
      <c r="CI32" s="559"/>
      <c r="CJ32" s="560"/>
      <c r="CK32" s="560"/>
      <c r="CL32" s="565"/>
      <c r="CM32" s="532"/>
      <c r="CN32" s="562"/>
      <c r="CO32" s="532"/>
      <c r="CP32" s="529"/>
      <c r="CQ32" s="529"/>
      <c r="CR32" s="529"/>
      <c r="CS32" s="529"/>
      <c r="CT32" s="559"/>
      <c r="CU32" s="560"/>
      <c r="CV32" s="560"/>
      <c r="CW32" s="565"/>
      <c r="CX32" s="532"/>
      <c r="CY32" s="562"/>
      <c r="CZ32" s="532"/>
      <c r="DA32" s="529"/>
      <c r="DB32" s="529"/>
      <c r="DC32" s="529"/>
      <c r="DD32" s="529"/>
      <c r="DE32" s="559"/>
      <c r="DF32" s="560"/>
      <c r="DG32" s="560"/>
      <c r="DH32" s="565"/>
      <c r="DI32" s="532"/>
      <c r="DJ32" s="562"/>
      <c r="DK32" s="532"/>
      <c r="DL32" s="529"/>
      <c r="DM32" s="529"/>
      <c r="DN32" s="529"/>
      <c r="DO32" s="529"/>
      <c r="DP32" s="559"/>
      <c r="DQ32" s="560"/>
      <c r="DR32" s="560"/>
      <c r="DS32" s="565"/>
      <c r="DT32" s="532"/>
      <c r="DU32" s="562"/>
      <c r="DV32" s="532"/>
      <c r="DW32" s="529"/>
      <c r="DX32" s="529"/>
      <c r="DY32" s="529"/>
      <c r="DZ32" s="529"/>
      <c r="EA32" s="559"/>
      <c r="EB32" s="560"/>
      <c r="EC32" s="560"/>
      <c r="ED32" s="565"/>
      <c r="EE32" s="532"/>
      <c r="EF32" s="562"/>
      <c r="EG32" s="532"/>
      <c r="EH32" s="529"/>
      <c r="EI32" s="529"/>
      <c r="EJ32" s="529"/>
      <c r="EK32" s="529"/>
      <c r="EL32" s="559"/>
      <c r="EM32" s="560"/>
      <c r="EN32" s="560"/>
      <c r="EO32" s="565"/>
      <c r="EP32" s="532"/>
      <c r="EQ32" s="562"/>
      <c r="ER32" s="532"/>
      <c r="ES32" s="529"/>
      <c r="ET32" s="529"/>
      <c r="EU32" s="529"/>
      <c r="EV32" s="529"/>
      <c r="EW32" s="559"/>
      <c r="EX32" s="560"/>
      <c r="EY32" s="560"/>
      <c r="EZ32" s="565"/>
      <c r="FA32" s="532"/>
      <c r="FB32" s="562"/>
      <c r="FC32" s="532"/>
      <c r="FD32" s="529"/>
      <c r="FE32" s="529"/>
      <c r="FF32" s="529"/>
      <c r="FG32" s="529"/>
      <c r="FH32" s="559"/>
      <c r="FI32" s="560"/>
      <c r="FJ32" s="560"/>
      <c r="FK32" s="565"/>
      <c r="FL32" s="532"/>
      <c r="FM32" s="562"/>
      <c r="FN32" s="532"/>
      <c r="FO32" s="529"/>
      <c r="FP32" s="529"/>
      <c r="FQ32" s="529"/>
      <c r="FR32" s="529"/>
      <c r="FS32" s="559"/>
      <c r="FT32" s="560"/>
      <c r="FU32" s="560"/>
      <c r="FV32" s="565"/>
      <c r="FW32" s="532"/>
      <c r="FX32" s="562"/>
      <c r="FY32" s="532"/>
      <c r="FZ32" s="529"/>
      <c r="GA32" s="529"/>
      <c r="GB32" s="529"/>
      <c r="GC32" s="529"/>
      <c r="GD32" s="559"/>
      <c r="GE32" s="560"/>
      <c r="GF32" s="560"/>
    </row>
    <row r="33" spans="1:222" s="20" customFormat="1" ht="29.25" customHeight="1">
      <c r="A33" s="570"/>
      <c r="B33" s="571"/>
      <c r="C33" s="1408" t="s">
        <v>3048</v>
      </c>
      <c r="D33" s="1409"/>
      <c r="E33" s="1409"/>
      <c r="F33" s="1409"/>
      <c r="G33" s="1409"/>
      <c r="H33" s="1409"/>
      <c r="I33" s="1410"/>
      <c r="J33" s="572"/>
      <c r="K33" s="573"/>
      <c r="L33" s="573"/>
      <c r="M33" s="574"/>
      <c r="N33" s="575"/>
      <c r="O33" s="576"/>
      <c r="P33" s="575"/>
      <c r="Q33" s="577"/>
      <c r="R33" s="577"/>
      <c r="S33" s="577"/>
      <c r="T33" s="577"/>
      <c r="U33" s="572"/>
      <c r="V33" s="573"/>
      <c r="W33" s="573"/>
      <c r="X33" s="574"/>
      <c r="Y33" s="575"/>
      <c r="Z33" s="576"/>
      <c r="AA33" s="575"/>
      <c r="AB33" s="577"/>
      <c r="AC33" s="577"/>
      <c r="AD33" s="577"/>
      <c r="AE33" s="577"/>
      <c r="AF33" s="572"/>
      <c r="AG33" s="573"/>
      <c r="AH33" s="573"/>
      <c r="AI33" s="574"/>
      <c r="AJ33" s="575"/>
      <c r="AK33" s="576"/>
      <c r="AL33" s="575"/>
      <c r="AM33" s="577"/>
      <c r="AN33" s="577"/>
      <c r="AO33" s="577"/>
      <c r="AP33" s="577"/>
      <c r="AQ33" s="572"/>
      <c r="AR33" s="573"/>
      <c r="AS33" s="573"/>
      <c r="AT33" s="574"/>
      <c r="AU33" s="575"/>
      <c r="AV33" s="576"/>
      <c r="AW33" s="575"/>
      <c r="AX33" s="577"/>
      <c r="AY33" s="577"/>
      <c r="AZ33" s="577"/>
      <c r="BA33" s="577"/>
      <c r="BB33" s="572"/>
      <c r="BC33" s="573"/>
      <c r="BD33" s="573"/>
      <c r="BE33" s="574"/>
      <c r="BF33" s="575"/>
      <c r="BG33" s="576"/>
      <c r="BH33" s="575"/>
      <c r="BI33" s="577"/>
      <c r="BJ33" s="577"/>
      <c r="BK33" s="577"/>
      <c r="BL33" s="577"/>
      <c r="BM33" s="572"/>
      <c r="BN33" s="573"/>
      <c r="BO33" s="573"/>
      <c r="BP33" s="574"/>
      <c r="BQ33" s="575"/>
      <c r="BR33" s="576"/>
      <c r="BS33" s="575"/>
      <c r="BT33" s="577"/>
      <c r="BU33" s="577"/>
      <c r="BV33" s="577"/>
      <c r="BW33" s="577"/>
      <c r="BX33" s="572"/>
      <c r="BY33" s="573"/>
      <c r="BZ33" s="573"/>
      <c r="CA33" s="574"/>
      <c r="CB33" s="575"/>
      <c r="CC33" s="576"/>
      <c r="CD33" s="575"/>
      <c r="CE33" s="577"/>
      <c r="CF33" s="577"/>
      <c r="CG33" s="577"/>
      <c r="CH33" s="577"/>
      <c r="CI33" s="572"/>
      <c r="CJ33" s="573"/>
      <c r="CK33" s="573"/>
      <c r="CL33" s="574"/>
      <c r="CM33" s="575"/>
      <c r="CN33" s="576"/>
      <c r="CO33" s="575"/>
      <c r="CP33" s="577"/>
      <c r="CQ33" s="577"/>
      <c r="CR33" s="577"/>
      <c r="CS33" s="577"/>
      <c r="CT33" s="572"/>
      <c r="CU33" s="573"/>
      <c r="CV33" s="573"/>
      <c r="CW33" s="574"/>
      <c r="CX33" s="575"/>
      <c r="CY33" s="576"/>
      <c r="CZ33" s="575"/>
      <c r="DA33" s="577"/>
      <c r="DB33" s="577"/>
      <c r="DC33" s="577"/>
      <c r="DD33" s="577"/>
      <c r="DE33" s="572"/>
      <c r="DF33" s="573"/>
      <c r="DG33" s="573"/>
      <c r="DH33" s="574"/>
      <c r="DI33" s="575"/>
      <c r="DJ33" s="576"/>
      <c r="DK33" s="575"/>
      <c r="DL33" s="577"/>
      <c r="DM33" s="577"/>
      <c r="DN33" s="577"/>
      <c r="DO33" s="577"/>
      <c r="DP33" s="572"/>
      <c r="DQ33" s="573"/>
      <c r="DR33" s="573"/>
      <c r="DS33" s="574"/>
      <c r="DT33" s="575"/>
      <c r="DU33" s="576"/>
      <c r="DV33" s="575"/>
      <c r="DW33" s="577"/>
      <c r="DX33" s="577"/>
      <c r="DY33" s="577"/>
      <c r="DZ33" s="577"/>
      <c r="EA33" s="572"/>
      <c r="EB33" s="573"/>
      <c r="EC33" s="573"/>
      <c r="ED33" s="574"/>
      <c r="EE33" s="575"/>
      <c r="EF33" s="576"/>
      <c r="EG33" s="575"/>
      <c r="EH33" s="577"/>
      <c r="EI33" s="577"/>
      <c r="EJ33" s="577"/>
      <c r="EK33" s="577"/>
      <c r="EL33" s="572"/>
      <c r="EM33" s="573"/>
      <c r="EN33" s="573"/>
      <c r="EO33" s="574"/>
      <c r="EP33" s="575"/>
      <c r="EQ33" s="576"/>
      <c r="ER33" s="575"/>
      <c r="ES33" s="577"/>
      <c r="ET33" s="577"/>
      <c r="EU33" s="577"/>
      <c r="EV33" s="577"/>
      <c r="EW33" s="572"/>
      <c r="EX33" s="573"/>
      <c r="EY33" s="573"/>
      <c r="EZ33" s="574"/>
      <c r="FA33" s="575"/>
      <c r="FB33" s="576"/>
      <c r="FC33" s="575"/>
      <c r="FD33" s="577"/>
      <c r="FE33" s="577"/>
      <c r="FF33" s="577"/>
      <c r="FG33" s="577"/>
      <c r="FH33" s="572"/>
      <c r="FI33" s="573"/>
      <c r="FJ33" s="573"/>
      <c r="FK33" s="574"/>
      <c r="FL33" s="575"/>
      <c r="FM33" s="576"/>
      <c r="FN33" s="575"/>
      <c r="FO33" s="577"/>
      <c r="FP33" s="577"/>
      <c r="FQ33" s="577"/>
      <c r="FR33" s="577"/>
      <c r="FS33" s="572"/>
      <c r="FT33" s="573"/>
      <c r="FU33" s="573"/>
      <c r="FV33" s="574"/>
      <c r="FW33" s="575"/>
      <c r="FX33" s="576"/>
      <c r="FY33" s="575"/>
      <c r="FZ33" s="577"/>
      <c r="GA33" s="577"/>
      <c r="GB33" s="577"/>
      <c r="GC33" s="577"/>
      <c r="GD33" s="572"/>
      <c r="GE33" s="573"/>
      <c r="GF33" s="573"/>
    </row>
    <row r="34" spans="1:222" ht="14.1" customHeight="1">
      <c r="A34" s="549"/>
      <c r="B34" s="578"/>
      <c r="C34" s="579"/>
      <c r="D34" s="568"/>
      <c r="E34" s="568"/>
      <c r="F34" s="568"/>
      <c r="G34" s="568"/>
      <c r="H34" s="568"/>
      <c r="I34" s="569"/>
      <c r="J34" s="559"/>
      <c r="K34" s="560"/>
      <c r="L34" s="560"/>
      <c r="M34" s="565"/>
      <c r="N34" s="532"/>
      <c r="O34" s="562"/>
      <c r="P34" s="532"/>
      <c r="Q34" s="529"/>
      <c r="R34" s="529"/>
      <c r="S34" s="529"/>
      <c r="T34" s="529"/>
      <c r="U34" s="559"/>
      <c r="V34" s="560"/>
      <c r="W34" s="560"/>
      <c r="X34" s="565"/>
      <c r="Y34" s="532"/>
      <c r="Z34" s="562"/>
      <c r="AA34" s="532"/>
      <c r="AB34" s="529"/>
      <c r="AC34" s="529"/>
      <c r="AD34" s="529"/>
      <c r="AE34" s="529"/>
      <c r="AF34" s="559"/>
      <c r="AG34" s="560"/>
      <c r="AH34" s="560"/>
      <c r="AI34" s="565"/>
      <c r="AJ34" s="532"/>
      <c r="AK34" s="562"/>
      <c r="AL34" s="532"/>
      <c r="AM34" s="529"/>
      <c r="AN34" s="529"/>
      <c r="AO34" s="529"/>
      <c r="AP34" s="529"/>
      <c r="AQ34" s="559"/>
      <c r="AR34" s="560"/>
      <c r="AS34" s="560"/>
      <c r="AT34" s="565"/>
      <c r="AU34" s="532"/>
      <c r="AV34" s="562"/>
      <c r="AW34" s="532"/>
      <c r="AX34" s="529"/>
      <c r="AY34" s="529"/>
      <c r="AZ34" s="529"/>
      <c r="BA34" s="529"/>
      <c r="BB34" s="559"/>
      <c r="BC34" s="560"/>
      <c r="BD34" s="560"/>
      <c r="BE34" s="565"/>
      <c r="BF34" s="532"/>
      <c r="BG34" s="562"/>
      <c r="BH34" s="532"/>
      <c r="BI34" s="529"/>
      <c r="BJ34" s="529"/>
      <c r="BK34" s="529"/>
      <c r="BL34" s="529"/>
      <c r="BM34" s="559"/>
      <c r="BN34" s="560"/>
      <c r="BO34" s="560"/>
      <c r="BP34" s="565"/>
      <c r="BQ34" s="532"/>
      <c r="BR34" s="562"/>
      <c r="BS34" s="532"/>
      <c r="BT34" s="529"/>
      <c r="BU34" s="529"/>
      <c r="BV34" s="529"/>
      <c r="BW34" s="529"/>
      <c r="BX34" s="559"/>
      <c r="BY34" s="560"/>
      <c r="BZ34" s="560"/>
      <c r="CA34" s="565"/>
      <c r="CB34" s="532"/>
      <c r="CC34" s="562"/>
      <c r="CD34" s="532"/>
      <c r="CE34" s="529"/>
      <c r="CF34" s="529"/>
      <c r="CG34" s="529"/>
      <c r="CH34" s="529"/>
      <c r="CI34" s="559"/>
      <c r="CJ34" s="560"/>
      <c r="CK34" s="560"/>
      <c r="CL34" s="565"/>
      <c r="CM34" s="532"/>
      <c r="CN34" s="562"/>
      <c r="CO34" s="532"/>
      <c r="CP34" s="529"/>
      <c r="CQ34" s="529"/>
      <c r="CR34" s="529"/>
      <c r="CS34" s="529"/>
      <c r="CT34" s="559"/>
      <c r="CU34" s="560"/>
      <c r="CV34" s="560"/>
      <c r="CW34" s="565"/>
      <c r="CX34" s="532"/>
      <c r="CY34" s="562"/>
      <c r="CZ34" s="532"/>
      <c r="DA34" s="529"/>
      <c r="DB34" s="529"/>
      <c r="DC34" s="529"/>
      <c r="DD34" s="529"/>
      <c r="DE34" s="559"/>
      <c r="DF34" s="560"/>
      <c r="DG34" s="560"/>
      <c r="DH34" s="565"/>
      <c r="DI34" s="532"/>
      <c r="DJ34" s="562"/>
      <c r="DK34" s="532"/>
      <c r="DL34" s="529"/>
      <c r="DM34" s="529"/>
      <c r="DN34" s="529"/>
      <c r="DO34" s="529"/>
      <c r="DP34" s="559"/>
      <c r="DQ34" s="560"/>
      <c r="DR34" s="560"/>
      <c r="DS34" s="565"/>
      <c r="DT34" s="532"/>
      <c r="DU34" s="562"/>
      <c r="DV34" s="532"/>
      <c r="DW34" s="529"/>
      <c r="DX34" s="529"/>
      <c r="DY34" s="529"/>
      <c r="DZ34" s="529"/>
      <c r="EA34" s="559"/>
      <c r="EB34" s="560"/>
      <c r="EC34" s="560"/>
      <c r="ED34" s="565"/>
      <c r="EE34" s="532"/>
      <c r="EF34" s="562"/>
      <c r="EG34" s="532"/>
      <c r="EH34" s="529"/>
      <c r="EI34" s="529"/>
      <c r="EJ34" s="529"/>
      <c r="EK34" s="529"/>
      <c r="EL34" s="559"/>
      <c r="EM34" s="560"/>
      <c r="EN34" s="560"/>
      <c r="EO34" s="565"/>
      <c r="EP34" s="532"/>
      <c r="EQ34" s="562"/>
      <c r="ER34" s="532"/>
      <c r="ES34" s="529"/>
      <c r="ET34" s="529"/>
      <c r="EU34" s="529"/>
      <c r="EV34" s="529"/>
      <c r="EW34" s="559"/>
      <c r="EX34" s="560"/>
      <c r="EY34" s="560"/>
      <c r="EZ34" s="565"/>
      <c r="FA34" s="532"/>
      <c r="FB34" s="562"/>
      <c r="FC34" s="532"/>
      <c r="FD34" s="529"/>
      <c r="FE34" s="529"/>
      <c r="FF34" s="529"/>
      <c r="FG34" s="529"/>
      <c r="FH34" s="559"/>
      <c r="FI34" s="560"/>
      <c r="FJ34" s="560"/>
      <c r="FK34" s="565"/>
      <c r="FL34" s="532"/>
      <c r="FM34" s="562"/>
      <c r="FN34" s="532"/>
      <c r="FO34" s="529"/>
      <c r="FP34" s="529"/>
      <c r="FQ34" s="529"/>
      <c r="FR34" s="529"/>
      <c r="FS34" s="559"/>
      <c r="FT34" s="560"/>
      <c r="FU34" s="560"/>
      <c r="FV34" s="565"/>
      <c r="FW34" s="532"/>
      <c r="FX34" s="562"/>
      <c r="FY34" s="532"/>
      <c r="FZ34" s="529"/>
      <c r="GA34" s="529"/>
      <c r="GB34" s="529"/>
      <c r="GC34" s="529"/>
      <c r="GD34" s="559"/>
      <c r="GE34" s="560"/>
      <c r="GF34" s="560"/>
    </row>
    <row r="35" spans="1:222" ht="25.5">
      <c r="A35" s="563"/>
      <c r="B35" s="564"/>
      <c r="C35" s="580" t="s">
        <v>3049</v>
      </c>
      <c r="D35" s="581"/>
      <c r="E35" s="581"/>
      <c r="F35" s="582"/>
      <c r="G35" s="582"/>
      <c r="H35" s="582"/>
      <c r="I35" s="583"/>
      <c r="J35" s="559"/>
      <c r="K35" s="560"/>
      <c r="L35" s="560"/>
      <c r="M35" s="561"/>
      <c r="N35" s="532"/>
      <c r="O35" s="562"/>
      <c r="P35" s="532"/>
      <c r="Q35" s="529"/>
      <c r="R35" s="529"/>
      <c r="S35" s="529"/>
      <c r="T35" s="529"/>
      <c r="U35" s="559"/>
      <c r="V35" s="560"/>
      <c r="W35" s="560"/>
      <c r="X35" s="561"/>
      <c r="Y35" s="532"/>
      <c r="Z35" s="562"/>
      <c r="AA35" s="532"/>
      <c r="AB35" s="529"/>
      <c r="AC35" s="529"/>
      <c r="AD35" s="529"/>
      <c r="AE35" s="529"/>
      <c r="AF35" s="559"/>
      <c r="AG35" s="560"/>
      <c r="AH35" s="560"/>
      <c r="AI35" s="561"/>
      <c r="AJ35" s="532"/>
      <c r="AK35" s="562"/>
      <c r="AL35" s="532"/>
      <c r="AM35" s="529"/>
      <c r="AN35" s="529"/>
      <c r="AO35" s="529"/>
      <c r="AP35" s="529"/>
      <c r="AQ35" s="559"/>
      <c r="AR35" s="560"/>
      <c r="AS35" s="560"/>
      <c r="AT35" s="561"/>
      <c r="AU35" s="532"/>
      <c r="AV35" s="562"/>
      <c r="AW35" s="532"/>
      <c r="AX35" s="529"/>
      <c r="AY35" s="529"/>
      <c r="AZ35" s="529"/>
      <c r="BA35" s="529"/>
      <c r="BB35" s="559"/>
      <c r="BC35" s="560"/>
      <c r="BD35" s="560"/>
      <c r="BE35" s="561"/>
      <c r="BF35" s="532"/>
      <c r="BG35" s="562"/>
      <c r="BH35" s="532"/>
      <c r="BI35" s="529"/>
      <c r="BJ35" s="529"/>
      <c r="BK35" s="529"/>
      <c r="BL35" s="529"/>
      <c r="BM35" s="559"/>
      <c r="BN35" s="560"/>
      <c r="BO35" s="560"/>
      <c r="BP35" s="561"/>
      <c r="BQ35" s="532"/>
      <c r="BR35" s="562"/>
      <c r="BS35" s="532"/>
      <c r="BT35" s="529"/>
      <c r="BU35" s="529"/>
      <c r="BV35" s="529"/>
      <c r="BW35" s="529"/>
      <c r="BX35" s="559"/>
      <c r="BY35" s="560"/>
      <c r="BZ35" s="560"/>
      <c r="CA35" s="561"/>
      <c r="CB35" s="532"/>
      <c r="CC35" s="562"/>
      <c r="CD35" s="532"/>
      <c r="CE35" s="529"/>
      <c r="CF35" s="529"/>
      <c r="CG35" s="529"/>
      <c r="CH35" s="529"/>
      <c r="CI35" s="559"/>
      <c r="CJ35" s="560"/>
      <c r="CK35" s="560"/>
      <c r="CL35" s="561"/>
      <c r="CM35" s="532"/>
      <c r="CN35" s="562"/>
      <c r="CO35" s="532"/>
      <c r="CP35" s="529"/>
      <c r="CQ35" s="529"/>
      <c r="CR35" s="529"/>
      <c r="CS35" s="529"/>
      <c r="CT35" s="559"/>
      <c r="CU35" s="560"/>
      <c r="CV35" s="560"/>
      <c r="CW35" s="561"/>
      <c r="CX35" s="532"/>
      <c r="CY35" s="562"/>
      <c r="CZ35" s="532"/>
      <c r="DA35" s="529"/>
      <c r="DB35" s="529"/>
      <c r="DC35" s="529"/>
      <c r="DD35" s="529"/>
      <c r="DE35" s="559"/>
      <c r="DF35" s="560"/>
      <c r="DG35" s="560"/>
      <c r="DH35" s="561"/>
      <c r="DI35" s="532"/>
      <c r="DJ35" s="562"/>
      <c r="DK35" s="532"/>
      <c r="DL35" s="529"/>
      <c r="DM35" s="529"/>
      <c r="DN35" s="529"/>
      <c r="DO35" s="529"/>
      <c r="DP35" s="559"/>
      <c r="DQ35" s="560"/>
      <c r="DR35" s="560"/>
      <c r="DS35" s="561"/>
      <c r="DT35" s="532"/>
      <c r="DU35" s="562"/>
      <c r="DV35" s="532"/>
      <c r="DW35" s="529"/>
      <c r="DX35" s="529"/>
      <c r="DY35" s="529"/>
      <c r="DZ35" s="529"/>
      <c r="EA35" s="559"/>
      <c r="EB35" s="560"/>
      <c r="EC35" s="560"/>
      <c r="ED35" s="561"/>
      <c r="EE35" s="532"/>
      <c r="EF35" s="562"/>
      <c r="EG35" s="532"/>
      <c r="EH35" s="529"/>
      <c r="EI35" s="529"/>
      <c r="EJ35" s="529"/>
      <c r="EK35" s="529"/>
      <c r="EL35" s="559"/>
      <c r="EM35" s="560"/>
      <c r="EN35" s="560"/>
      <c r="EO35" s="561"/>
      <c r="EP35" s="532"/>
      <c r="EQ35" s="562"/>
      <c r="ER35" s="532"/>
      <c r="ES35" s="529"/>
      <c r="ET35" s="529"/>
      <c r="EU35" s="529"/>
      <c r="EV35" s="529"/>
      <c r="EW35" s="559"/>
      <c r="EX35" s="560"/>
      <c r="EY35" s="560"/>
      <c r="EZ35" s="561"/>
      <c r="FA35" s="532"/>
      <c r="FB35" s="562"/>
      <c r="FC35" s="532"/>
      <c r="FD35" s="529"/>
      <c r="FE35" s="529"/>
      <c r="FF35" s="529"/>
      <c r="FG35" s="529"/>
      <c r="FH35" s="559"/>
      <c r="FI35" s="560"/>
      <c r="FJ35" s="560"/>
      <c r="FK35" s="561"/>
      <c r="FL35" s="532"/>
      <c r="FM35" s="562"/>
      <c r="FN35" s="532"/>
      <c r="FO35" s="529"/>
      <c r="FP35" s="529"/>
      <c r="FQ35" s="529"/>
      <c r="FR35" s="529"/>
      <c r="FS35" s="559"/>
      <c r="FT35" s="560"/>
      <c r="FU35" s="560"/>
      <c r="FV35" s="561"/>
      <c r="FW35" s="532"/>
      <c r="FX35" s="562"/>
      <c r="FY35" s="532"/>
      <c r="FZ35" s="529"/>
      <c r="GA35" s="529"/>
      <c r="GB35" s="529"/>
      <c r="GC35" s="529"/>
      <c r="GD35" s="559"/>
      <c r="GE35" s="560"/>
      <c r="GF35" s="560"/>
    </row>
    <row r="36" spans="1:222" s="21" customFormat="1" ht="72" customHeight="1">
      <c r="A36" s="584">
        <v>1</v>
      </c>
      <c r="B36" s="585"/>
      <c r="C36" s="586" t="s">
        <v>3050</v>
      </c>
      <c r="D36" s="587"/>
      <c r="E36" s="588"/>
      <c r="F36" s="589"/>
      <c r="G36" s="589"/>
      <c r="H36" s="589"/>
      <c r="I36" s="590"/>
      <c r="J36" s="591"/>
      <c r="K36" s="592"/>
      <c r="L36" s="591"/>
      <c r="M36" s="591"/>
      <c r="N36" s="593"/>
      <c r="O36" s="594"/>
      <c r="P36" s="594"/>
      <c r="Q36" s="594"/>
      <c r="V36" s="592"/>
      <c r="W36" s="591"/>
      <c r="X36" s="591"/>
      <c r="Y36" s="593"/>
      <c r="Z36" s="594"/>
      <c r="AA36" s="594"/>
      <c r="AB36" s="594"/>
      <c r="AG36" s="592"/>
      <c r="AH36" s="591"/>
      <c r="AI36" s="591"/>
      <c r="AJ36" s="593"/>
      <c r="AK36" s="594"/>
      <c r="AL36" s="594"/>
      <c r="AM36" s="594"/>
      <c r="AR36" s="592"/>
      <c r="AS36" s="591"/>
      <c r="AT36" s="591"/>
      <c r="AU36" s="593"/>
      <c r="AV36" s="594"/>
      <c r="AW36" s="594"/>
      <c r="AX36" s="594"/>
      <c r="BC36" s="592"/>
      <c r="BD36" s="591"/>
      <c r="BE36" s="591"/>
      <c r="BF36" s="593"/>
      <c r="BG36" s="594"/>
      <c r="BH36" s="594"/>
      <c r="BI36" s="594"/>
      <c r="BN36" s="592"/>
      <c r="BO36" s="591"/>
      <c r="BP36" s="591"/>
      <c r="BQ36" s="593"/>
      <c r="BR36" s="594"/>
      <c r="BS36" s="594"/>
      <c r="BT36" s="594"/>
      <c r="BY36" s="592"/>
      <c r="BZ36" s="591"/>
      <c r="CA36" s="591"/>
      <c r="CB36" s="593"/>
      <c r="CC36" s="594"/>
      <c r="CD36" s="594"/>
      <c r="CE36" s="594"/>
      <c r="CJ36" s="592"/>
      <c r="CK36" s="591"/>
      <c r="CL36" s="591"/>
      <c r="CM36" s="593"/>
      <c r="CN36" s="594"/>
      <c r="CO36" s="594"/>
      <c r="CP36" s="594"/>
      <c r="CU36" s="592"/>
      <c r="CV36" s="591"/>
      <c r="CW36" s="591"/>
      <c r="CX36" s="593"/>
      <c r="CY36" s="594"/>
      <c r="CZ36" s="594"/>
      <c r="DA36" s="594"/>
      <c r="DF36" s="592"/>
      <c r="DG36" s="591"/>
      <c r="DH36" s="591"/>
      <c r="DI36" s="593"/>
      <c r="DJ36" s="594"/>
      <c r="DK36" s="594"/>
      <c r="DL36" s="594"/>
      <c r="DQ36" s="592"/>
      <c r="DR36" s="591"/>
      <c r="DS36" s="591"/>
      <c r="DT36" s="593"/>
      <c r="DU36" s="594"/>
      <c r="DV36" s="594"/>
      <c r="DW36" s="594"/>
      <c r="EB36" s="592"/>
      <c r="EC36" s="591"/>
      <c r="ED36" s="591"/>
      <c r="EE36" s="593"/>
      <c r="EF36" s="594"/>
      <c r="EG36" s="594"/>
      <c r="EH36" s="594"/>
      <c r="EM36" s="592"/>
      <c r="EN36" s="591"/>
      <c r="EO36" s="591"/>
      <c r="EP36" s="593"/>
      <c r="EQ36" s="594"/>
      <c r="ER36" s="594"/>
      <c r="ES36" s="594"/>
      <c r="EX36" s="592"/>
      <c r="EY36" s="591"/>
      <c r="EZ36" s="591"/>
      <c r="FA36" s="593"/>
      <c r="FB36" s="594"/>
      <c r="FC36" s="594"/>
      <c r="FD36" s="594"/>
      <c r="FI36" s="592"/>
      <c r="FJ36" s="591"/>
      <c r="FK36" s="591"/>
      <c r="FL36" s="593"/>
      <c r="FM36" s="594"/>
      <c r="FN36" s="594"/>
      <c r="FO36" s="594"/>
      <c r="FT36" s="592"/>
      <c r="FU36" s="591"/>
      <c r="FV36" s="591"/>
      <c r="FW36" s="593"/>
      <c r="FX36" s="594"/>
      <c r="FY36" s="594"/>
      <c r="FZ36" s="594"/>
      <c r="GE36" s="592"/>
      <c r="GF36" s="591"/>
      <c r="GG36" s="591"/>
      <c r="GH36" s="593"/>
      <c r="GI36" s="594"/>
      <c r="GJ36" s="594"/>
      <c r="GK36" s="594"/>
      <c r="GP36" s="592"/>
      <c r="GQ36" s="591"/>
      <c r="GR36" s="591"/>
      <c r="GS36" s="593"/>
      <c r="GT36" s="594"/>
      <c r="GU36" s="594"/>
      <c r="GV36" s="594"/>
      <c r="HA36" s="592"/>
      <c r="HB36" s="591"/>
      <c r="HC36" s="591"/>
      <c r="HD36" s="593"/>
      <c r="HE36" s="594"/>
      <c r="HF36" s="594"/>
      <c r="HG36" s="594"/>
      <c r="HL36" s="592"/>
      <c r="HM36" s="591"/>
      <c r="HN36" s="591"/>
    </row>
    <row r="37" spans="1:222" s="21" customFormat="1" ht="14.25">
      <c r="A37" s="584">
        <f t="shared" ref="A37:A52" si="0">1+A36</f>
        <v>2</v>
      </c>
      <c r="B37" s="585"/>
      <c r="C37" s="586"/>
      <c r="D37" s="587"/>
      <c r="E37" s="588"/>
      <c r="F37" s="589"/>
      <c r="G37" s="589"/>
      <c r="H37" s="589"/>
      <c r="I37" s="590"/>
      <c r="J37" s="591"/>
      <c r="K37" s="592"/>
      <c r="L37" s="591"/>
      <c r="M37" s="591"/>
      <c r="N37" s="593"/>
      <c r="O37" s="594"/>
      <c r="P37" s="594"/>
      <c r="Q37" s="594"/>
      <c r="V37" s="592"/>
      <c r="W37" s="591"/>
      <c r="X37" s="591"/>
      <c r="Y37" s="593"/>
      <c r="Z37" s="594"/>
      <c r="AA37" s="594"/>
      <c r="AB37" s="594"/>
      <c r="AG37" s="592"/>
      <c r="AH37" s="591"/>
      <c r="AI37" s="591"/>
      <c r="AJ37" s="593"/>
      <c r="AK37" s="594"/>
      <c r="AL37" s="594"/>
      <c r="AM37" s="594"/>
      <c r="AR37" s="592"/>
      <c r="AS37" s="591"/>
      <c r="AT37" s="591"/>
      <c r="AU37" s="593"/>
      <c r="AV37" s="594"/>
      <c r="AW37" s="594"/>
      <c r="AX37" s="594"/>
      <c r="BC37" s="592"/>
      <c r="BD37" s="591"/>
      <c r="BE37" s="591"/>
      <c r="BF37" s="593"/>
      <c r="BG37" s="594"/>
      <c r="BH37" s="594"/>
      <c r="BI37" s="594"/>
      <c r="BN37" s="592"/>
      <c r="BO37" s="591"/>
      <c r="BP37" s="591"/>
      <c r="BQ37" s="593"/>
      <c r="BR37" s="594"/>
      <c r="BS37" s="594"/>
      <c r="BT37" s="594"/>
      <c r="BY37" s="592"/>
      <c r="BZ37" s="591"/>
      <c r="CA37" s="591"/>
      <c r="CB37" s="593"/>
      <c r="CC37" s="594"/>
      <c r="CD37" s="594"/>
      <c r="CE37" s="594"/>
      <c r="CJ37" s="592"/>
      <c r="CK37" s="591"/>
      <c r="CL37" s="591"/>
      <c r="CM37" s="593"/>
      <c r="CN37" s="594"/>
      <c r="CO37" s="594"/>
      <c r="CP37" s="594"/>
      <c r="CU37" s="592"/>
      <c r="CV37" s="591"/>
      <c r="CW37" s="591"/>
      <c r="CX37" s="593"/>
      <c r="CY37" s="594"/>
      <c r="CZ37" s="594"/>
      <c r="DA37" s="594"/>
      <c r="DF37" s="592"/>
      <c r="DG37" s="591"/>
      <c r="DH37" s="591"/>
      <c r="DI37" s="593"/>
      <c r="DJ37" s="594"/>
      <c r="DK37" s="594"/>
      <c r="DL37" s="594"/>
      <c r="DQ37" s="592"/>
      <c r="DR37" s="591"/>
      <c r="DS37" s="591"/>
      <c r="DT37" s="593"/>
      <c r="DU37" s="594"/>
      <c r="DV37" s="594"/>
      <c r="DW37" s="594"/>
      <c r="EB37" s="592"/>
      <c r="EC37" s="591"/>
      <c r="ED37" s="591"/>
      <c r="EE37" s="593"/>
      <c r="EF37" s="594"/>
      <c r="EG37" s="594"/>
      <c r="EH37" s="594"/>
      <c r="EM37" s="592"/>
      <c r="EN37" s="591"/>
      <c r="EO37" s="591"/>
      <c r="EP37" s="593"/>
      <c r="EQ37" s="594"/>
      <c r="ER37" s="594"/>
      <c r="ES37" s="594"/>
      <c r="EX37" s="592"/>
      <c r="EY37" s="591"/>
      <c r="EZ37" s="591"/>
      <c r="FA37" s="593"/>
      <c r="FB37" s="594"/>
      <c r="FC37" s="594"/>
      <c r="FD37" s="594"/>
      <c r="FI37" s="592"/>
      <c r="FJ37" s="591"/>
      <c r="FK37" s="591"/>
      <c r="FL37" s="593"/>
      <c r="FM37" s="594"/>
      <c r="FN37" s="594"/>
      <c r="FO37" s="594"/>
      <c r="FT37" s="592"/>
      <c r="FU37" s="591"/>
      <c r="FV37" s="591"/>
      <c r="FW37" s="593"/>
      <c r="FX37" s="594"/>
      <c r="FY37" s="594"/>
      <c r="FZ37" s="594"/>
      <c r="GE37" s="592"/>
      <c r="GF37" s="591"/>
      <c r="GG37" s="591"/>
      <c r="GH37" s="593"/>
      <c r="GI37" s="594"/>
      <c r="GJ37" s="594"/>
      <c r="GK37" s="594"/>
      <c r="GP37" s="592"/>
      <c r="GQ37" s="591"/>
      <c r="GR37" s="591"/>
      <c r="GS37" s="593"/>
      <c r="GT37" s="594"/>
      <c r="GU37" s="594"/>
      <c r="GV37" s="594"/>
      <c r="HA37" s="592"/>
      <c r="HB37" s="591"/>
      <c r="HC37" s="591"/>
      <c r="HD37" s="593"/>
      <c r="HE37" s="594"/>
      <c r="HF37" s="594"/>
      <c r="HG37" s="594"/>
      <c r="HL37" s="592"/>
      <c r="HM37" s="591"/>
      <c r="HN37" s="591"/>
    </row>
    <row r="38" spans="1:222" s="21" customFormat="1" ht="14.25">
      <c r="A38" s="584">
        <f t="shared" si="0"/>
        <v>3</v>
      </c>
      <c r="B38" s="585"/>
      <c r="C38" s="595" t="s">
        <v>3051</v>
      </c>
      <c r="D38" s="587" t="s">
        <v>250</v>
      </c>
      <c r="E38" s="588">
        <v>3</v>
      </c>
      <c r="F38" s="596"/>
      <c r="G38" s="589"/>
      <c r="H38" s="597">
        <f>E38*F38</f>
        <v>0</v>
      </c>
      <c r="I38" s="598">
        <f>E38*G38</f>
        <v>0</v>
      </c>
      <c r="J38" s="591"/>
      <c r="K38" s="592"/>
      <c r="L38" s="591"/>
      <c r="M38" s="591"/>
      <c r="N38" s="593"/>
      <c r="O38" s="594"/>
      <c r="P38" s="594"/>
      <c r="Q38" s="594"/>
      <c r="V38" s="592"/>
      <c r="W38" s="591"/>
      <c r="X38" s="591"/>
      <c r="Y38" s="593"/>
      <c r="Z38" s="594"/>
      <c r="AA38" s="594"/>
      <c r="AB38" s="594"/>
      <c r="AG38" s="592"/>
      <c r="AH38" s="591"/>
      <c r="AI38" s="591"/>
      <c r="AJ38" s="593"/>
      <c r="AK38" s="594"/>
      <c r="AL38" s="594"/>
      <c r="AM38" s="594"/>
      <c r="AR38" s="592"/>
      <c r="AS38" s="591"/>
      <c r="AT38" s="591"/>
      <c r="AU38" s="593"/>
      <c r="AV38" s="594"/>
      <c r="AW38" s="594"/>
      <c r="AX38" s="594"/>
      <c r="BC38" s="592"/>
      <c r="BD38" s="591"/>
      <c r="BE38" s="591"/>
      <c r="BF38" s="593"/>
      <c r="BG38" s="594"/>
      <c r="BH38" s="594"/>
      <c r="BI38" s="594"/>
      <c r="BN38" s="592"/>
      <c r="BO38" s="591"/>
      <c r="BP38" s="591"/>
      <c r="BQ38" s="593"/>
      <c r="BR38" s="594"/>
      <c r="BS38" s="594"/>
      <c r="BT38" s="594"/>
      <c r="BY38" s="592"/>
      <c r="BZ38" s="591"/>
      <c r="CA38" s="591"/>
      <c r="CB38" s="593"/>
      <c r="CC38" s="594"/>
      <c r="CD38" s="594"/>
      <c r="CE38" s="594"/>
      <c r="CJ38" s="592"/>
      <c r="CK38" s="591"/>
      <c r="CL38" s="591"/>
      <c r="CM38" s="593"/>
      <c r="CN38" s="594"/>
      <c r="CO38" s="594"/>
      <c r="CP38" s="594"/>
      <c r="CU38" s="592"/>
      <c r="CV38" s="591"/>
      <c r="CW38" s="591"/>
      <c r="CX38" s="593"/>
      <c r="CY38" s="594"/>
      <c r="CZ38" s="594"/>
      <c r="DA38" s="594"/>
      <c r="DF38" s="592"/>
      <c r="DG38" s="591"/>
      <c r="DH38" s="591"/>
      <c r="DI38" s="593"/>
      <c r="DJ38" s="594"/>
      <c r="DK38" s="594"/>
      <c r="DL38" s="594"/>
      <c r="DQ38" s="592"/>
      <c r="DR38" s="591"/>
      <c r="DS38" s="591"/>
      <c r="DT38" s="593"/>
      <c r="DU38" s="594"/>
      <c r="DV38" s="594"/>
      <c r="DW38" s="594"/>
      <c r="EB38" s="592"/>
      <c r="EC38" s="591"/>
      <c r="ED38" s="591"/>
      <c r="EE38" s="593"/>
      <c r="EF38" s="594"/>
      <c r="EG38" s="594"/>
      <c r="EH38" s="594"/>
      <c r="EM38" s="592"/>
      <c r="EN38" s="591"/>
      <c r="EO38" s="591"/>
      <c r="EP38" s="593"/>
      <c r="EQ38" s="594"/>
      <c r="ER38" s="594"/>
      <c r="ES38" s="594"/>
      <c r="EX38" s="592"/>
      <c r="EY38" s="591"/>
      <c r="EZ38" s="591"/>
      <c r="FA38" s="593"/>
      <c r="FB38" s="594"/>
      <c r="FC38" s="594"/>
      <c r="FD38" s="594"/>
      <c r="FI38" s="592"/>
      <c r="FJ38" s="591"/>
      <c r="FK38" s="591"/>
      <c r="FL38" s="593"/>
      <c r="FM38" s="594"/>
      <c r="FN38" s="594"/>
      <c r="FO38" s="594"/>
      <c r="FT38" s="592"/>
      <c r="FU38" s="591"/>
      <c r="FV38" s="591"/>
      <c r="FW38" s="593"/>
      <c r="FX38" s="594"/>
      <c r="FY38" s="594"/>
      <c r="FZ38" s="594"/>
      <c r="GE38" s="592"/>
      <c r="GF38" s="591"/>
      <c r="GG38" s="591"/>
      <c r="GH38" s="593"/>
      <c r="GI38" s="594"/>
      <c r="GJ38" s="594"/>
      <c r="GK38" s="594"/>
      <c r="GP38" s="592"/>
      <c r="GQ38" s="591"/>
      <c r="GR38" s="591"/>
      <c r="GS38" s="593"/>
      <c r="GT38" s="594"/>
      <c r="GU38" s="594"/>
      <c r="GV38" s="594"/>
      <c r="HA38" s="592"/>
      <c r="HB38" s="591"/>
      <c r="HC38" s="591"/>
      <c r="HD38" s="593"/>
      <c r="HE38" s="594"/>
      <c r="HF38" s="594"/>
      <c r="HG38" s="594"/>
      <c r="HL38" s="592"/>
      <c r="HM38" s="591"/>
      <c r="HN38" s="591"/>
    </row>
    <row r="39" spans="1:222" s="21" customFormat="1" ht="14.25">
      <c r="A39" s="584">
        <f t="shared" si="0"/>
        <v>4</v>
      </c>
      <c r="B39" s="585"/>
      <c r="C39" s="586" t="s">
        <v>3052</v>
      </c>
      <c r="D39" s="587" t="s">
        <v>250</v>
      </c>
      <c r="E39" s="588">
        <f>E38</f>
        <v>3</v>
      </c>
      <c r="F39" s="589"/>
      <c r="G39" s="589"/>
      <c r="H39" s="597">
        <f t="shared" ref="H39:H49" si="1">E39*F39</f>
        <v>0</v>
      </c>
      <c r="I39" s="598">
        <f t="shared" ref="I39:I49" si="2">E39*G39</f>
        <v>0</v>
      </c>
      <c r="J39" s="591"/>
      <c r="K39" s="592"/>
      <c r="L39" s="591"/>
      <c r="M39" s="591"/>
      <c r="N39" s="593"/>
      <c r="O39" s="594"/>
      <c r="P39" s="594"/>
      <c r="Q39" s="594"/>
      <c r="V39" s="592"/>
      <c r="W39" s="591"/>
      <c r="X39" s="591"/>
      <c r="Y39" s="593"/>
      <c r="Z39" s="594"/>
      <c r="AA39" s="594"/>
      <c r="AB39" s="594"/>
      <c r="AG39" s="592"/>
      <c r="AH39" s="591"/>
      <c r="AI39" s="591"/>
      <c r="AJ39" s="593"/>
      <c r="AK39" s="594"/>
      <c r="AL39" s="594"/>
      <c r="AM39" s="594"/>
      <c r="AR39" s="592"/>
      <c r="AS39" s="591"/>
      <c r="AT39" s="591"/>
      <c r="AU39" s="593"/>
      <c r="AV39" s="594"/>
      <c r="AW39" s="594"/>
      <c r="AX39" s="594"/>
      <c r="BC39" s="592"/>
      <c r="BD39" s="591"/>
      <c r="BE39" s="591"/>
      <c r="BF39" s="593"/>
      <c r="BG39" s="594"/>
      <c r="BH39" s="594"/>
      <c r="BI39" s="594"/>
      <c r="BN39" s="592"/>
      <c r="BO39" s="591"/>
      <c r="BP39" s="591"/>
      <c r="BQ39" s="593"/>
      <c r="BR39" s="594"/>
      <c r="BS39" s="594"/>
      <c r="BT39" s="594"/>
      <c r="BY39" s="592"/>
      <c r="BZ39" s="591"/>
      <c r="CA39" s="591"/>
      <c r="CB39" s="593"/>
      <c r="CC39" s="594"/>
      <c r="CD39" s="594"/>
      <c r="CE39" s="594"/>
      <c r="CJ39" s="592"/>
      <c r="CK39" s="591"/>
      <c r="CL39" s="591"/>
      <c r="CM39" s="593"/>
      <c r="CN39" s="594"/>
      <c r="CO39" s="594"/>
      <c r="CP39" s="594"/>
      <c r="CU39" s="592"/>
      <c r="CV39" s="591"/>
      <c r="CW39" s="591"/>
      <c r="CX39" s="593"/>
      <c r="CY39" s="594"/>
      <c r="CZ39" s="594"/>
      <c r="DA39" s="594"/>
      <c r="DF39" s="592"/>
      <c r="DG39" s="591"/>
      <c r="DH39" s="591"/>
      <c r="DI39" s="593"/>
      <c r="DJ39" s="594"/>
      <c r="DK39" s="594"/>
      <c r="DL39" s="594"/>
      <c r="DQ39" s="592"/>
      <c r="DR39" s="591"/>
      <c r="DS39" s="591"/>
      <c r="DT39" s="593"/>
      <c r="DU39" s="594"/>
      <c r="DV39" s="594"/>
      <c r="DW39" s="594"/>
      <c r="EB39" s="592"/>
      <c r="EC39" s="591"/>
      <c r="ED39" s="591"/>
      <c r="EE39" s="593"/>
      <c r="EF39" s="594"/>
      <c r="EG39" s="594"/>
      <c r="EH39" s="594"/>
      <c r="EM39" s="592"/>
      <c r="EN39" s="591"/>
      <c r="EO39" s="591"/>
      <c r="EP39" s="593"/>
      <c r="EQ39" s="594"/>
      <c r="ER39" s="594"/>
      <c r="ES39" s="594"/>
      <c r="EX39" s="592"/>
      <c r="EY39" s="591"/>
      <c r="EZ39" s="591"/>
      <c r="FA39" s="593"/>
      <c r="FB39" s="594"/>
      <c r="FC39" s="594"/>
      <c r="FD39" s="594"/>
      <c r="FI39" s="592"/>
      <c r="FJ39" s="591"/>
      <c r="FK39" s="591"/>
      <c r="FL39" s="593"/>
      <c r="FM39" s="594"/>
      <c r="FN39" s="594"/>
      <c r="FO39" s="594"/>
      <c r="FT39" s="592"/>
      <c r="FU39" s="591"/>
      <c r="FV39" s="591"/>
      <c r="FW39" s="593"/>
      <c r="FX39" s="594"/>
      <c r="FY39" s="594"/>
      <c r="FZ39" s="594"/>
      <c r="GE39" s="592"/>
      <c r="GF39" s="591"/>
      <c r="GG39" s="591"/>
      <c r="GH39" s="593"/>
      <c r="GI39" s="594"/>
      <c r="GJ39" s="594"/>
      <c r="GK39" s="594"/>
      <c r="GP39" s="592"/>
      <c r="GQ39" s="591"/>
      <c r="GR39" s="591"/>
      <c r="GS39" s="593"/>
      <c r="GT39" s="594"/>
      <c r="GU39" s="594"/>
      <c r="GV39" s="594"/>
      <c r="HA39" s="592"/>
      <c r="HB39" s="591"/>
      <c r="HC39" s="591"/>
      <c r="HD39" s="593"/>
      <c r="HE39" s="594"/>
      <c r="HF39" s="594"/>
      <c r="HG39" s="594"/>
      <c r="HL39" s="592"/>
      <c r="HM39" s="591"/>
      <c r="HN39" s="591"/>
    </row>
    <row r="40" spans="1:222" s="22" customFormat="1" ht="14.25">
      <c r="A40" s="584">
        <f t="shared" si="0"/>
        <v>5</v>
      </c>
      <c r="B40" s="585"/>
      <c r="C40" s="586" t="s">
        <v>3053</v>
      </c>
      <c r="D40" s="587" t="s">
        <v>250</v>
      </c>
      <c r="E40" s="588">
        <f>E38*2</f>
        <v>6</v>
      </c>
      <c r="F40" s="589"/>
      <c r="G40" s="589"/>
      <c r="H40" s="597">
        <f t="shared" si="1"/>
        <v>0</v>
      </c>
      <c r="I40" s="598">
        <f t="shared" si="2"/>
        <v>0</v>
      </c>
      <c r="J40" s="599"/>
      <c r="K40" s="600"/>
      <c r="L40" s="599"/>
      <c r="M40" s="599"/>
      <c r="N40" s="601"/>
      <c r="O40" s="602"/>
      <c r="P40" s="602"/>
      <c r="Q40" s="602"/>
      <c r="V40" s="600"/>
      <c r="W40" s="599"/>
      <c r="X40" s="599"/>
      <c r="Y40" s="601"/>
      <c r="Z40" s="602"/>
      <c r="AA40" s="602"/>
      <c r="AB40" s="602"/>
      <c r="AG40" s="600"/>
      <c r="AH40" s="599"/>
      <c r="AI40" s="599"/>
      <c r="AJ40" s="601"/>
      <c r="AK40" s="602"/>
      <c r="AL40" s="602"/>
      <c r="AM40" s="602"/>
      <c r="AR40" s="600"/>
      <c r="AS40" s="599"/>
      <c r="AT40" s="599"/>
      <c r="AU40" s="601"/>
      <c r="AV40" s="602"/>
      <c r="AW40" s="602"/>
      <c r="AX40" s="602"/>
      <c r="BC40" s="600"/>
      <c r="BD40" s="599"/>
      <c r="BE40" s="599"/>
      <c r="BF40" s="601"/>
      <c r="BG40" s="602"/>
      <c r="BH40" s="602"/>
      <c r="BI40" s="602"/>
      <c r="BN40" s="600"/>
      <c r="BO40" s="599"/>
      <c r="BP40" s="599"/>
      <c r="BQ40" s="601"/>
      <c r="BR40" s="602"/>
      <c r="BS40" s="602"/>
      <c r="BT40" s="602"/>
      <c r="BY40" s="600"/>
      <c r="BZ40" s="599"/>
      <c r="CA40" s="599"/>
      <c r="CB40" s="601"/>
      <c r="CC40" s="602"/>
      <c r="CD40" s="602"/>
      <c r="CE40" s="602"/>
      <c r="CJ40" s="600"/>
      <c r="CK40" s="599"/>
      <c r="CL40" s="599"/>
      <c r="CM40" s="601"/>
      <c r="CN40" s="602"/>
      <c r="CO40" s="602"/>
      <c r="CP40" s="602"/>
      <c r="CU40" s="600"/>
      <c r="CV40" s="599"/>
      <c r="CW40" s="599"/>
      <c r="CX40" s="601"/>
      <c r="CY40" s="602"/>
      <c r="CZ40" s="602"/>
      <c r="DA40" s="602"/>
      <c r="DF40" s="600"/>
      <c r="DG40" s="599"/>
      <c r="DH40" s="599"/>
      <c r="DI40" s="601"/>
      <c r="DJ40" s="602"/>
      <c r="DK40" s="602"/>
      <c r="DL40" s="602"/>
      <c r="DQ40" s="600"/>
      <c r="DR40" s="599"/>
      <c r="DS40" s="599"/>
      <c r="DT40" s="601"/>
      <c r="DU40" s="602"/>
      <c r="DV40" s="602"/>
      <c r="DW40" s="602"/>
      <c r="EB40" s="600"/>
      <c r="EC40" s="599"/>
      <c r="ED40" s="599"/>
      <c r="EE40" s="601"/>
      <c r="EF40" s="602"/>
      <c r="EG40" s="602"/>
      <c r="EH40" s="602"/>
      <c r="EM40" s="600"/>
      <c r="EN40" s="599"/>
      <c r="EO40" s="599"/>
      <c r="EP40" s="601"/>
      <c r="EQ40" s="602"/>
      <c r="ER40" s="602"/>
      <c r="ES40" s="602"/>
      <c r="EX40" s="600"/>
      <c r="EY40" s="599"/>
      <c r="EZ40" s="599"/>
      <c r="FA40" s="601"/>
      <c r="FB40" s="602"/>
      <c r="FC40" s="602"/>
      <c r="FD40" s="602"/>
      <c r="FI40" s="600"/>
      <c r="FJ40" s="599"/>
      <c r="FK40" s="599"/>
      <c r="FL40" s="601"/>
      <c r="FM40" s="602"/>
      <c r="FN40" s="602"/>
      <c r="FO40" s="602"/>
      <c r="FT40" s="600"/>
      <c r="FU40" s="599"/>
      <c r="FV40" s="599"/>
      <c r="FW40" s="601"/>
      <c r="FX40" s="602"/>
      <c r="FY40" s="602"/>
      <c r="FZ40" s="602"/>
      <c r="GE40" s="600"/>
      <c r="GF40" s="599"/>
      <c r="GG40" s="599"/>
      <c r="GH40" s="601"/>
      <c r="GI40" s="602"/>
      <c r="GJ40" s="602"/>
      <c r="GK40" s="602"/>
      <c r="GP40" s="600"/>
      <c r="GQ40" s="599"/>
      <c r="GR40" s="599"/>
      <c r="GS40" s="601"/>
      <c r="GT40" s="602"/>
      <c r="GU40" s="602"/>
      <c r="GV40" s="602"/>
      <c r="HA40" s="600"/>
      <c r="HB40" s="599"/>
      <c r="HC40" s="599"/>
      <c r="HD40" s="601"/>
      <c r="HE40" s="602"/>
      <c r="HF40" s="602"/>
      <c r="HG40" s="602"/>
      <c r="HL40" s="600"/>
      <c r="HM40" s="599"/>
      <c r="HN40" s="599"/>
    </row>
    <row r="41" spans="1:222" s="22" customFormat="1" ht="14.25">
      <c r="A41" s="584">
        <f t="shared" si="0"/>
        <v>6</v>
      </c>
      <c r="B41" s="585"/>
      <c r="C41" s="586" t="s">
        <v>3054</v>
      </c>
      <c r="D41" s="587" t="s">
        <v>250</v>
      </c>
      <c r="E41" s="588">
        <f>E39</f>
        <v>3</v>
      </c>
      <c r="F41" s="589"/>
      <c r="G41" s="589"/>
      <c r="H41" s="597">
        <f t="shared" si="1"/>
        <v>0</v>
      </c>
      <c r="I41" s="598">
        <f t="shared" si="2"/>
        <v>0</v>
      </c>
      <c r="J41" s="599"/>
      <c r="K41" s="600"/>
      <c r="L41" s="599"/>
      <c r="M41" s="599"/>
      <c r="N41" s="601"/>
      <c r="O41" s="602"/>
      <c r="P41" s="602"/>
      <c r="Q41" s="602"/>
      <c r="V41" s="600"/>
      <c r="W41" s="599"/>
      <c r="X41" s="599"/>
      <c r="Y41" s="601"/>
      <c r="Z41" s="602"/>
      <c r="AA41" s="602"/>
      <c r="AB41" s="602"/>
      <c r="AG41" s="600"/>
      <c r="AH41" s="599"/>
      <c r="AI41" s="599"/>
      <c r="AJ41" s="601"/>
      <c r="AK41" s="602"/>
      <c r="AL41" s="602"/>
      <c r="AM41" s="602"/>
      <c r="AR41" s="600"/>
      <c r="AS41" s="599"/>
      <c r="AT41" s="599"/>
      <c r="AU41" s="601"/>
      <c r="AV41" s="602"/>
      <c r="AW41" s="602"/>
      <c r="AX41" s="602"/>
      <c r="BC41" s="600"/>
      <c r="BD41" s="599"/>
      <c r="BE41" s="599"/>
      <c r="BF41" s="601"/>
      <c r="BG41" s="602"/>
      <c r="BH41" s="602"/>
      <c r="BI41" s="602"/>
      <c r="BN41" s="600"/>
      <c r="BO41" s="599"/>
      <c r="BP41" s="599"/>
      <c r="BQ41" s="601"/>
      <c r="BR41" s="602"/>
      <c r="BS41" s="602"/>
      <c r="BT41" s="602"/>
      <c r="BY41" s="600"/>
      <c r="BZ41" s="599"/>
      <c r="CA41" s="599"/>
      <c r="CB41" s="601"/>
      <c r="CC41" s="602"/>
      <c r="CD41" s="602"/>
      <c r="CE41" s="602"/>
      <c r="CJ41" s="600"/>
      <c r="CK41" s="599"/>
      <c r="CL41" s="599"/>
      <c r="CM41" s="601"/>
      <c r="CN41" s="602"/>
      <c r="CO41" s="602"/>
      <c r="CP41" s="602"/>
      <c r="CU41" s="600"/>
      <c r="CV41" s="599"/>
      <c r="CW41" s="599"/>
      <c r="CX41" s="601"/>
      <c r="CY41" s="602"/>
      <c r="CZ41" s="602"/>
      <c r="DA41" s="602"/>
      <c r="DF41" s="600"/>
      <c r="DG41" s="599"/>
      <c r="DH41" s="599"/>
      <c r="DI41" s="601"/>
      <c r="DJ41" s="602"/>
      <c r="DK41" s="602"/>
      <c r="DL41" s="602"/>
      <c r="DQ41" s="600"/>
      <c r="DR41" s="599"/>
      <c r="DS41" s="599"/>
      <c r="DT41" s="601"/>
      <c r="DU41" s="602"/>
      <c r="DV41" s="602"/>
      <c r="DW41" s="602"/>
      <c r="EB41" s="600"/>
      <c r="EC41" s="599"/>
      <c r="ED41" s="599"/>
      <c r="EE41" s="601"/>
      <c r="EF41" s="602"/>
      <c r="EG41" s="602"/>
      <c r="EH41" s="602"/>
      <c r="EM41" s="600"/>
      <c r="EN41" s="599"/>
      <c r="EO41" s="599"/>
      <c r="EP41" s="601"/>
      <c r="EQ41" s="602"/>
      <c r="ER41" s="602"/>
      <c r="ES41" s="602"/>
      <c r="EX41" s="600"/>
      <c r="EY41" s="599"/>
      <c r="EZ41" s="599"/>
      <c r="FA41" s="601"/>
      <c r="FB41" s="602"/>
      <c r="FC41" s="602"/>
      <c r="FD41" s="602"/>
      <c r="FI41" s="600"/>
      <c r="FJ41" s="599"/>
      <c r="FK41" s="599"/>
      <c r="FL41" s="601"/>
      <c r="FM41" s="602"/>
      <c r="FN41" s="602"/>
      <c r="FO41" s="602"/>
      <c r="FT41" s="600"/>
      <c r="FU41" s="599"/>
      <c r="FV41" s="599"/>
      <c r="FW41" s="601"/>
      <c r="FX41" s="602"/>
      <c r="FY41" s="602"/>
      <c r="FZ41" s="602"/>
      <c r="GE41" s="600"/>
      <c r="GF41" s="599"/>
      <c r="GG41" s="599"/>
      <c r="GH41" s="601"/>
      <c r="GI41" s="602"/>
      <c r="GJ41" s="602"/>
      <c r="GK41" s="602"/>
      <c r="GP41" s="600"/>
      <c r="GQ41" s="599"/>
      <c r="GR41" s="599"/>
      <c r="GS41" s="601"/>
      <c r="GT41" s="602"/>
      <c r="GU41" s="602"/>
      <c r="GV41" s="602"/>
      <c r="HA41" s="600"/>
      <c r="HB41" s="599"/>
      <c r="HC41" s="599"/>
      <c r="HD41" s="601"/>
      <c r="HE41" s="602"/>
      <c r="HF41" s="602"/>
      <c r="HG41" s="602"/>
      <c r="HL41" s="600"/>
      <c r="HM41" s="599"/>
      <c r="HN41" s="599"/>
    </row>
    <row r="42" spans="1:222" s="22" customFormat="1" ht="14.25">
      <c r="A42" s="584">
        <f t="shared" si="0"/>
        <v>7</v>
      </c>
      <c r="B42" s="585"/>
      <c r="C42" s="595" t="s">
        <v>3055</v>
      </c>
      <c r="D42" s="587" t="s">
        <v>250</v>
      </c>
      <c r="E42" s="588">
        <v>9</v>
      </c>
      <c r="F42" s="589"/>
      <c r="G42" s="589"/>
      <c r="H42" s="597">
        <f t="shared" si="1"/>
        <v>0</v>
      </c>
      <c r="I42" s="598">
        <f t="shared" si="2"/>
        <v>0</v>
      </c>
      <c r="J42" s="599"/>
      <c r="K42" s="600"/>
      <c r="L42" s="599"/>
      <c r="M42" s="599"/>
      <c r="N42" s="601"/>
      <c r="O42" s="602"/>
      <c r="P42" s="602"/>
      <c r="Q42" s="602"/>
      <c r="V42" s="600"/>
      <c r="W42" s="599"/>
      <c r="X42" s="599"/>
      <c r="Y42" s="601"/>
      <c r="Z42" s="602"/>
      <c r="AA42" s="602"/>
      <c r="AB42" s="602"/>
      <c r="AG42" s="600"/>
      <c r="AH42" s="599"/>
      <c r="AI42" s="599"/>
      <c r="AJ42" s="601"/>
      <c r="AK42" s="602"/>
      <c r="AL42" s="602"/>
      <c r="AM42" s="602"/>
      <c r="AR42" s="600"/>
      <c r="AS42" s="599"/>
      <c r="AT42" s="599"/>
      <c r="AU42" s="601"/>
      <c r="AV42" s="602"/>
      <c r="AW42" s="602"/>
      <c r="AX42" s="602"/>
      <c r="BC42" s="600"/>
      <c r="BD42" s="599"/>
      <c r="BE42" s="599"/>
      <c r="BF42" s="601"/>
      <c r="BG42" s="602"/>
      <c r="BH42" s="602"/>
      <c r="BI42" s="602"/>
      <c r="BN42" s="600"/>
      <c r="BO42" s="599"/>
      <c r="BP42" s="599"/>
      <c r="BQ42" s="601"/>
      <c r="BR42" s="602"/>
      <c r="BS42" s="602"/>
      <c r="BT42" s="602"/>
      <c r="BY42" s="600"/>
      <c r="BZ42" s="599"/>
      <c r="CA42" s="599"/>
      <c r="CB42" s="601"/>
      <c r="CC42" s="602"/>
      <c r="CD42" s="602"/>
      <c r="CE42" s="602"/>
      <c r="CJ42" s="600"/>
      <c r="CK42" s="599"/>
      <c r="CL42" s="599"/>
      <c r="CM42" s="601"/>
      <c r="CN42" s="602"/>
      <c r="CO42" s="602"/>
      <c r="CP42" s="602"/>
      <c r="CU42" s="600"/>
      <c r="CV42" s="599"/>
      <c r="CW42" s="599"/>
      <c r="CX42" s="601"/>
      <c r="CY42" s="602"/>
      <c r="CZ42" s="602"/>
      <c r="DA42" s="602"/>
      <c r="DF42" s="600"/>
      <c r="DG42" s="599"/>
      <c r="DH42" s="599"/>
      <c r="DI42" s="601"/>
      <c r="DJ42" s="602"/>
      <c r="DK42" s="602"/>
      <c r="DL42" s="602"/>
      <c r="DQ42" s="600"/>
      <c r="DR42" s="599"/>
      <c r="DS42" s="599"/>
      <c r="DT42" s="601"/>
      <c r="DU42" s="602"/>
      <c r="DV42" s="602"/>
      <c r="DW42" s="602"/>
      <c r="EB42" s="600"/>
      <c r="EC42" s="599"/>
      <c r="ED42" s="599"/>
      <c r="EE42" s="601"/>
      <c r="EF42" s="602"/>
      <c r="EG42" s="602"/>
      <c r="EH42" s="602"/>
      <c r="EM42" s="600"/>
      <c r="EN42" s="599"/>
      <c r="EO42" s="599"/>
      <c r="EP42" s="601"/>
      <c r="EQ42" s="602"/>
      <c r="ER42" s="602"/>
      <c r="ES42" s="602"/>
      <c r="EX42" s="600"/>
      <c r="EY42" s="599"/>
      <c r="EZ42" s="599"/>
      <c r="FA42" s="601"/>
      <c r="FB42" s="602"/>
      <c r="FC42" s="602"/>
      <c r="FD42" s="602"/>
      <c r="FI42" s="600"/>
      <c r="FJ42" s="599"/>
      <c r="FK42" s="599"/>
      <c r="FL42" s="601"/>
      <c r="FM42" s="602"/>
      <c r="FN42" s="602"/>
      <c r="FO42" s="602"/>
      <c r="FT42" s="600"/>
      <c r="FU42" s="599"/>
      <c r="FV42" s="599"/>
      <c r="FW42" s="601"/>
      <c r="FX42" s="602"/>
      <c r="FY42" s="602"/>
      <c r="FZ42" s="602"/>
      <c r="GE42" s="600"/>
      <c r="GF42" s="599"/>
      <c r="GG42" s="599"/>
      <c r="GH42" s="601"/>
      <c r="GI42" s="602"/>
      <c r="GJ42" s="602"/>
      <c r="GK42" s="602"/>
      <c r="GP42" s="600"/>
      <c r="GQ42" s="599"/>
      <c r="GR42" s="599"/>
      <c r="GS42" s="601"/>
      <c r="GT42" s="602"/>
      <c r="GU42" s="602"/>
      <c r="GV42" s="602"/>
      <c r="HA42" s="600"/>
      <c r="HB42" s="599"/>
      <c r="HC42" s="599"/>
      <c r="HD42" s="601"/>
      <c r="HE42" s="602"/>
      <c r="HF42" s="602"/>
      <c r="HG42" s="602"/>
      <c r="HL42" s="600"/>
      <c r="HM42" s="599"/>
      <c r="HN42" s="599"/>
    </row>
    <row r="43" spans="1:222" s="21" customFormat="1" ht="38.25">
      <c r="A43" s="584">
        <f t="shared" si="0"/>
        <v>8</v>
      </c>
      <c r="B43" s="585"/>
      <c r="C43" s="595" t="s">
        <v>3056</v>
      </c>
      <c r="D43" s="587" t="s">
        <v>250</v>
      </c>
      <c r="E43" s="588">
        <v>5</v>
      </c>
      <c r="F43" s="589"/>
      <c r="G43" s="589"/>
      <c r="H43" s="597">
        <f t="shared" si="1"/>
        <v>0</v>
      </c>
      <c r="I43" s="598">
        <f t="shared" si="2"/>
        <v>0</v>
      </c>
      <c r="J43" s="591"/>
      <c r="K43" s="592"/>
      <c r="L43" s="591"/>
      <c r="M43" s="591"/>
      <c r="N43" s="593"/>
      <c r="O43" s="594"/>
      <c r="P43" s="594"/>
      <c r="Q43" s="594"/>
      <c r="V43" s="592"/>
      <c r="W43" s="591"/>
      <c r="X43" s="591"/>
      <c r="Y43" s="593"/>
      <c r="Z43" s="594"/>
      <c r="AA43" s="594"/>
      <c r="AB43" s="594"/>
      <c r="AG43" s="592"/>
      <c r="AH43" s="591"/>
      <c r="AI43" s="591"/>
      <c r="AJ43" s="593"/>
      <c r="AK43" s="594"/>
      <c r="AL43" s="594"/>
      <c r="AM43" s="594"/>
      <c r="AR43" s="592"/>
      <c r="AS43" s="591"/>
      <c r="AT43" s="591"/>
      <c r="AU43" s="593"/>
      <c r="AV43" s="594"/>
      <c r="AW43" s="594"/>
      <c r="AX43" s="594"/>
      <c r="BC43" s="592"/>
      <c r="BD43" s="591"/>
      <c r="BE43" s="591"/>
      <c r="BF43" s="593"/>
      <c r="BG43" s="594"/>
      <c r="BH43" s="594"/>
      <c r="BI43" s="594"/>
      <c r="BN43" s="592"/>
      <c r="BO43" s="591"/>
      <c r="BP43" s="591"/>
      <c r="BQ43" s="593"/>
      <c r="BR43" s="594"/>
      <c r="BS43" s="594"/>
      <c r="BT43" s="594"/>
      <c r="BY43" s="592"/>
      <c r="BZ43" s="591"/>
      <c r="CA43" s="591"/>
      <c r="CB43" s="593"/>
      <c r="CC43" s="594"/>
      <c r="CD43" s="594"/>
      <c r="CE43" s="594"/>
      <c r="CJ43" s="592"/>
      <c r="CK43" s="591"/>
      <c r="CL43" s="591"/>
      <c r="CM43" s="593"/>
      <c r="CN43" s="594"/>
      <c r="CO43" s="594"/>
      <c r="CP43" s="594"/>
      <c r="CU43" s="592"/>
      <c r="CV43" s="591"/>
      <c r="CW43" s="591"/>
      <c r="CX43" s="593"/>
      <c r="CY43" s="594"/>
      <c r="CZ43" s="594"/>
      <c r="DA43" s="594"/>
      <c r="DF43" s="592"/>
      <c r="DG43" s="591"/>
      <c r="DH43" s="591"/>
      <c r="DI43" s="593"/>
      <c r="DJ43" s="594"/>
      <c r="DK43" s="594"/>
      <c r="DL43" s="594"/>
      <c r="DQ43" s="592"/>
      <c r="DR43" s="591"/>
      <c r="DS43" s="591"/>
      <c r="DT43" s="593"/>
      <c r="DU43" s="594"/>
      <c r="DV43" s="594"/>
      <c r="DW43" s="594"/>
      <c r="EB43" s="592"/>
      <c r="EC43" s="591"/>
      <c r="ED43" s="591"/>
      <c r="EE43" s="593"/>
      <c r="EF43" s="594"/>
      <c r="EG43" s="594"/>
      <c r="EH43" s="594"/>
      <c r="EM43" s="592"/>
      <c r="EN43" s="591"/>
      <c r="EO43" s="591"/>
      <c r="EP43" s="593"/>
      <c r="EQ43" s="594"/>
      <c r="ER43" s="594"/>
      <c r="ES43" s="594"/>
      <c r="EX43" s="592"/>
      <c r="EY43" s="591"/>
      <c r="EZ43" s="591"/>
      <c r="FA43" s="593"/>
      <c r="FB43" s="594"/>
      <c r="FC43" s="594"/>
      <c r="FD43" s="594"/>
      <c r="FI43" s="592"/>
      <c r="FJ43" s="591"/>
      <c r="FK43" s="591"/>
      <c r="FL43" s="593"/>
      <c r="FM43" s="594"/>
      <c r="FN43" s="594"/>
      <c r="FO43" s="594"/>
      <c r="FT43" s="592"/>
      <c r="FU43" s="591"/>
      <c r="FV43" s="591"/>
      <c r="FW43" s="593"/>
      <c r="FX43" s="594"/>
      <c r="FY43" s="594"/>
      <c r="FZ43" s="594"/>
      <c r="GE43" s="592"/>
      <c r="GF43" s="591"/>
      <c r="GG43" s="591"/>
      <c r="GH43" s="593"/>
      <c r="GI43" s="594"/>
      <c r="GJ43" s="594"/>
      <c r="GK43" s="594"/>
      <c r="GP43" s="592"/>
      <c r="GQ43" s="591"/>
      <c r="GR43" s="591"/>
      <c r="GS43" s="593"/>
      <c r="GT43" s="594"/>
      <c r="GU43" s="594"/>
      <c r="GV43" s="594"/>
      <c r="HA43" s="592"/>
      <c r="HB43" s="591"/>
      <c r="HC43" s="591"/>
      <c r="HD43" s="593"/>
      <c r="HE43" s="594"/>
      <c r="HF43" s="594"/>
      <c r="HG43" s="594"/>
      <c r="HL43" s="592"/>
      <c r="HM43" s="591"/>
      <c r="HN43" s="591"/>
    </row>
    <row r="44" spans="1:222" s="21" customFormat="1" ht="38.25">
      <c r="A44" s="584">
        <f t="shared" si="0"/>
        <v>9</v>
      </c>
      <c r="B44" s="585"/>
      <c r="C44" s="595" t="s">
        <v>3057</v>
      </c>
      <c r="D44" s="587" t="s">
        <v>250</v>
      </c>
      <c r="E44" s="588">
        <v>1</v>
      </c>
      <c r="F44" s="589"/>
      <c r="G44" s="589"/>
      <c r="H44" s="597">
        <f t="shared" si="1"/>
        <v>0</v>
      </c>
      <c r="I44" s="598">
        <f t="shared" si="2"/>
        <v>0</v>
      </c>
      <c r="J44" s="591"/>
      <c r="K44" s="592"/>
      <c r="L44" s="591"/>
      <c r="M44" s="591"/>
      <c r="N44" s="593"/>
      <c r="O44" s="594"/>
      <c r="P44" s="594"/>
      <c r="Q44" s="594"/>
      <c r="V44" s="592"/>
      <c r="W44" s="591"/>
      <c r="X44" s="591"/>
      <c r="Y44" s="593"/>
      <c r="Z44" s="594"/>
      <c r="AA44" s="594"/>
      <c r="AB44" s="594"/>
      <c r="AG44" s="592"/>
      <c r="AH44" s="591"/>
      <c r="AI44" s="591"/>
      <c r="AJ44" s="593"/>
      <c r="AK44" s="594"/>
      <c r="AL44" s="594"/>
      <c r="AM44" s="594"/>
      <c r="AR44" s="592"/>
      <c r="AS44" s="591"/>
      <c r="AT44" s="591"/>
      <c r="AU44" s="593"/>
      <c r="AV44" s="594"/>
      <c r="AW44" s="594"/>
      <c r="AX44" s="594"/>
      <c r="BC44" s="592"/>
      <c r="BD44" s="591"/>
      <c r="BE44" s="591"/>
      <c r="BF44" s="593"/>
      <c r="BG44" s="594"/>
      <c r="BH44" s="594"/>
      <c r="BI44" s="594"/>
      <c r="BN44" s="592"/>
      <c r="BO44" s="591"/>
      <c r="BP44" s="591"/>
      <c r="BQ44" s="593"/>
      <c r="BR44" s="594"/>
      <c r="BS44" s="594"/>
      <c r="BT44" s="594"/>
      <c r="BY44" s="592"/>
      <c r="BZ44" s="591"/>
      <c r="CA44" s="591"/>
      <c r="CB44" s="593"/>
      <c r="CC44" s="594"/>
      <c r="CD44" s="594"/>
      <c r="CE44" s="594"/>
      <c r="CJ44" s="592"/>
      <c r="CK44" s="591"/>
      <c r="CL44" s="591"/>
      <c r="CM44" s="593"/>
      <c r="CN44" s="594"/>
      <c r="CO44" s="594"/>
      <c r="CP44" s="594"/>
      <c r="CU44" s="592"/>
      <c r="CV44" s="591"/>
      <c r="CW44" s="591"/>
      <c r="CX44" s="593"/>
      <c r="CY44" s="594"/>
      <c r="CZ44" s="594"/>
      <c r="DA44" s="594"/>
      <c r="DF44" s="592"/>
      <c r="DG44" s="591"/>
      <c r="DH44" s="591"/>
      <c r="DI44" s="593"/>
      <c r="DJ44" s="594"/>
      <c r="DK44" s="594"/>
      <c r="DL44" s="594"/>
      <c r="DQ44" s="592"/>
      <c r="DR44" s="591"/>
      <c r="DS44" s="591"/>
      <c r="DT44" s="593"/>
      <c r="DU44" s="594"/>
      <c r="DV44" s="594"/>
      <c r="DW44" s="594"/>
      <c r="EB44" s="592"/>
      <c r="EC44" s="591"/>
      <c r="ED44" s="591"/>
      <c r="EE44" s="593"/>
      <c r="EF44" s="594"/>
      <c r="EG44" s="594"/>
      <c r="EH44" s="594"/>
      <c r="EM44" s="592"/>
      <c r="EN44" s="591"/>
      <c r="EO44" s="591"/>
      <c r="EP44" s="593"/>
      <c r="EQ44" s="594"/>
      <c r="ER44" s="594"/>
      <c r="ES44" s="594"/>
      <c r="EX44" s="592"/>
      <c r="EY44" s="591"/>
      <c r="EZ44" s="591"/>
      <c r="FA44" s="593"/>
      <c r="FB44" s="594"/>
      <c r="FC44" s="594"/>
      <c r="FD44" s="594"/>
      <c r="FI44" s="592"/>
      <c r="FJ44" s="591"/>
      <c r="FK44" s="591"/>
      <c r="FL44" s="593"/>
      <c r="FM44" s="594"/>
      <c r="FN44" s="594"/>
      <c r="FO44" s="594"/>
      <c r="FT44" s="592"/>
      <c r="FU44" s="591"/>
      <c r="FV44" s="591"/>
      <c r="FW44" s="593"/>
      <c r="FX44" s="594"/>
      <c r="FY44" s="594"/>
      <c r="FZ44" s="594"/>
      <c r="GE44" s="592"/>
      <c r="GF44" s="591"/>
      <c r="GG44" s="591"/>
      <c r="GH44" s="593"/>
      <c r="GI44" s="594"/>
      <c r="GJ44" s="594"/>
      <c r="GK44" s="594"/>
      <c r="GP44" s="592"/>
      <c r="GQ44" s="591"/>
      <c r="GR44" s="591"/>
      <c r="GS44" s="593"/>
      <c r="GT44" s="594"/>
      <c r="GU44" s="594"/>
      <c r="GV44" s="594"/>
      <c r="HA44" s="592"/>
      <c r="HB44" s="591"/>
      <c r="HC44" s="591"/>
      <c r="HD44" s="593"/>
      <c r="HE44" s="594"/>
      <c r="HF44" s="594"/>
      <c r="HG44" s="594"/>
      <c r="HL44" s="592"/>
      <c r="HM44" s="591"/>
      <c r="HN44" s="591"/>
    </row>
    <row r="45" spans="1:222" s="21" customFormat="1" ht="14.25">
      <c r="A45" s="584">
        <f t="shared" si="0"/>
        <v>10</v>
      </c>
      <c r="B45" s="585"/>
      <c r="C45" s="595" t="s">
        <v>3058</v>
      </c>
      <c r="D45" s="587" t="s">
        <v>250</v>
      </c>
      <c r="E45" s="588">
        <f>24*E43+24*E44</f>
        <v>144</v>
      </c>
      <c r="F45" s="589"/>
      <c r="G45" s="589"/>
      <c r="H45" s="597">
        <f t="shared" si="1"/>
        <v>0</v>
      </c>
      <c r="I45" s="598">
        <f t="shared" si="2"/>
        <v>0</v>
      </c>
      <c r="J45" s="591"/>
      <c r="K45" s="592"/>
      <c r="L45" s="591"/>
      <c r="M45" s="591"/>
      <c r="N45" s="593"/>
      <c r="O45" s="594"/>
      <c r="P45" s="594"/>
      <c r="Q45" s="594"/>
      <c r="V45" s="592"/>
      <c r="W45" s="591"/>
      <c r="X45" s="591"/>
      <c r="Y45" s="593"/>
      <c r="Z45" s="594"/>
      <c r="AA45" s="594"/>
      <c r="AB45" s="594"/>
      <c r="AG45" s="592"/>
      <c r="AH45" s="591"/>
      <c r="AI45" s="591"/>
      <c r="AJ45" s="593"/>
      <c r="AK45" s="594"/>
      <c r="AL45" s="594"/>
      <c r="AM45" s="594"/>
      <c r="AR45" s="592"/>
      <c r="AS45" s="591"/>
      <c r="AT45" s="591"/>
      <c r="AU45" s="593"/>
      <c r="AV45" s="594"/>
      <c r="AW45" s="594"/>
      <c r="AX45" s="594"/>
      <c r="BC45" s="592"/>
      <c r="BD45" s="591"/>
      <c r="BE45" s="591"/>
      <c r="BF45" s="593"/>
      <c r="BG45" s="594"/>
      <c r="BH45" s="594"/>
      <c r="BI45" s="594"/>
      <c r="BN45" s="592"/>
      <c r="BO45" s="591"/>
      <c r="BP45" s="591"/>
      <c r="BQ45" s="593"/>
      <c r="BR45" s="594"/>
      <c r="BS45" s="594"/>
      <c r="BT45" s="594"/>
      <c r="BY45" s="592"/>
      <c r="BZ45" s="591"/>
      <c r="CA45" s="591"/>
      <c r="CB45" s="593"/>
      <c r="CC45" s="594"/>
      <c r="CD45" s="594"/>
      <c r="CE45" s="594"/>
      <c r="CJ45" s="592"/>
      <c r="CK45" s="591"/>
      <c r="CL45" s="591"/>
      <c r="CM45" s="593"/>
      <c r="CN45" s="594"/>
      <c r="CO45" s="594"/>
      <c r="CP45" s="594"/>
      <c r="CU45" s="592"/>
      <c r="CV45" s="591"/>
      <c r="CW45" s="591"/>
      <c r="CX45" s="593"/>
      <c r="CY45" s="594"/>
      <c r="CZ45" s="594"/>
      <c r="DA45" s="594"/>
      <c r="DF45" s="592"/>
      <c r="DG45" s="591"/>
      <c r="DH45" s="591"/>
      <c r="DI45" s="593"/>
      <c r="DJ45" s="594"/>
      <c r="DK45" s="594"/>
      <c r="DL45" s="594"/>
      <c r="DQ45" s="592"/>
      <c r="DR45" s="591"/>
      <c r="DS45" s="591"/>
      <c r="DT45" s="593"/>
      <c r="DU45" s="594"/>
      <c r="DV45" s="594"/>
      <c r="DW45" s="594"/>
      <c r="EB45" s="592"/>
      <c r="EC45" s="591"/>
      <c r="ED45" s="591"/>
      <c r="EE45" s="593"/>
      <c r="EF45" s="594"/>
      <c r="EG45" s="594"/>
      <c r="EH45" s="594"/>
      <c r="EM45" s="592"/>
      <c r="EN45" s="591"/>
      <c r="EO45" s="591"/>
      <c r="EP45" s="593"/>
      <c r="EQ45" s="594"/>
      <c r="ER45" s="594"/>
      <c r="ES45" s="594"/>
      <c r="EX45" s="592"/>
      <c r="EY45" s="591"/>
      <c r="EZ45" s="591"/>
      <c r="FA45" s="593"/>
      <c r="FB45" s="594"/>
      <c r="FC45" s="594"/>
      <c r="FD45" s="594"/>
      <c r="FI45" s="592"/>
      <c r="FJ45" s="591"/>
      <c r="FK45" s="591"/>
      <c r="FL45" s="593"/>
      <c r="FM45" s="594"/>
      <c r="FN45" s="594"/>
      <c r="FO45" s="594"/>
      <c r="FT45" s="592"/>
      <c r="FU45" s="591"/>
      <c r="FV45" s="591"/>
      <c r="FW45" s="593"/>
      <c r="FX45" s="594"/>
      <c r="FY45" s="594"/>
      <c r="FZ45" s="594"/>
      <c r="GE45" s="592"/>
      <c r="GF45" s="591"/>
      <c r="GG45" s="591"/>
      <c r="GH45" s="593"/>
      <c r="GI45" s="594"/>
      <c r="GJ45" s="594"/>
      <c r="GK45" s="594"/>
      <c r="GP45" s="592"/>
      <c r="GQ45" s="591"/>
      <c r="GR45" s="591"/>
      <c r="GS45" s="593"/>
      <c r="GT45" s="594"/>
      <c r="GU45" s="594"/>
      <c r="GV45" s="594"/>
      <c r="HA45" s="592"/>
      <c r="HB45" s="591"/>
      <c r="HC45" s="591"/>
      <c r="HD45" s="593"/>
      <c r="HE45" s="594"/>
      <c r="HF45" s="594"/>
      <c r="HG45" s="594"/>
      <c r="HL45" s="592"/>
      <c r="HM45" s="591"/>
      <c r="HN45" s="591"/>
    </row>
    <row r="46" spans="1:222" s="21" customFormat="1" ht="14.25">
      <c r="A46" s="584">
        <f t="shared" si="0"/>
        <v>11</v>
      </c>
      <c r="B46" s="585"/>
      <c r="C46" s="595" t="s">
        <v>3059</v>
      </c>
      <c r="D46" s="587" t="s">
        <v>250</v>
      </c>
      <c r="E46" s="588">
        <v>1</v>
      </c>
      <c r="F46" s="589"/>
      <c r="G46" s="589"/>
      <c r="H46" s="597">
        <f t="shared" si="1"/>
        <v>0</v>
      </c>
      <c r="I46" s="598">
        <f t="shared" si="2"/>
        <v>0</v>
      </c>
      <c r="J46" s="591"/>
      <c r="K46" s="592"/>
      <c r="L46" s="591"/>
      <c r="M46" s="591"/>
      <c r="N46" s="593"/>
      <c r="O46" s="594"/>
      <c r="P46" s="594"/>
      <c r="Q46" s="594"/>
      <c r="V46" s="592"/>
      <c r="W46" s="591"/>
      <c r="X46" s="591"/>
      <c r="Y46" s="593"/>
      <c r="Z46" s="594"/>
      <c r="AA46" s="594"/>
      <c r="AB46" s="594"/>
      <c r="AG46" s="592"/>
      <c r="AH46" s="591"/>
      <c r="AI46" s="591"/>
      <c r="AJ46" s="593"/>
      <c r="AK46" s="594"/>
      <c r="AL46" s="594"/>
      <c r="AM46" s="594"/>
      <c r="AR46" s="592"/>
      <c r="AS46" s="591"/>
      <c r="AT46" s="591"/>
      <c r="AU46" s="593"/>
      <c r="AV46" s="594"/>
      <c r="AW46" s="594"/>
      <c r="AX46" s="594"/>
      <c r="BC46" s="592"/>
      <c r="BD46" s="591"/>
      <c r="BE46" s="591"/>
      <c r="BF46" s="593"/>
      <c r="BG46" s="594"/>
      <c r="BH46" s="594"/>
      <c r="BI46" s="594"/>
      <c r="BN46" s="592"/>
      <c r="BO46" s="591"/>
      <c r="BP46" s="591"/>
      <c r="BQ46" s="593"/>
      <c r="BR46" s="594"/>
      <c r="BS46" s="594"/>
      <c r="BT46" s="594"/>
      <c r="BY46" s="592"/>
      <c r="BZ46" s="591"/>
      <c r="CA46" s="591"/>
      <c r="CB46" s="593"/>
      <c r="CC46" s="594"/>
      <c r="CD46" s="594"/>
      <c r="CE46" s="594"/>
      <c r="CJ46" s="592"/>
      <c r="CK46" s="591"/>
      <c r="CL46" s="591"/>
      <c r="CM46" s="593"/>
      <c r="CN46" s="594"/>
      <c r="CO46" s="594"/>
      <c r="CP46" s="594"/>
      <c r="CU46" s="592"/>
      <c r="CV46" s="591"/>
      <c r="CW46" s="591"/>
      <c r="CX46" s="593"/>
      <c r="CY46" s="594"/>
      <c r="CZ46" s="594"/>
      <c r="DA46" s="594"/>
      <c r="DF46" s="592"/>
      <c r="DG46" s="591"/>
      <c r="DH46" s="591"/>
      <c r="DI46" s="593"/>
      <c r="DJ46" s="594"/>
      <c r="DK46" s="594"/>
      <c r="DL46" s="594"/>
      <c r="DQ46" s="592"/>
      <c r="DR46" s="591"/>
      <c r="DS46" s="591"/>
      <c r="DT46" s="593"/>
      <c r="DU46" s="594"/>
      <c r="DV46" s="594"/>
      <c r="DW46" s="594"/>
      <c r="EB46" s="592"/>
      <c r="EC46" s="591"/>
      <c r="ED46" s="591"/>
      <c r="EE46" s="593"/>
      <c r="EF46" s="594"/>
      <c r="EG46" s="594"/>
      <c r="EH46" s="594"/>
      <c r="EM46" s="592"/>
      <c r="EN46" s="591"/>
      <c r="EO46" s="591"/>
      <c r="EP46" s="593"/>
      <c r="EQ46" s="594"/>
      <c r="ER46" s="594"/>
      <c r="ES46" s="594"/>
      <c r="EX46" s="592"/>
      <c r="EY46" s="591"/>
      <c r="EZ46" s="591"/>
      <c r="FA46" s="593"/>
      <c r="FB46" s="594"/>
      <c r="FC46" s="594"/>
      <c r="FD46" s="594"/>
      <c r="FI46" s="592"/>
      <c r="FJ46" s="591"/>
      <c r="FK46" s="591"/>
      <c r="FL46" s="593"/>
      <c r="FM46" s="594"/>
      <c r="FN46" s="594"/>
      <c r="FO46" s="594"/>
      <c r="FT46" s="592"/>
      <c r="FU46" s="591"/>
      <c r="FV46" s="591"/>
      <c r="FW46" s="593"/>
      <c r="FX46" s="594"/>
      <c r="FY46" s="594"/>
      <c r="FZ46" s="594"/>
      <c r="GE46" s="592"/>
      <c r="GF46" s="591"/>
      <c r="GG46" s="591"/>
      <c r="GH46" s="593"/>
      <c r="GI46" s="594"/>
      <c r="GJ46" s="594"/>
      <c r="GK46" s="594"/>
      <c r="GP46" s="592"/>
      <c r="GQ46" s="591"/>
      <c r="GR46" s="591"/>
      <c r="GS46" s="593"/>
      <c r="GT46" s="594"/>
      <c r="GU46" s="594"/>
      <c r="GV46" s="594"/>
      <c r="HA46" s="592"/>
      <c r="HB46" s="591"/>
      <c r="HC46" s="591"/>
      <c r="HD46" s="593"/>
      <c r="HE46" s="594"/>
      <c r="HF46" s="594"/>
      <c r="HG46" s="594"/>
      <c r="HL46" s="592"/>
      <c r="HM46" s="591"/>
      <c r="HN46" s="591"/>
    </row>
    <row r="47" spans="1:222" s="21" customFormat="1" ht="14.25">
      <c r="A47" s="584">
        <f t="shared" si="0"/>
        <v>12</v>
      </c>
      <c r="B47" s="585"/>
      <c r="C47" s="595" t="s">
        <v>3060</v>
      </c>
      <c r="D47" s="587" t="s">
        <v>250</v>
      </c>
      <c r="E47" s="588">
        <v>1</v>
      </c>
      <c r="F47" s="589"/>
      <c r="G47" s="589"/>
      <c r="H47" s="597">
        <f t="shared" si="1"/>
        <v>0</v>
      </c>
      <c r="I47" s="598">
        <f t="shared" si="2"/>
        <v>0</v>
      </c>
      <c r="J47" s="591"/>
      <c r="K47" s="592"/>
      <c r="L47" s="591"/>
      <c r="M47" s="591"/>
      <c r="N47" s="593"/>
      <c r="O47" s="594"/>
      <c r="P47" s="594"/>
      <c r="Q47" s="594"/>
      <c r="V47" s="592"/>
      <c r="W47" s="591"/>
      <c r="X47" s="591"/>
      <c r="Y47" s="593"/>
      <c r="Z47" s="594"/>
      <c r="AA47" s="594"/>
      <c r="AB47" s="594"/>
      <c r="AG47" s="592"/>
      <c r="AH47" s="591"/>
      <c r="AI47" s="591"/>
      <c r="AJ47" s="593"/>
      <c r="AK47" s="594"/>
      <c r="AL47" s="594"/>
      <c r="AM47" s="594"/>
      <c r="AR47" s="592"/>
      <c r="AS47" s="591"/>
      <c r="AT47" s="591"/>
      <c r="AU47" s="593"/>
      <c r="AV47" s="594"/>
      <c r="AW47" s="594"/>
      <c r="AX47" s="594"/>
      <c r="BC47" s="592"/>
      <c r="BD47" s="591"/>
      <c r="BE47" s="591"/>
      <c r="BF47" s="593"/>
      <c r="BG47" s="594"/>
      <c r="BH47" s="594"/>
      <c r="BI47" s="594"/>
      <c r="BN47" s="592"/>
      <c r="BO47" s="591"/>
      <c r="BP47" s="591"/>
      <c r="BQ47" s="593"/>
      <c r="BR47" s="594"/>
      <c r="BS47" s="594"/>
      <c r="BT47" s="594"/>
      <c r="BY47" s="592"/>
      <c r="BZ47" s="591"/>
      <c r="CA47" s="591"/>
      <c r="CB47" s="593"/>
      <c r="CC47" s="594"/>
      <c r="CD47" s="594"/>
      <c r="CE47" s="594"/>
      <c r="CJ47" s="592"/>
      <c r="CK47" s="591"/>
      <c r="CL47" s="591"/>
      <c r="CM47" s="593"/>
      <c r="CN47" s="594"/>
      <c r="CO47" s="594"/>
      <c r="CP47" s="594"/>
      <c r="CU47" s="592"/>
      <c r="CV47" s="591"/>
      <c r="CW47" s="591"/>
      <c r="CX47" s="593"/>
      <c r="CY47" s="594"/>
      <c r="CZ47" s="594"/>
      <c r="DA47" s="594"/>
      <c r="DF47" s="592"/>
      <c r="DG47" s="591"/>
      <c r="DH47" s="591"/>
      <c r="DI47" s="593"/>
      <c r="DJ47" s="594"/>
      <c r="DK47" s="594"/>
      <c r="DL47" s="594"/>
      <c r="DQ47" s="592"/>
      <c r="DR47" s="591"/>
      <c r="DS47" s="591"/>
      <c r="DT47" s="593"/>
      <c r="DU47" s="594"/>
      <c r="DV47" s="594"/>
      <c r="DW47" s="594"/>
      <c r="EB47" s="592"/>
      <c r="EC47" s="591"/>
      <c r="ED47" s="591"/>
      <c r="EE47" s="593"/>
      <c r="EF47" s="594"/>
      <c r="EG47" s="594"/>
      <c r="EH47" s="594"/>
      <c r="EM47" s="592"/>
      <c r="EN47" s="591"/>
      <c r="EO47" s="591"/>
      <c r="EP47" s="593"/>
      <c r="EQ47" s="594"/>
      <c r="ER47" s="594"/>
      <c r="ES47" s="594"/>
      <c r="EX47" s="592"/>
      <c r="EY47" s="591"/>
      <c r="EZ47" s="591"/>
      <c r="FA47" s="593"/>
      <c r="FB47" s="594"/>
      <c r="FC47" s="594"/>
      <c r="FD47" s="594"/>
      <c r="FI47" s="592"/>
      <c r="FJ47" s="591"/>
      <c r="FK47" s="591"/>
      <c r="FL47" s="593"/>
      <c r="FM47" s="594"/>
      <c r="FN47" s="594"/>
      <c r="FO47" s="594"/>
      <c r="FT47" s="592"/>
      <c r="FU47" s="591"/>
      <c r="FV47" s="591"/>
      <c r="FW47" s="593"/>
      <c r="FX47" s="594"/>
      <c r="FY47" s="594"/>
      <c r="FZ47" s="594"/>
      <c r="GE47" s="592"/>
      <c r="GF47" s="591"/>
      <c r="GG47" s="591"/>
      <c r="GH47" s="593"/>
      <c r="GI47" s="594"/>
      <c r="GJ47" s="594"/>
      <c r="GK47" s="594"/>
      <c r="GP47" s="592"/>
      <c r="GQ47" s="591"/>
      <c r="GR47" s="591"/>
      <c r="GS47" s="593"/>
      <c r="GT47" s="594"/>
      <c r="GU47" s="594"/>
      <c r="GV47" s="594"/>
      <c r="HA47" s="592"/>
      <c r="HB47" s="591"/>
      <c r="HC47" s="591"/>
      <c r="HD47" s="593"/>
      <c r="HE47" s="594"/>
      <c r="HF47" s="594"/>
      <c r="HG47" s="594"/>
      <c r="HL47" s="592"/>
      <c r="HM47" s="591"/>
      <c r="HN47" s="591"/>
    </row>
    <row r="48" spans="1:222" s="21" customFormat="1" ht="14.25">
      <c r="A48" s="584">
        <f t="shared" si="0"/>
        <v>13</v>
      </c>
      <c r="B48" s="585"/>
      <c r="C48" s="595"/>
      <c r="D48" s="587"/>
      <c r="E48" s="588"/>
      <c r="F48" s="589"/>
      <c r="G48" s="589"/>
      <c r="H48" s="597">
        <f t="shared" si="1"/>
        <v>0</v>
      </c>
      <c r="I48" s="598">
        <f t="shared" si="2"/>
        <v>0</v>
      </c>
      <c r="J48" s="591"/>
      <c r="K48" s="592"/>
      <c r="L48" s="591"/>
      <c r="M48" s="591"/>
      <c r="N48" s="593"/>
      <c r="O48" s="594"/>
      <c r="P48" s="594"/>
      <c r="Q48" s="594"/>
      <c r="V48" s="592"/>
      <c r="W48" s="591"/>
      <c r="X48" s="591"/>
      <c r="Y48" s="593"/>
      <c r="Z48" s="594"/>
      <c r="AA48" s="594"/>
      <c r="AB48" s="594"/>
      <c r="AG48" s="592"/>
      <c r="AH48" s="591"/>
      <c r="AI48" s="591"/>
      <c r="AJ48" s="593"/>
      <c r="AK48" s="594"/>
      <c r="AL48" s="594"/>
      <c r="AM48" s="594"/>
      <c r="AR48" s="592"/>
      <c r="AS48" s="591"/>
      <c r="AT48" s="591"/>
      <c r="AU48" s="593"/>
      <c r="AV48" s="594"/>
      <c r="AW48" s="594"/>
      <c r="AX48" s="594"/>
      <c r="BC48" s="592"/>
      <c r="BD48" s="591"/>
      <c r="BE48" s="591"/>
      <c r="BF48" s="593"/>
      <c r="BG48" s="594"/>
      <c r="BH48" s="594"/>
      <c r="BI48" s="594"/>
      <c r="BN48" s="592"/>
      <c r="BO48" s="591"/>
      <c r="BP48" s="591"/>
      <c r="BQ48" s="593"/>
      <c r="BR48" s="594"/>
      <c r="BS48" s="594"/>
      <c r="BT48" s="594"/>
      <c r="BY48" s="592"/>
      <c r="BZ48" s="591"/>
      <c r="CA48" s="591"/>
      <c r="CB48" s="593"/>
      <c r="CC48" s="594"/>
      <c r="CD48" s="594"/>
      <c r="CE48" s="594"/>
      <c r="CJ48" s="592"/>
      <c r="CK48" s="591"/>
      <c r="CL48" s="591"/>
      <c r="CM48" s="593"/>
      <c r="CN48" s="594"/>
      <c r="CO48" s="594"/>
      <c r="CP48" s="594"/>
      <c r="CU48" s="592"/>
      <c r="CV48" s="591"/>
      <c r="CW48" s="591"/>
      <c r="CX48" s="593"/>
      <c r="CY48" s="594"/>
      <c r="CZ48" s="594"/>
      <c r="DA48" s="594"/>
      <c r="DF48" s="592"/>
      <c r="DG48" s="591"/>
      <c r="DH48" s="591"/>
      <c r="DI48" s="593"/>
      <c r="DJ48" s="594"/>
      <c r="DK48" s="594"/>
      <c r="DL48" s="594"/>
      <c r="DQ48" s="592"/>
      <c r="DR48" s="591"/>
      <c r="DS48" s="591"/>
      <c r="DT48" s="593"/>
      <c r="DU48" s="594"/>
      <c r="DV48" s="594"/>
      <c r="DW48" s="594"/>
      <c r="EB48" s="592"/>
      <c r="EC48" s="591"/>
      <c r="ED48" s="591"/>
      <c r="EE48" s="593"/>
      <c r="EF48" s="594"/>
      <c r="EG48" s="594"/>
      <c r="EH48" s="594"/>
      <c r="EM48" s="592"/>
      <c r="EN48" s="591"/>
      <c r="EO48" s="591"/>
      <c r="EP48" s="593"/>
      <c r="EQ48" s="594"/>
      <c r="ER48" s="594"/>
      <c r="ES48" s="594"/>
      <c r="EX48" s="592"/>
      <c r="EY48" s="591"/>
      <c r="EZ48" s="591"/>
      <c r="FA48" s="593"/>
      <c r="FB48" s="594"/>
      <c r="FC48" s="594"/>
      <c r="FD48" s="594"/>
      <c r="FI48" s="592"/>
      <c r="FJ48" s="591"/>
      <c r="FK48" s="591"/>
      <c r="FL48" s="593"/>
      <c r="FM48" s="594"/>
      <c r="FN48" s="594"/>
      <c r="FO48" s="594"/>
      <c r="FT48" s="592"/>
      <c r="FU48" s="591"/>
      <c r="FV48" s="591"/>
      <c r="FW48" s="593"/>
      <c r="FX48" s="594"/>
      <c r="FY48" s="594"/>
      <c r="FZ48" s="594"/>
      <c r="GE48" s="592"/>
      <c r="GF48" s="591"/>
      <c r="GG48" s="591"/>
      <c r="GH48" s="593"/>
      <c r="GI48" s="594"/>
      <c r="GJ48" s="594"/>
      <c r="GK48" s="594"/>
      <c r="GP48" s="592"/>
      <c r="GQ48" s="591"/>
      <c r="GR48" s="591"/>
      <c r="GS48" s="593"/>
      <c r="GT48" s="594"/>
      <c r="GU48" s="594"/>
      <c r="GV48" s="594"/>
      <c r="HA48" s="592"/>
      <c r="HB48" s="591"/>
      <c r="HC48" s="591"/>
      <c r="HD48" s="593"/>
      <c r="HE48" s="594"/>
      <c r="HF48" s="594"/>
      <c r="HG48" s="594"/>
      <c r="HL48" s="592"/>
      <c r="HM48" s="591"/>
      <c r="HN48" s="591"/>
    </row>
    <row r="49" spans="1:222" s="21" customFormat="1" ht="14.25">
      <c r="A49" s="584">
        <f t="shared" si="0"/>
        <v>14</v>
      </c>
      <c r="B49" s="585"/>
      <c r="C49" s="595" t="s">
        <v>3061</v>
      </c>
      <c r="D49" s="587" t="s">
        <v>250</v>
      </c>
      <c r="E49" s="588">
        <f>E43+E44</f>
        <v>6</v>
      </c>
      <c r="F49" s="589"/>
      <c r="G49" s="589"/>
      <c r="H49" s="597">
        <f t="shared" si="1"/>
        <v>0</v>
      </c>
      <c r="I49" s="598">
        <f t="shared" si="2"/>
        <v>0</v>
      </c>
      <c r="J49" s="591"/>
      <c r="K49" s="592"/>
      <c r="L49" s="591"/>
      <c r="M49" s="591"/>
      <c r="N49" s="593"/>
      <c r="O49" s="594"/>
      <c r="P49" s="594"/>
      <c r="Q49" s="594"/>
      <c r="V49" s="592"/>
      <c r="W49" s="591"/>
      <c r="X49" s="591"/>
      <c r="Y49" s="593"/>
      <c r="Z49" s="594"/>
      <c r="AA49" s="594"/>
      <c r="AB49" s="594"/>
      <c r="AG49" s="592"/>
      <c r="AH49" s="591"/>
      <c r="AI49" s="591"/>
      <c r="AJ49" s="593"/>
      <c r="AK49" s="594"/>
      <c r="AL49" s="594"/>
      <c r="AM49" s="594"/>
      <c r="AR49" s="592"/>
      <c r="AS49" s="591"/>
      <c r="AT49" s="591"/>
      <c r="AU49" s="593"/>
      <c r="AV49" s="594"/>
      <c r="AW49" s="594"/>
      <c r="AX49" s="594"/>
      <c r="BC49" s="592"/>
      <c r="BD49" s="591"/>
      <c r="BE49" s="591"/>
      <c r="BF49" s="593"/>
      <c r="BG49" s="594"/>
      <c r="BH49" s="594"/>
      <c r="BI49" s="594"/>
      <c r="BN49" s="592"/>
      <c r="BO49" s="591"/>
      <c r="BP49" s="591"/>
      <c r="BQ49" s="593"/>
      <c r="BR49" s="594"/>
      <c r="BS49" s="594"/>
      <c r="BT49" s="594"/>
      <c r="BY49" s="592"/>
      <c r="BZ49" s="591"/>
      <c r="CA49" s="591"/>
      <c r="CB49" s="593"/>
      <c r="CC49" s="594"/>
      <c r="CD49" s="594"/>
      <c r="CE49" s="594"/>
      <c r="CJ49" s="592"/>
      <c r="CK49" s="591"/>
      <c r="CL49" s="591"/>
      <c r="CM49" s="593"/>
      <c r="CN49" s="594"/>
      <c r="CO49" s="594"/>
      <c r="CP49" s="594"/>
      <c r="CU49" s="592"/>
      <c r="CV49" s="591"/>
      <c r="CW49" s="591"/>
      <c r="CX49" s="593"/>
      <c r="CY49" s="594"/>
      <c r="CZ49" s="594"/>
      <c r="DA49" s="594"/>
      <c r="DF49" s="592"/>
      <c r="DG49" s="591"/>
      <c r="DH49" s="591"/>
      <c r="DI49" s="593"/>
      <c r="DJ49" s="594"/>
      <c r="DK49" s="594"/>
      <c r="DL49" s="594"/>
      <c r="DQ49" s="592"/>
      <c r="DR49" s="591"/>
      <c r="DS49" s="591"/>
      <c r="DT49" s="593"/>
      <c r="DU49" s="594"/>
      <c r="DV49" s="594"/>
      <c r="DW49" s="594"/>
      <c r="EB49" s="592"/>
      <c r="EC49" s="591"/>
      <c r="ED49" s="591"/>
      <c r="EE49" s="593"/>
      <c r="EF49" s="594"/>
      <c r="EG49" s="594"/>
      <c r="EH49" s="594"/>
      <c r="EM49" s="592"/>
      <c r="EN49" s="591"/>
      <c r="EO49" s="591"/>
      <c r="EP49" s="593"/>
      <c r="EQ49" s="594"/>
      <c r="ER49" s="594"/>
      <c r="ES49" s="594"/>
      <c r="EX49" s="592"/>
      <c r="EY49" s="591"/>
      <c r="EZ49" s="591"/>
      <c r="FA49" s="593"/>
      <c r="FB49" s="594"/>
      <c r="FC49" s="594"/>
      <c r="FD49" s="594"/>
      <c r="FI49" s="592"/>
      <c r="FJ49" s="591"/>
      <c r="FK49" s="591"/>
      <c r="FL49" s="593"/>
      <c r="FM49" s="594"/>
      <c r="FN49" s="594"/>
      <c r="FO49" s="594"/>
      <c r="FT49" s="592"/>
      <c r="FU49" s="591"/>
      <c r="FV49" s="591"/>
      <c r="FW49" s="593"/>
      <c r="FX49" s="594"/>
      <c r="FY49" s="594"/>
      <c r="FZ49" s="594"/>
      <c r="GE49" s="592"/>
      <c r="GF49" s="591"/>
      <c r="GG49" s="591"/>
      <c r="GH49" s="593"/>
      <c r="GI49" s="594"/>
      <c r="GJ49" s="594"/>
      <c r="GK49" s="594"/>
      <c r="GP49" s="592"/>
      <c r="GQ49" s="591"/>
      <c r="GR49" s="591"/>
      <c r="GS49" s="593"/>
      <c r="GT49" s="594"/>
      <c r="GU49" s="594"/>
      <c r="GV49" s="594"/>
      <c r="HA49" s="592"/>
      <c r="HB49" s="591"/>
      <c r="HC49" s="591"/>
      <c r="HD49" s="593"/>
      <c r="HE49" s="594"/>
      <c r="HF49" s="594"/>
      <c r="HG49" s="594"/>
      <c r="HL49" s="592"/>
      <c r="HM49" s="591"/>
      <c r="HN49" s="591"/>
    </row>
    <row r="50" spans="1:222" s="21" customFormat="1" ht="14.25">
      <c r="A50" s="584">
        <f>1+A49</f>
        <v>15</v>
      </c>
      <c r="B50" s="585"/>
      <c r="C50" s="586"/>
      <c r="D50" s="587"/>
      <c r="E50" s="588"/>
      <c r="F50" s="589"/>
      <c r="G50" s="589"/>
      <c r="H50" s="589"/>
      <c r="I50" s="590"/>
      <c r="J50" s="591"/>
      <c r="K50" s="592"/>
      <c r="L50" s="591"/>
      <c r="M50" s="591"/>
      <c r="N50" s="593"/>
      <c r="O50" s="594"/>
      <c r="P50" s="594"/>
      <c r="Q50" s="594"/>
      <c r="V50" s="592"/>
      <c r="W50" s="591"/>
      <c r="X50" s="591"/>
      <c r="Y50" s="593"/>
      <c r="Z50" s="594"/>
      <c r="AA50" s="594"/>
      <c r="AB50" s="594"/>
      <c r="AG50" s="592"/>
      <c r="AH50" s="591"/>
      <c r="AI50" s="591"/>
      <c r="AJ50" s="593"/>
      <c r="AK50" s="594"/>
      <c r="AL50" s="594"/>
      <c r="AM50" s="594"/>
      <c r="AR50" s="592"/>
      <c r="AS50" s="591"/>
      <c r="AT50" s="591"/>
      <c r="AU50" s="593"/>
      <c r="AV50" s="594"/>
      <c r="AW50" s="594"/>
      <c r="AX50" s="594"/>
      <c r="BC50" s="592"/>
      <c r="BD50" s="591"/>
      <c r="BE50" s="591"/>
      <c r="BF50" s="593"/>
      <c r="BG50" s="594"/>
      <c r="BH50" s="594"/>
      <c r="BI50" s="594"/>
      <c r="BN50" s="592"/>
      <c r="BO50" s="591"/>
      <c r="BP50" s="591"/>
      <c r="BQ50" s="593"/>
      <c r="BR50" s="594"/>
      <c r="BS50" s="594"/>
      <c r="BT50" s="594"/>
      <c r="BY50" s="592"/>
      <c r="BZ50" s="591"/>
      <c r="CA50" s="591"/>
      <c r="CB50" s="593"/>
      <c r="CC50" s="594"/>
      <c r="CD50" s="594"/>
      <c r="CE50" s="594"/>
      <c r="CJ50" s="592"/>
      <c r="CK50" s="591"/>
      <c r="CL50" s="591"/>
      <c r="CM50" s="593"/>
      <c r="CN50" s="594"/>
      <c r="CO50" s="594"/>
      <c r="CP50" s="594"/>
      <c r="CU50" s="592"/>
      <c r="CV50" s="591"/>
      <c r="CW50" s="591"/>
      <c r="CX50" s="593"/>
      <c r="CY50" s="594"/>
      <c r="CZ50" s="594"/>
      <c r="DA50" s="594"/>
      <c r="DF50" s="592"/>
      <c r="DG50" s="591"/>
      <c r="DH50" s="591"/>
      <c r="DI50" s="593"/>
      <c r="DJ50" s="594"/>
      <c r="DK50" s="594"/>
      <c r="DL50" s="594"/>
      <c r="DQ50" s="592"/>
      <c r="DR50" s="591"/>
      <c r="DS50" s="591"/>
      <c r="DT50" s="593"/>
      <c r="DU50" s="594"/>
      <c r="DV50" s="594"/>
      <c r="DW50" s="594"/>
      <c r="EB50" s="592"/>
      <c r="EC50" s="591"/>
      <c r="ED50" s="591"/>
      <c r="EE50" s="593"/>
      <c r="EF50" s="594"/>
      <c r="EG50" s="594"/>
      <c r="EH50" s="594"/>
      <c r="EM50" s="592"/>
      <c r="EN50" s="591"/>
      <c r="EO50" s="591"/>
      <c r="EP50" s="593"/>
      <c r="EQ50" s="594"/>
      <c r="ER50" s="594"/>
      <c r="ES50" s="594"/>
      <c r="EX50" s="592"/>
      <c r="EY50" s="591"/>
      <c r="EZ50" s="591"/>
      <c r="FA50" s="593"/>
      <c r="FB50" s="594"/>
      <c r="FC50" s="594"/>
      <c r="FD50" s="594"/>
      <c r="FI50" s="592"/>
      <c r="FJ50" s="591"/>
      <c r="FK50" s="591"/>
      <c r="FL50" s="593"/>
      <c r="FM50" s="594"/>
      <c r="FN50" s="594"/>
      <c r="FO50" s="594"/>
      <c r="FT50" s="592"/>
      <c r="FU50" s="591"/>
      <c r="FV50" s="591"/>
      <c r="FW50" s="593"/>
      <c r="FX50" s="594"/>
      <c r="FY50" s="594"/>
      <c r="FZ50" s="594"/>
      <c r="GE50" s="592"/>
      <c r="GF50" s="591"/>
      <c r="GG50" s="591"/>
      <c r="GH50" s="593"/>
      <c r="GI50" s="594"/>
      <c r="GJ50" s="594"/>
      <c r="GK50" s="594"/>
      <c r="GP50" s="592"/>
      <c r="GQ50" s="591"/>
      <c r="GR50" s="591"/>
      <c r="GS50" s="593"/>
      <c r="GT50" s="594"/>
      <c r="GU50" s="594"/>
      <c r="GV50" s="594"/>
      <c r="HA50" s="592"/>
      <c r="HB50" s="591"/>
      <c r="HC50" s="591"/>
      <c r="HD50" s="593"/>
      <c r="HE50" s="594"/>
      <c r="HF50" s="594"/>
      <c r="HG50" s="594"/>
      <c r="HL50" s="592"/>
      <c r="HM50" s="591"/>
      <c r="HN50" s="591"/>
    </row>
    <row r="51" spans="1:222" s="23" customFormat="1" ht="15">
      <c r="A51" s="584">
        <f t="shared" si="0"/>
        <v>16</v>
      </c>
      <c r="B51" s="553"/>
      <c r="C51" s="603" t="s">
        <v>3062</v>
      </c>
      <c r="D51" s="604"/>
      <c r="E51" s="604"/>
      <c r="F51" s="605"/>
      <c r="G51" s="605"/>
      <c r="H51" s="605">
        <f>SUM(H36:H50)</f>
        <v>0</v>
      </c>
      <c r="I51" s="606">
        <f>SUM(I36:I50)</f>
        <v>0</v>
      </c>
      <c r="J51" s="607"/>
      <c r="K51" s="608"/>
      <c r="L51" s="608"/>
      <c r="M51" s="609"/>
      <c r="N51" s="610"/>
      <c r="O51" s="611"/>
      <c r="P51" s="610"/>
      <c r="Q51" s="612"/>
      <c r="R51" s="612"/>
      <c r="S51" s="612"/>
      <c r="T51" s="612"/>
      <c r="U51" s="607"/>
      <c r="V51" s="608"/>
      <c r="W51" s="608"/>
      <c r="X51" s="609"/>
      <c r="Y51" s="610"/>
      <c r="Z51" s="611"/>
      <c r="AA51" s="610"/>
      <c r="AB51" s="612"/>
      <c r="AC51" s="612"/>
      <c r="AD51" s="612"/>
      <c r="AE51" s="612"/>
      <c r="AF51" s="607"/>
      <c r="AG51" s="608"/>
      <c r="AH51" s="608"/>
      <c r="AI51" s="609"/>
      <c r="AJ51" s="610"/>
      <c r="AK51" s="611"/>
      <c r="AL51" s="610"/>
      <c r="AM51" s="612"/>
      <c r="AN51" s="612"/>
      <c r="AO51" s="612"/>
      <c r="AP51" s="612"/>
      <c r="AQ51" s="607"/>
      <c r="AR51" s="608"/>
      <c r="AS51" s="608"/>
      <c r="AT51" s="609"/>
      <c r="AU51" s="610"/>
      <c r="AV51" s="611"/>
      <c r="AW51" s="610"/>
      <c r="AX51" s="612"/>
      <c r="AY51" s="612"/>
      <c r="AZ51" s="612"/>
      <c r="BA51" s="612"/>
      <c r="BB51" s="607"/>
      <c r="BC51" s="608"/>
      <c r="BD51" s="608"/>
      <c r="BE51" s="609"/>
      <c r="BF51" s="610"/>
      <c r="BG51" s="611"/>
      <c r="BH51" s="610"/>
      <c r="BI51" s="612"/>
      <c r="BJ51" s="612"/>
      <c r="BK51" s="612"/>
      <c r="BL51" s="612"/>
      <c r="BM51" s="607"/>
      <c r="BN51" s="608"/>
      <c r="BO51" s="608"/>
      <c r="BP51" s="609"/>
      <c r="BQ51" s="610"/>
      <c r="BR51" s="611"/>
      <c r="BS51" s="610"/>
      <c r="BT51" s="612"/>
      <c r="BU51" s="612"/>
      <c r="BV51" s="612"/>
      <c r="BW51" s="612"/>
      <c r="BX51" s="607"/>
      <c r="BY51" s="608"/>
      <c r="BZ51" s="608"/>
      <c r="CA51" s="609"/>
      <c r="CB51" s="610"/>
      <c r="CC51" s="611"/>
      <c r="CD51" s="610"/>
      <c r="CE51" s="612"/>
      <c r="CF51" s="612"/>
      <c r="CG51" s="612"/>
      <c r="CH51" s="612"/>
      <c r="CI51" s="607"/>
      <c r="CJ51" s="608"/>
      <c r="CK51" s="608"/>
      <c r="CL51" s="609"/>
      <c r="CM51" s="610"/>
      <c r="CN51" s="611"/>
      <c r="CO51" s="610"/>
      <c r="CP51" s="612"/>
      <c r="CQ51" s="612"/>
      <c r="CR51" s="612"/>
      <c r="CS51" s="612"/>
      <c r="CT51" s="607"/>
      <c r="CU51" s="608"/>
      <c r="CV51" s="608"/>
      <c r="CW51" s="609"/>
      <c r="CX51" s="610"/>
      <c r="CY51" s="611"/>
      <c r="CZ51" s="610"/>
      <c r="DA51" s="612"/>
      <c r="DB51" s="612"/>
      <c r="DC51" s="612"/>
      <c r="DD51" s="612"/>
      <c r="DE51" s="607"/>
      <c r="DF51" s="608"/>
      <c r="DG51" s="608"/>
      <c r="DH51" s="609"/>
      <c r="DI51" s="610"/>
      <c r="DJ51" s="611"/>
      <c r="DK51" s="610"/>
      <c r="DL51" s="612"/>
      <c r="DM51" s="612"/>
      <c r="DN51" s="612"/>
      <c r="DO51" s="612"/>
      <c r="DP51" s="607"/>
      <c r="DQ51" s="608"/>
      <c r="DR51" s="608"/>
      <c r="DS51" s="609"/>
      <c r="DT51" s="610"/>
      <c r="DU51" s="611"/>
      <c r="DV51" s="610"/>
      <c r="DW51" s="612"/>
      <c r="DX51" s="612"/>
      <c r="DY51" s="612"/>
      <c r="DZ51" s="612"/>
      <c r="EA51" s="607"/>
      <c r="EB51" s="608"/>
      <c r="EC51" s="608"/>
      <c r="ED51" s="609"/>
      <c r="EE51" s="610"/>
      <c r="EF51" s="611"/>
      <c r="EG51" s="610"/>
      <c r="EH51" s="612"/>
      <c r="EI51" s="612"/>
      <c r="EJ51" s="612"/>
      <c r="EK51" s="612"/>
      <c r="EL51" s="607"/>
      <c r="EM51" s="608"/>
      <c r="EN51" s="608"/>
      <c r="EO51" s="609"/>
      <c r="EP51" s="610"/>
      <c r="EQ51" s="611"/>
      <c r="ER51" s="610"/>
      <c r="ES51" s="612"/>
      <c r="ET51" s="612"/>
      <c r="EU51" s="612"/>
      <c r="EV51" s="612"/>
      <c r="EW51" s="607"/>
      <c r="EX51" s="608"/>
      <c r="EY51" s="608"/>
      <c r="EZ51" s="609"/>
      <c r="FA51" s="610"/>
      <c r="FB51" s="611"/>
      <c r="FC51" s="610"/>
      <c r="FD51" s="612"/>
      <c r="FE51" s="612"/>
      <c r="FF51" s="612"/>
      <c r="FG51" s="612"/>
      <c r="FH51" s="607"/>
      <c r="FI51" s="608"/>
      <c r="FJ51" s="608"/>
      <c r="FK51" s="609"/>
      <c r="FL51" s="610"/>
      <c r="FM51" s="611"/>
      <c r="FN51" s="610"/>
      <c r="FO51" s="612"/>
      <c r="FP51" s="612"/>
      <c r="FQ51" s="612"/>
      <c r="FR51" s="612"/>
      <c r="FS51" s="607"/>
      <c r="FT51" s="608"/>
      <c r="FU51" s="608"/>
      <c r="FV51" s="609"/>
      <c r="FW51" s="610"/>
      <c r="FX51" s="611"/>
      <c r="FY51" s="610"/>
      <c r="FZ51" s="612"/>
      <c r="GA51" s="612"/>
      <c r="GB51" s="612"/>
      <c r="GC51" s="612"/>
      <c r="GD51" s="607"/>
      <c r="GE51" s="608"/>
      <c r="GF51" s="608"/>
    </row>
    <row r="52" spans="1:222" s="23" customFormat="1" ht="14.1" customHeight="1">
      <c r="A52" s="584">
        <f t="shared" si="0"/>
        <v>17</v>
      </c>
      <c r="B52" s="553"/>
      <c r="C52" s="603"/>
      <c r="D52" s="604"/>
      <c r="E52" s="604"/>
      <c r="F52" s="605"/>
      <c r="G52" s="605"/>
      <c r="H52" s="605"/>
      <c r="I52" s="606"/>
      <c r="J52" s="607"/>
      <c r="K52" s="608"/>
      <c r="L52" s="608"/>
      <c r="M52" s="609"/>
      <c r="N52" s="610"/>
      <c r="O52" s="611"/>
      <c r="P52" s="610"/>
      <c r="Q52" s="612"/>
      <c r="R52" s="612"/>
      <c r="S52" s="612"/>
      <c r="T52" s="612"/>
      <c r="U52" s="607"/>
      <c r="V52" s="608"/>
      <c r="W52" s="608"/>
      <c r="X52" s="609"/>
      <c r="Y52" s="610"/>
      <c r="Z52" s="611"/>
      <c r="AA52" s="610"/>
      <c r="AB52" s="612"/>
      <c r="AC52" s="612"/>
      <c r="AD52" s="612"/>
      <c r="AE52" s="612"/>
      <c r="AF52" s="607"/>
      <c r="AG52" s="608"/>
      <c r="AH52" s="608"/>
      <c r="AI52" s="609"/>
      <c r="AJ52" s="610"/>
      <c r="AK52" s="611"/>
      <c r="AL52" s="610"/>
      <c r="AM52" s="612"/>
      <c r="AN52" s="612"/>
      <c r="AO52" s="612"/>
      <c r="AP52" s="612"/>
      <c r="AQ52" s="607"/>
      <c r="AR52" s="608"/>
      <c r="AS52" s="608"/>
      <c r="AT52" s="609"/>
      <c r="AU52" s="610"/>
      <c r="AV52" s="611"/>
      <c r="AW52" s="610"/>
      <c r="AX52" s="612"/>
      <c r="AY52" s="612"/>
      <c r="AZ52" s="612"/>
      <c r="BA52" s="612"/>
      <c r="BB52" s="607"/>
      <c r="BC52" s="608"/>
      <c r="BD52" s="608"/>
      <c r="BE52" s="609"/>
      <c r="BF52" s="610"/>
      <c r="BG52" s="611"/>
      <c r="BH52" s="610"/>
      <c r="BI52" s="612"/>
      <c r="BJ52" s="612"/>
      <c r="BK52" s="612"/>
      <c r="BL52" s="612"/>
      <c r="BM52" s="607"/>
      <c r="BN52" s="608"/>
      <c r="BO52" s="608"/>
      <c r="BP52" s="609"/>
      <c r="BQ52" s="610"/>
      <c r="BR52" s="611"/>
      <c r="BS52" s="610"/>
      <c r="BT52" s="612"/>
      <c r="BU52" s="612"/>
      <c r="BV52" s="612"/>
      <c r="BW52" s="612"/>
      <c r="BX52" s="607"/>
      <c r="BY52" s="608"/>
      <c r="BZ52" s="608"/>
      <c r="CA52" s="609"/>
      <c r="CB52" s="610"/>
      <c r="CC52" s="611"/>
      <c r="CD52" s="610"/>
      <c r="CE52" s="612"/>
      <c r="CF52" s="612"/>
      <c r="CG52" s="612"/>
      <c r="CH52" s="612"/>
      <c r="CI52" s="607"/>
      <c r="CJ52" s="608"/>
      <c r="CK52" s="608"/>
      <c r="CL52" s="609"/>
      <c r="CM52" s="610"/>
      <c r="CN52" s="611"/>
      <c r="CO52" s="610"/>
      <c r="CP52" s="612"/>
      <c r="CQ52" s="612"/>
      <c r="CR52" s="612"/>
      <c r="CS52" s="612"/>
      <c r="CT52" s="607"/>
      <c r="CU52" s="608"/>
      <c r="CV52" s="608"/>
      <c r="CW52" s="609"/>
      <c r="CX52" s="610"/>
      <c r="CY52" s="611"/>
      <c r="CZ52" s="610"/>
      <c r="DA52" s="612"/>
      <c r="DB52" s="612"/>
      <c r="DC52" s="612"/>
      <c r="DD52" s="612"/>
      <c r="DE52" s="607"/>
      <c r="DF52" s="608"/>
      <c r="DG52" s="608"/>
      <c r="DH52" s="609"/>
      <c r="DI52" s="610"/>
      <c r="DJ52" s="611"/>
      <c r="DK52" s="610"/>
      <c r="DL52" s="612"/>
      <c r="DM52" s="612"/>
      <c r="DN52" s="612"/>
      <c r="DO52" s="612"/>
      <c r="DP52" s="607"/>
      <c r="DQ52" s="608"/>
      <c r="DR52" s="608"/>
      <c r="DS52" s="609"/>
      <c r="DT52" s="610"/>
      <c r="DU52" s="611"/>
      <c r="DV52" s="610"/>
      <c r="DW52" s="612"/>
      <c r="DX52" s="612"/>
      <c r="DY52" s="612"/>
      <c r="DZ52" s="612"/>
      <c r="EA52" s="607"/>
      <c r="EB52" s="608"/>
      <c r="EC52" s="608"/>
      <c r="ED52" s="609"/>
      <c r="EE52" s="610"/>
      <c r="EF52" s="611"/>
      <c r="EG52" s="610"/>
      <c r="EH52" s="612"/>
      <c r="EI52" s="612"/>
      <c r="EJ52" s="612"/>
      <c r="EK52" s="612"/>
      <c r="EL52" s="607"/>
      <c r="EM52" s="608"/>
      <c r="EN52" s="608"/>
      <c r="EO52" s="609"/>
      <c r="EP52" s="610"/>
      <c r="EQ52" s="611"/>
      <c r="ER52" s="610"/>
      <c r="ES52" s="612"/>
      <c r="ET52" s="612"/>
      <c r="EU52" s="612"/>
      <c r="EV52" s="612"/>
      <c r="EW52" s="607"/>
      <c r="EX52" s="608"/>
      <c r="EY52" s="608"/>
      <c r="EZ52" s="609"/>
      <c r="FA52" s="610"/>
      <c r="FB52" s="611"/>
      <c r="FC52" s="610"/>
      <c r="FD52" s="612"/>
      <c r="FE52" s="612"/>
      <c r="FF52" s="612"/>
      <c r="FG52" s="612"/>
      <c r="FH52" s="607"/>
      <c r="FI52" s="608"/>
      <c r="FJ52" s="608"/>
      <c r="FK52" s="609"/>
      <c r="FL52" s="610"/>
      <c r="FM52" s="611"/>
      <c r="FN52" s="610"/>
      <c r="FO52" s="612"/>
      <c r="FP52" s="612"/>
      <c r="FQ52" s="612"/>
      <c r="FR52" s="612"/>
      <c r="FS52" s="607"/>
      <c r="FT52" s="608"/>
      <c r="FU52" s="608"/>
      <c r="FV52" s="609"/>
      <c r="FW52" s="610"/>
      <c r="FX52" s="611"/>
      <c r="FY52" s="610"/>
      <c r="FZ52" s="612"/>
      <c r="GA52" s="612"/>
      <c r="GB52" s="612"/>
      <c r="GC52" s="612"/>
      <c r="GD52" s="607"/>
      <c r="GE52" s="608"/>
      <c r="GF52" s="608"/>
    </row>
    <row r="53" spans="1:222" ht="25.5">
      <c r="A53" s="563"/>
      <c r="B53" s="564"/>
      <c r="C53" s="580" t="s">
        <v>3063</v>
      </c>
      <c r="D53" s="581"/>
      <c r="E53" s="581"/>
      <c r="F53" s="582"/>
      <c r="G53" s="582"/>
      <c r="H53" s="582"/>
      <c r="I53" s="583"/>
      <c r="J53" s="559"/>
      <c r="K53" s="560"/>
      <c r="L53" s="560"/>
      <c r="M53" s="561"/>
      <c r="N53" s="532"/>
      <c r="O53" s="562"/>
      <c r="P53" s="532"/>
      <c r="Q53" s="529"/>
      <c r="R53" s="529"/>
      <c r="S53" s="529"/>
      <c r="T53" s="529"/>
      <c r="U53" s="559"/>
      <c r="V53" s="560"/>
      <c r="W53" s="560"/>
      <c r="X53" s="561"/>
      <c r="Y53" s="532"/>
      <c r="Z53" s="562"/>
      <c r="AA53" s="532"/>
      <c r="AB53" s="529"/>
      <c r="AC53" s="529"/>
      <c r="AD53" s="529"/>
      <c r="AE53" s="529"/>
      <c r="AF53" s="559"/>
      <c r="AG53" s="560"/>
      <c r="AH53" s="560"/>
      <c r="AI53" s="561"/>
      <c r="AJ53" s="532"/>
      <c r="AK53" s="562"/>
      <c r="AL53" s="532"/>
      <c r="AM53" s="529"/>
      <c r="AN53" s="529"/>
      <c r="AO53" s="529"/>
      <c r="AP53" s="529"/>
      <c r="AQ53" s="559"/>
      <c r="AR53" s="560"/>
      <c r="AS53" s="560"/>
      <c r="AT53" s="561"/>
      <c r="AU53" s="532"/>
      <c r="AV53" s="562"/>
      <c r="AW53" s="532"/>
      <c r="AX53" s="529"/>
      <c r="AY53" s="529"/>
      <c r="AZ53" s="529"/>
      <c r="BA53" s="529"/>
      <c r="BB53" s="559"/>
      <c r="BC53" s="560"/>
      <c r="BD53" s="560"/>
      <c r="BE53" s="561"/>
      <c r="BF53" s="532"/>
      <c r="BG53" s="562"/>
      <c r="BH53" s="532"/>
      <c r="BI53" s="529"/>
      <c r="BJ53" s="529"/>
      <c r="BK53" s="529"/>
      <c r="BL53" s="529"/>
      <c r="BM53" s="559"/>
      <c r="BN53" s="560"/>
      <c r="BO53" s="560"/>
      <c r="BP53" s="561"/>
      <c r="BQ53" s="532"/>
      <c r="BR53" s="562"/>
      <c r="BS53" s="532"/>
      <c r="BT53" s="529"/>
      <c r="BU53" s="529"/>
      <c r="BV53" s="529"/>
      <c r="BW53" s="529"/>
      <c r="BX53" s="559"/>
      <c r="BY53" s="560"/>
      <c r="BZ53" s="560"/>
      <c r="CA53" s="561"/>
      <c r="CB53" s="532"/>
      <c r="CC53" s="562"/>
      <c r="CD53" s="532"/>
      <c r="CE53" s="529"/>
      <c r="CF53" s="529"/>
      <c r="CG53" s="529"/>
      <c r="CH53" s="529"/>
      <c r="CI53" s="559"/>
      <c r="CJ53" s="560"/>
      <c r="CK53" s="560"/>
      <c r="CL53" s="561"/>
      <c r="CM53" s="532"/>
      <c r="CN53" s="562"/>
      <c r="CO53" s="532"/>
      <c r="CP53" s="529"/>
      <c r="CQ53" s="529"/>
      <c r="CR53" s="529"/>
      <c r="CS53" s="529"/>
      <c r="CT53" s="559"/>
      <c r="CU53" s="560"/>
      <c r="CV53" s="560"/>
      <c r="CW53" s="561"/>
      <c r="CX53" s="532"/>
      <c r="CY53" s="562"/>
      <c r="CZ53" s="532"/>
      <c r="DA53" s="529"/>
      <c r="DB53" s="529"/>
      <c r="DC53" s="529"/>
      <c r="DD53" s="529"/>
      <c r="DE53" s="559"/>
      <c r="DF53" s="560"/>
      <c r="DG53" s="560"/>
      <c r="DH53" s="561"/>
      <c r="DI53" s="532"/>
      <c r="DJ53" s="562"/>
      <c r="DK53" s="532"/>
      <c r="DL53" s="529"/>
      <c r="DM53" s="529"/>
      <c r="DN53" s="529"/>
      <c r="DO53" s="529"/>
      <c r="DP53" s="559"/>
      <c r="DQ53" s="560"/>
      <c r="DR53" s="560"/>
      <c r="DS53" s="561"/>
      <c r="DT53" s="532"/>
      <c r="DU53" s="562"/>
      <c r="DV53" s="532"/>
      <c r="DW53" s="529"/>
      <c r="DX53" s="529"/>
      <c r="DY53" s="529"/>
      <c r="DZ53" s="529"/>
      <c r="EA53" s="559"/>
      <c r="EB53" s="560"/>
      <c r="EC53" s="560"/>
      <c r="ED53" s="561"/>
      <c r="EE53" s="532"/>
      <c r="EF53" s="562"/>
      <c r="EG53" s="532"/>
      <c r="EH53" s="529"/>
      <c r="EI53" s="529"/>
      <c r="EJ53" s="529"/>
      <c r="EK53" s="529"/>
      <c r="EL53" s="559"/>
      <c r="EM53" s="560"/>
      <c r="EN53" s="560"/>
      <c r="EO53" s="561"/>
      <c r="EP53" s="532"/>
      <c r="EQ53" s="562"/>
      <c r="ER53" s="532"/>
      <c r="ES53" s="529"/>
      <c r="ET53" s="529"/>
      <c r="EU53" s="529"/>
      <c r="EV53" s="529"/>
      <c r="EW53" s="559"/>
      <c r="EX53" s="560"/>
      <c r="EY53" s="560"/>
      <c r="EZ53" s="561"/>
      <c r="FA53" s="532"/>
      <c r="FB53" s="562"/>
      <c r="FC53" s="532"/>
      <c r="FD53" s="529"/>
      <c r="FE53" s="529"/>
      <c r="FF53" s="529"/>
      <c r="FG53" s="529"/>
      <c r="FH53" s="559"/>
      <c r="FI53" s="560"/>
      <c r="FJ53" s="560"/>
      <c r="FK53" s="561"/>
      <c r="FL53" s="532"/>
      <c r="FM53" s="562"/>
      <c r="FN53" s="532"/>
      <c r="FO53" s="529"/>
      <c r="FP53" s="529"/>
      <c r="FQ53" s="529"/>
      <c r="FR53" s="529"/>
      <c r="FS53" s="559"/>
      <c r="FT53" s="560"/>
      <c r="FU53" s="560"/>
      <c r="FV53" s="561"/>
      <c r="FW53" s="532"/>
      <c r="FX53" s="562"/>
      <c r="FY53" s="532"/>
      <c r="FZ53" s="529"/>
      <c r="GA53" s="529"/>
      <c r="GB53" s="529"/>
      <c r="GC53" s="529"/>
      <c r="GD53" s="559"/>
      <c r="GE53" s="560"/>
      <c r="GF53" s="560"/>
    </row>
    <row r="54" spans="1:222" s="21" customFormat="1" ht="72" customHeight="1">
      <c r="A54" s="584">
        <v>1</v>
      </c>
      <c r="B54" s="585"/>
      <c r="C54" s="586" t="s">
        <v>3050</v>
      </c>
      <c r="D54" s="587"/>
      <c r="E54" s="588"/>
      <c r="F54" s="589"/>
      <c r="G54" s="589"/>
      <c r="H54" s="589"/>
      <c r="I54" s="590"/>
      <c r="J54" s="591"/>
      <c r="K54" s="592"/>
      <c r="L54" s="591"/>
      <c r="M54" s="591"/>
      <c r="N54" s="593"/>
      <c r="O54" s="594"/>
      <c r="P54" s="594"/>
      <c r="Q54" s="594"/>
      <c r="V54" s="592"/>
      <c r="W54" s="591"/>
      <c r="X54" s="591"/>
      <c r="Y54" s="593"/>
      <c r="Z54" s="594"/>
      <c r="AA54" s="594"/>
      <c r="AB54" s="594"/>
      <c r="AG54" s="592"/>
      <c r="AH54" s="591"/>
      <c r="AI54" s="591"/>
      <c r="AJ54" s="593"/>
      <c r="AK54" s="594"/>
      <c r="AL54" s="594"/>
      <c r="AM54" s="594"/>
      <c r="AR54" s="592"/>
      <c r="AS54" s="591"/>
      <c r="AT54" s="591"/>
      <c r="AU54" s="593"/>
      <c r="AV54" s="594"/>
      <c r="AW54" s="594"/>
      <c r="AX54" s="594"/>
      <c r="BC54" s="592"/>
      <c r="BD54" s="591"/>
      <c r="BE54" s="591"/>
      <c r="BF54" s="593"/>
      <c r="BG54" s="594"/>
      <c r="BH54" s="594"/>
      <c r="BI54" s="594"/>
      <c r="BN54" s="592"/>
      <c r="BO54" s="591"/>
      <c r="BP54" s="591"/>
      <c r="BQ54" s="593"/>
      <c r="BR54" s="594"/>
      <c r="BS54" s="594"/>
      <c r="BT54" s="594"/>
      <c r="BY54" s="592"/>
      <c r="BZ54" s="591"/>
      <c r="CA54" s="591"/>
      <c r="CB54" s="593"/>
      <c r="CC54" s="594"/>
      <c r="CD54" s="594"/>
      <c r="CE54" s="594"/>
      <c r="CJ54" s="592"/>
      <c r="CK54" s="591"/>
      <c r="CL54" s="591"/>
      <c r="CM54" s="593"/>
      <c r="CN54" s="594"/>
      <c r="CO54" s="594"/>
      <c r="CP54" s="594"/>
      <c r="CU54" s="592"/>
      <c r="CV54" s="591"/>
      <c r="CW54" s="591"/>
      <c r="CX54" s="593"/>
      <c r="CY54" s="594"/>
      <c r="CZ54" s="594"/>
      <c r="DA54" s="594"/>
      <c r="DF54" s="592"/>
      <c r="DG54" s="591"/>
      <c r="DH54" s="591"/>
      <c r="DI54" s="593"/>
      <c r="DJ54" s="594"/>
      <c r="DK54" s="594"/>
      <c r="DL54" s="594"/>
      <c r="DQ54" s="592"/>
      <c r="DR54" s="591"/>
      <c r="DS54" s="591"/>
      <c r="DT54" s="593"/>
      <c r="DU54" s="594"/>
      <c r="DV54" s="594"/>
      <c r="DW54" s="594"/>
      <c r="EB54" s="592"/>
      <c r="EC54" s="591"/>
      <c r="ED54" s="591"/>
      <c r="EE54" s="593"/>
      <c r="EF54" s="594"/>
      <c r="EG54" s="594"/>
      <c r="EH54" s="594"/>
      <c r="EM54" s="592"/>
      <c r="EN54" s="591"/>
      <c r="EO54" s="591"/>
      <c r="EP54" s="593"/>
      <c r="EQ54" s="594"/>
      <c r="ER54" s="594"/>
      <c r="ES54" s="594"/>
      <c r="EX54" s="592"/>
      <c r="EY54" s="591"/>
      <c r="EZ54" s="591"/>
      <c r="FA54" s="593"/>
      <c r="FB54" s="594"/>
      <c r="FC54" s="594"/>
      <c r="FD54" s="594"/>
      <c r="FI54" s="592"/>
      <c r="FJ54" s="591"/>
      <c r="FK54" s="591"/>
      <c r="FL54" s="593"/>
      <c r="FM54" s="594"/>
      <c r="FN54" s="594"/>
      <c r="FO54" s="594"/>
      <c r="FT54" s="592"/>
      <c r="FU54" s="591"/>
      <c r="FV54" s="591"/>
      <c r="FW54" s="593"/>
      <c r="FX54" s="594"/>
      <c r="FY54" s="594"/>
      <c r="FZ54" s="594"/>
      <c r="GE54" s="592"/>
      <c r="GF54" s="591"/>
      <c r="GG54" s="591"/>
      <c r="GH54" s="593"/>
      <c r="GI54" s="594"/>
      <c r="GJ54" s="594"/>
      <c r="GK54" s="594"/>
      <c r="GP54" s="592"/>
      <c r="GQ54" s="591"/>
      <c r="GR54" s="591"/>
      <c r="GS54" s="593"/>
      <c r="GT54" s="594"/>
      <c r="GU54" s="594"/>
      <c r="GV54" s="594"/>
      <c r="HA54" s="592"/>
      <c r="HB54" s="591"/>
      <c r="HC54" s="591"/>
      <c r="HD54" s="593"/>
      <c r="HE54" s="594"/>
      <c r="HF54" s="594"/>
      <c r="HG54" s="594"/>
      <c r="HL54" s="592"/>
      <c r="HM54" s="591"/>
      <c r="HN54" s="591"/>
    </row>
    <row r="55" spans="1:222" s="21" customFormat="1" ht="14.25">
      <c r="A55" s="584">
        <f t="shared" ref="A55:A70" si="3">1+A54</f>
        <v>2</v>
      </c>
      <c r="B55" s="585"/>
      <c r="C55" s="586"/>
      <c r="D55" s="587"/>
      <c r="E55" s="588"/>
      <c r="F55" s="589"/>
      <c r="G55" s="589"/>
      <c r="H55" s="589"/>
      <c r="I55" s="590"/>
      <c r="J55" s="591"/>
      <c r="K55" s="592"/>
      <c r="L55" s="591"/>
      <c r="M55" s="591"/>
      <c r="N55" s="593"/>
      <c r="O55" s="594"/>
      <c r="P55" s="594"/>
      <c r="Q55" s="594"/>
      <c r="V55" s="592"/>
      <c r="W55" s="591"/>
      <c r="X55" s="591"/>
      <c r="Y55" s="593"/>
      <c r="Z55" s="594"/>
      <c r="AA55" s="594"/>
      <c r="AB55" s="594"/>
      <c r="AG55" s="592"/>
      <c r="AH55" s="591"/>
      <c r="AI55" s="591"/>
      <c r="AJ55" s="593"/>
      <c r="AK55" s="594"/>
      <c r="AL55" s="594"/>
      <c r="AM55" s="594"/>
      <c r="AR55" s="592"/>
      <c r="AS55" s="591"/>
      <c r="AT55" s="591"/>
      <c r="AU55" s="593"/>
      <c r="AV55" s="594"/>
      <c r="AW55" s="594"/>
      <c r="AX55" s="594"/>
      <c r="BC55" s="592"/>
      <c r="BD55" s="591"/>
      <c r="BE55" s="591"/>
      <c r="BF55" s="593"/>
      <c r="BG55" s="594"/>
      <c r="BH55" s="594"/>
      <c r="BI55" s="594"/>
      <c r="BN55" s="592"/>
      <c r="BO55" s="591"/>
      <c r="BP55" s="591"/>
      <c r="BQ55" s="593"/>
      <c r="BR55" s="594"/>
      <c r="BS55" s="594"/>
      <c r="BT55" s="594"/>
      <c r="BY55" s="592"/>
      <c r="BZ55" s="591"/>
      <c r="CA55" s="591"/>
      <c r="CB55" s="593"/>
      <c r="CC55" s="594"/>
      <c r="CD55" s="594"/>
      <c r="CE55" s="594"/>
      <c r="CJ55" s="592"/>
      <c r="CK55" s="591"/>
      <c r="CL55" s="591"/>
      <c r="CM55" s="593"/>
      <c r="CN55" s="594"/>
      <c r="CO55" s="594"/>
      <c r="CP55" s="594"/>
      <c r="CU55" s="592"/>
      <c r="CV55" s="591"/>
      <c r="CW55" s="591"/>
      <c r="CX55" s="593"/>
      <c r="CY55" s="594"/>
      <c r="CZ55" s="594"/>
      <c r="DA55" s="594"/>
      <c r="DF55" s="592"/>
      <c r="DG55" s="591"/>
      <c r="DH55" s="591"/>
      <c r="DI55" s="593"/>
      <c r="DJ55" s="594"/>
      <c r="DK55" s="594"/>
      <c r="DL55" s="594"/>
      <c r="DQ55" s="592"/>
      <c r="DR55" s="591"/>
      <c r="DS55" s="591"/>
      <c r="DT55" s="593"/>
      <c r="DU55" s="594"/>
      <c r="DV55" s="594"/>
      <c r="DW55" s="594"/>
      <c r="EB55" s="592"/>
      <c r="EC55" s="591"/>
      <c r="ED55" s="591"/>
      <c r="EE55" s="593"/>
      <c r="EF55" s="594"/>
      <c r="EG55" s="594"/>
      <c r="EH55" s="594"/>
      <c r="EM55" s="592"/>
      <c r="EN55" s="591"/>
      <c r="EO55" s="591"/>
      <c r="EP55" s="593"/>
      <c r="EQ55" s="594"/>
      <c r="ER55" s="594"/>
      <c r="ES55" s="594"/>
      <c r="EX55" s="592"/>
      <c r="EY55" s="591"/>
      <c r="EZ55" s="591"/>
      <c r="FA55" s="593"/>
      <c r="FB55" s="594"/>
      <c r="FC55" s="594"/>
      <c r="FD55" s="594"/>
      <c r="FI55" s="592"/>
      <c r="FJ55" s="591"/>
      <c r="FK55" s="591"/>
      <c r="FL55" s="593"/>
      <c r="FM55" s="594"/>
      <c r="FN55" s="594"/>
      <c r="FO55" s="594"/>
      <c r="FT55" s="592"/>
      <c r="FU55" s="591"/>
      <c r="FV55" s="591"/>
      <c r="FW55" s="593"/>
      <c r="FX55" s="594"/>
      <c r="FY55" s="594"/>
      <c r="FZ55" s="594"/>
      <c r="GE55" s="592"/>
      <c r="GF55" s="591"/>
      <c r="GG55" s="591"/>
      <c r="GH55" s="593"/>
      <c r="GI55" s="594"/>
      <c r="GJ55" s="594"/>
      <c r="GK55" s="594"/>
      <c r="GP55" s="592"/>
      <c r="GQ55" s="591"/>
      <c r="GR55" s="591"/>
      <c r="GS55" s="593"/>
      <c r="GT55" s="594"/>
      <c r="GU55" s="594"/>
      <c r="GV55" s="594"/>
      <c r="HA55" s="592"/>
      <c r="HB55" s="591"/>
      <c r="HC55" s="591"/>
      <c r="HD55" s="593"/>
      <c r="HE55" s="594"/>
      <c r="HF55" s="594"/>
      <c r="HG55" s="594"/>
      <c r="HL55" s="592"/>
      <c r="HM55" s="591"/>
      <c r="HN55" s="591"/>
    </row>
    <row r="56" spans="1:222" s="21" customFormat="1" ht="14.25">
      <c r="A56" s="584">
        <f t="shared" si="3"/>
        <v>3</v>
      </c>
      <c r="B56" s="585"/>
      <c r="C56" s="595" t="s">
        <v>3051</v>
      </c>
      <c r="D56" s="587" t="s">
        <v>250</v>
      </c>
      <c r="E56" s="588">
        <v>1</v>
      </c>
      <c r="F56" s="596"/>
      <c r="G56" s="589"/>
      <c r="H56" s="597">
        <f>E56*F56</f>
        <v>0</v>
      </c>
      <c r="I56" s="598">
        <f>E56*G56</f>
        <v>0</v>
      </c>
      <c r="J56" s="591"/>
      <c r="K56" s="592"/>
      <c r="L56" s="591"/>
      <c r="M56" s="591"/>
      <c r="N56" s="593"/>
      <c r="O56" s="594"/>
      <c r="P56" s="594"/>
      <c r="Q56" s="594"/>
      <c r="V56" s="592"/>
      <c r="W56" s="591"/>
      <c r="X56" s="591"/>
      <c r="Y56" s="593"/>
      <c r="Z56" s="594"/>
      <c r="AA56" s="594"/>
      <c r="AB56" s="594"/>
      <c r="AG56" s="592"/>
      <c r="AH56" s="591"/>
      <c r="AI56" s="591"/>
      <c r="AJ56" s="593"/>
      <c r="AK56" s="594"/>
      <c r="AL56" s="594"/>
      <c r="AM56" s="594"/>
      <c r="AR56" s="592"/>
      <c r="AS56" s="591"/>
      <c r="AT56" s="591"/>
      <c r="AU56" s="593"/>
      <c r="AV56" s="594"/>
      <c r="AW56" s="594"/>
      <c r="AX56" s="594"/>
      <c r="BC56" s="592"/>
      <c r="BD56" s="591"/>
      <c r="BE56" s="591"/>
      <c r="BF56" s="593"/>
      <c r="BG56" s="594"/>
      <c r="BH56" s="594"/>
      <c r="BI56" s="594"/>
      <c r="BN56" s="592"/>
      <c r="BO56" s="591"/>
      <c r="BP56" s="591"/>
      <c r="BQ56" s="593"/>
      <c r="BR56" s="594"/>
      <c r="BS56" s="594"/>
      <c r="BT56" s="594"/>
      <c r="BY56" s="592"/>
      <c r="BZ56" s="591"/>
      <c r="CA56" s="591"/>
      <c r="CB56" s="593"/>
      <c r="CC56" s="594"/>
      <c r="CD56" s="594"/>
      <c r="CE56" s="594"/>
      <c r="CJ56" s="592"/>
      <c r="CK56" s="591"/>
      <c r="CL56" s="591"/>
      <c r="CM56" s="593"/>
      <c r="CN56" s="594"/>
      <c r="CO56" s="594"/>
      <c r="CP56" s="594"/>
      <c r="CU56" s="592"/>
      <c r="CV56" s="591"/>
      <c r="CW56" s="591"/>
      <c r="CX56" s="593"/>
      <c r="CY56" s="594"/>
      <c r="CZ56" s="594"/>
      <c r="DA56" s="594"/>
      <c r="DF56" s="592"/>
      <c r="DG56" s="591"/>
      <c r="DH56" s="591"/>
      <c r="DI56" s="593"/>
      <c r="DJ56" s="594"/>
      <c r="DK56" s="594"/>
      <c r="DL56" s="594"/>
      <c r="DQ56" s="592"/>
      <c r="DR56" s="591"/>
      <c r="DS56" s="591"/>
      <c r="DT56" s="593"/>
      <c r="DU56" s="594"/>
      <c r="DV56" s="594"/>
      <c r="DW56" s="594"/>
      <c r="EB56" s="592"/>
      <c r="EC56" s="591"/>
      <c r="ED56" s="591"/>
      <c r="EE56" s="593"/>
      <c r="EF56" s="594"/>
      <c r="EG56" s="594"/>
      <c r="EH56" s="594"/>
      <c r="EM56" s="592"/>
      <c r="EN56" s="591"/>
      <c r="EO56" s="591"/>
      <c r="EP56" s="593"/>
      <c r="EQ56" s="594"/>
      <c r="ER56" s="594"/>
      <c r="ES56" s="594"/>
      <c r="EX56" s="592"/>
      <c r="EY56" s="591"/>
      <c r="EZ56" s="591"/>
      <c r="FA56" s="593"/>
      <c r="FB56" s="594"/>
      <c r="FC56" s="594"/>
      <c r="FD56" s="594"/>
      <c r="FI56" s="592"/>
      <c r="FJ56" s="591"/>
      <c r="FK56" s="591"/>
      <c r="FL56" s="593"/>
      <c r="FM56" s="594"/>
      <c r="FN56" s="594"/>
      <c r="FO56" s="594"/>
      <c r="FT56" s="592"/>
      <c r="FU56" s="591"/>
      <c r="FV56" s="591"/>
      <c r="FW56" s="593"/>
      <c r="FX56" s="594"/>
      <c r="FY56" s="594"/>
      <c r="FZ56" s="594"/>
      <c r="GE56" s="592"/>
      <c r="GF56" s="591"/>
      <c r="GG56" s="591"/>
      <c r="GH56" s="593"/>
      <c r="GI56" s="594"/>
      <c r="GJ56" s="594"/>
      <c r="GK56" s="594"/>
      <c r="GP56" s="592"/>
      <c r="GQ56" s="591"/>
      <c r="GR56" s="591"/>
      <c r="GS56" s="593"/>
      <c r="GT56" s="594"/>
      <c r="GU56" s="594"/>
      <c r="GV56" s="594"/>
      <c r="HA56" s="592"/>
      <c r="HB56" s="591"/>
      <c r="HC56" s="591"/>
      <c r="HD56" s="593"/>
      <c r="HE56" s="594"/>
      <c r="HF56" s="594"/>
      <c r="HG56" s="594"/>
      <c r="HL56" s="592"/>
      <c r="HM56" s="591"/>
      <c r="HN56" s="591"/>
    </row>
    <row r="57" spans="1:222" s="21" customFormat="1" ht="14.25">
      <c r="A57" s="584">
        <f t="shared" si="3"/>
        <v>4</v>
      </c>
      <c r="B57" s="585"/>
      <c r="C57" s="586" t="s">
        <v>3052</v>
      </c>
      <c r="D57" s="587" t="s">
        <v>250</v>
      </c>
      <c r="E57" s="588">
        <f>E56</f>
        <v>1</v>
      </c>
      <c r="F57" s="589"/>
      <c r="G57" s="589"/>
      <c r="H57" s="597">
        <f t="shared" ref="H57:H67" si="4">E57*F57</f>
        <v>0</v>
      </c>
      <c r="I57" s="598">
        <f t="shared" ref="I57:I67" si="5">E57*G57</f>
        <v>0</v>
      </c>
      <c r="J57" s="591"/>
      <c r="K57" s="592"/>
      <c r="L57" s="591"/>
      <c r="M57" s="591"/>
      <c r="N57" s="593"/>
      <c r="O57" s="594"/>
      <c r="P57" s="594"/>
      <c r="Q57" s="594"/>
      <c r="V57" s="592"/>
      <c r="W57" s="591"/>
      <c r="X57" s="591"/>
      <c r="Y57" s="593"/>
      <c r="Z57" s="594"/>
      <c r="AA57" s="594"/>
      <c r="AB57" s="594"/>
      <c r="AG57" s="592"/>
      <c r="AH57" s="591"/>
      <c r="AI57" s="591"/>
      <c r="AJ57" s="593"/>
      <c r="AK57" s="594"/>
      <c r="AL57" s="594"/>
      <c r="AM57" s="594"/>
      <c r="AR57" s="592"/>
      <c r="AS57" s="591"/>
      <c r="AT57" s="591"/>
      <c r="AU57" s="593"/>
      <c r="AV57" s="594"/>
      <c r="AW57" s="594"/>
      <c r="AX57" s="594"/>
      <c r="BC57" s="592"/>
      <c r="BD57" s="591"/>
      <c r="BE57" s="591"/>
      <c r="BF57" s="593"/>
      <c r="BG57" s="594"/>
      <c r="BH57" s="594"/>
      <c r="BI57" s="594"/>
      <c r="BN57" s="592"/>
      <c r="BO57" s="591"/>
      <c r="BP57" s="591"/>
      <c r="BQ57" s="593"/>
      <c r="BR57" s="594"/>
      <c r="BS57" s="594"/>
      <c r="BT57" s="594"/>
      <c r="BY57" s="592"/>
      <c r="BZ57" s="591"/>
      <c r="CA57" s="591"/>
      <c r="CB57" s="593"/>
      <c r="CC57" s="594"/>
      <c r="CD57" s="594"/>
      <c r="CE57" s="594"/>
      <c r="CJ57" s="592"/>
      <c r="CK57" s="591"/>
      <c r="CL57" s="591"/>
      <c r="CM57" s="593"/>
      <c r="CN57" s="594"/>
      <c r="CO57" s="594"/>
      <c r="CP57" s="594"/>
      <c r="CU57" s="592"/>
      <c r="CV57" s="591"/>
      <c r="CW57" s="591"/>
      <c r="CX57" s="593"/>
      <c r="CY57" s="594"/>
      <c r="CZ57" s="594"/>
      <c r="DA57" s="594"/>
      <c r="DF57" s="592"/>
      <c r="DG57" s="591"/>
      <c r="DH57" s="591"/>
      <c r="DI57" s="593"/>
      <c r="DJ57" s="594"/>
      <c r="DK57" s="594"/>
      <c r="DL57" s="594"/>
      <c r="DQ57" s="592"/>
      <c r="DR57" s="591"/>
      <c r="DS57" s="591"/>
      <c r="DT57" s="593"/>
      <c r="DU57" s="594"/>
      <c r="DV57" s="594"/>
      <c r="DW57" s="594"/>
      <c r="EB57" s="592"/>
      <c r="EC57" s="591"/>
      <c r="ED57" s="591"/>
      <c r="EE57" s="593"/>
      <c r="EF57" s="594"/>
      <c r="EG57" s="594"/>
      <c r="EH57" s="594"/>
      <c r="EM57" s="592"/>
      <c r="EN57" s="591"/>
      <c r="EO57" s="591"/>
      <c r="EP57" s="593"/>
      <c r="EQ57" s="594"/>
      <c r="ER57" s="594"/>
      <c r="ES57" s="594"/>
      <c r="EX57" s="592"/>
      <c r="EY57" s="591"/>
      <c r="EZ57" s="591"/>
      <c r="FA57" s="593"/>
      <c r="FB57" s="594"/>
      <c r="FC57" s="594"/>
      <c r="FD57" s="594"/>
      <c r="FI57" s="592"/>
      <c r="FJ57" s="591"/>
      <c r="FK57" s="591"/>
      <c r="FL57" s="593"/>
      <c r="FM57" s="594"/>
      <c r="FN57" s="594"/>
      <c r="FO57" s="594"/>
      <c r="FT57" s="592"/>
      <c r="FU57" s="591"/>
      <c r="FV57" s="591"/>
      <c r="FW57" s="593"/>
      <c r="FX57" s="594"/>
      <c r="FY57" s="594"/>
      <c r="FZ57" s="594"/>
      <c r="GE57" s="592"/>
      <c r="GF57" s="591"/>
      <c r="GG57" s="591"/>
      <c r="GH57" s="593"/>
      <c r="GI57" s="594"/>
      <c r="GJ57" s="594"/>
      <c r="GK57" s="594"/>
      <c r="GP57" s="592"/>
      <c r="GQ57" s="591"/>
      <c r="GR57" s="591"/>
      <c r="GS57" s="593"/>
      <c r="GT57" s="594"/>
      <c r="GU57" s="594"/>
      <c r="GV57" s="594"/>
      <c r="HA57" s="592"/>
      <c r="HB57" s="591"/>
      <c r="HC57" s="591"/>
      <c r="HD57" s="593"/>
      <c r="HE57" s="594"/>
      <c r="HF57" s="594"/>
      <c r="HG57" s="594"/>
      <c r="HL57" s="592"/>
      <c r="HM57" s="591"/>
      <c r="HN57" s="591"/>
    </row>
    <row r="58" spans="1:222" s="22" customFormat="1" ht="14.25">
      <c r="A58" s="584">
        <f t="shared" si="3"/>
        <v>5</v>
      </c>
      <c r="B58" s="585"/>
      <c r="C58" s="586" t="s">
        <v>3053</v>
      </c>
      <c r="D58" s="587" t="s">
        <v>250</v>
      </c>
      <c r="E58" s="588">
        <f>E56*2</f>
        <v>2</v>
      </c>
      <c r="F58" s="589"/>
      <c r="G58" s="589"/>
      <c r="H58" s="597">
        <f t="shared" si="4"/>
        <v>0</v>
      </c>
      <c r="I58" s="598">
        <f t="shared" si="5"/>
        <v>0</v>
      </c>
      <c r="J58" s="599"/>
      <c r="K58" s="600"/>
      <c r="L58" s="599"/>
      <c r="M58" s="599"/>
      <c r="N58" s="601"/>
      <c r="O58" s="602"/>
      <c r="P58" s="602"/>
      <c r="Q58" s="602"/>
      <c r="V58" s="600"/>
      <c r="W58" s="599"/>
      <c r="X58" s="599"/>
      <c r="Y58" s="601"/>
      <c r="Z58" s="602"/>
      <c r="AA58" s="602"/>
      <c r="AB58" s="602"/>
      <c r="AG58" s="600"/>
      <c r="AH58" s="599"/>
      <c r="AI58" s="599"/>
      <c r="AJ58" s="601"/>
      <c r="AK58" s="602"/>
      <c r="AL58" s="602"/>
      <c r="AM58" s="602"/>
      <c r="AR58" s="600"/>
      <c r="AS58" s="599"/>
      <c r="AT58" s="599"/>
      <c r="AU58" s="601"/>
      <c r="AV58" s="602"/>
      <c r="AW58" s="602"/>
      <c r="AX58" s="602"/>
      <c r="BC58" s="600"/>
      <c r="BD58" s="599"/>
      <c r="BE58" s="599"/>
      <c r="BF58" s="601"/>
      <c r="BG58" s="602"/>
      <c r="BH58" s="602"/>
      <c r="BI58" s="602"/>
      <c r="BN58" s="600"/>
      <c r="BO58" s="599"/>
      <c r="BP58" s="599"/>
      <c r="BQ58" s="601"/>
      <c r="BR58" s="602"/>
      <c r="BS58" s="602"/>
      <c r="BT58" s="602"/>
      <c r="BY58" s="600"/>
      <c r="BZ58" s="599"/>
      <c r="CA58" s="599"/>
      <c r="CB58" s="601"/>
      <c r="CC58" s="602"/>
      <c r="CD58" s="602"/>
      <c r="CE58" s="602"/>
      <c r="CJ58" s="600"/>
      <c r="CK58" s="599"/>
      <c r="CL58" s="599"/>
      <c r="CM58" s="601"/>
      <c r="CN58" s="602"/>
      <c r="CO58" s="602"/>
      <c r="CP58" s="602"/>
      <c r="CU58" s="600"/>
      <c r="CV58" s="599"/>
      <c r="CW58" s="599"/>
      <c r="CX58" s="601"/>
      <c r="CY58" s="602"/>
      <c r="CZ58" s="602"/>
      <c r="DA58" s="602"/>
      <c r="DF58" s="600"/>
      <c r="DG58" s="599"/>
      <c r="DH58" s="599"/>
      <c r="DI58" s="601"/>
      <c r="DJ58" s="602"/>
      <c r="DK58" s="602"/>
      <c r="DL58" s="602"/>
      <c r="DQ58" s="600"/>
      <c r="DR58" s="599"/>
      <c r="DS58" s="599"/>
      <c r="DT58" s="601"/>
      <c r="DU58" s="602"/>
      <c r="DV58" s="602"/>
      <c r="DW58" s="602"/>
      <c r="EB58" s="600"/>
      <c r="EC58" s="599"/>
      <c r="ED58" s="599"/>
      <c r="EE58" s="601"/>
      <c r="EF58" s="602"/>
      <c r="EG58" s="602"/>
      <c r="EH58" s="602"/>
      <c r="EM58" s="600"/>
      <c r="EN58" s="599"/>
      <c r="EO58" s="599"/>
      <c r="EP58" s="601"/>
      <c r="EQ58" s="602"/>
      <c r="ER58" s="602"/>
      <c r="ES58" s="602"/>
      <c r="EX58" s="600"/>
      <c r="EY58" s="599"/>
      <c r="EZ58" s="599"/>
      <c r="FA58" s="601"/>
      <c r="FB58" s="602"/>
      <c r="FC58" s="602"/>
      <c r="FD58" s="602"/>
      <c r="FI58" s="600"/>
      <c r="FJ58" s="599"/>
      <c r="FK58" s="599"/>
      <c r="FL58" s="601"/>
      <c r="FM58" s="602"/>
      <c r="FN58" s="602"/>
      <c r="FO58" s="602"/>
      <c r="FT58" s="600"/>
      <c r="FU58" s="599"/>
      <c r="FV58" s="599"/>
      <c r="FW58" s="601"/>
      <c r="FX58" s="602"/>
      <c r="FY58" s="602"/>
      <c r="FZ58" s="602"/>
      <c r="GE58" s="600"/>
      <c r="GF58" s="599"/>
      <c r="GG58" s="599"/>
      <c r="GH58" s="601"/>
      <c r="GI58" s="602"/>
      <c r="GJ58" s="602"/>
      <c r="GK58" s="602"/>
      <c r="GP58" s="600"/>
      <c r="GQ58" s="599"/>
      <c r="GR58" s="599"/>
      <c r="GS58" s="601"/>
      <c r="GT58" s="602"/>
      <c r="GU58" s="602"/>
      <c r="GV58" s="602"/>
      <c r="HA58" s="600"/>
      <c r="HB58" s="599"/>
      <c r="HC58" s="599"/>
      <c r="HD58" s="601"/>
      <c r="HE58" s="602"/>
      <c r="HF58" s="602"/>
      <c r="HG58" s="602"/>
      <c r="HL58" s="600"/>
      <c r="HM58" s="599"/>
      <c r="HN58" s="599"/>
    </row>
    <row r="59" spans="1:222" s="22" customFormat="1" ht="14.25">
      <c r="A59" s="584">
        <f t="shared" si="3"/>
        <v>6</v>
      </c>
      <c r="B59" s="585"/>
      <c r="C59" s="586" t="s">
        <v>3054</v>
      </c>
      <c r="D59" s="587" t="s">
        <v>250</v>
      </c>
      <c r="E59" s="588">
        <f>E57</f>
        <v>1</v>
      </c>
      <c r="F59" s="589"/>
      <c r="G59" s="589"/>
      <c r="H59" s="597">
        <f t="shared" si="4"/>
        <v>0</v>
      </c>
      <c r="I59" s="598">
        <f t="shared" si="5"/>
        <v>0</v>
      </c>
      <c r="J59" s="599"/>
      <c r="K59" s="600"/>
      <c r="L59" s="599"/>
      <c r="M59" s="599"/>
      <c r="N59" s="601"/>
      <c r="O59" s="602"/>
      <c r="P59" s="602"/>
      <c r="Q59" s="602"/>
      <c r="V59" s="600"/>
      <c r="W59" s="599"/>
      <c r="X59" s="599"/>
      <c r="Y59" s="601"/>
      <c r="Z59" s="602"/>
      <c r="AA59" s="602"/>
      <c r="AB59" s="602"/>
      <c r="AG59" s="600"/>
      <c r="AH59" s="599"/>
      <c r="AI59" s="599"/>
      <c r="AJ59" s="601"/>
      <c r="AK59" s="602"/>
      <c r="AL59" s="602"/>
      <c r="AM59" s="602"/>
      <c r="AR59" s="600"/>
      <c r="AS59" s="599"/>
      <c r="AT59" s="599"/>
      <c r="AU59" s="601"/>
      <c r="AV59" s="602"/>
      <c r="AW59" s="602"/>
      <c r="AX59" s="602"/>
      <c r="BC59" s="600"/>
      <c r="BD59" s="599"/>
      <c r="BE59" s="599"/>
      <c r="BF59" s="601"/>
      <c r="BG59" s="602"/>
      <c r="BH59" s="602"/>
      <c r="BI59" s="602"/>
      <c r="BN59" s="600"/>
      <c r="BO59" s="599"/>
      <c r="BP59" s="599"/>
      <c r="BQ59" s="601"/>
      <c r="BR59" s="602"/>
      <c r="BS59" s="602"/>
      <c r="BT59" s="602"/>
      <c r="BY59" s="600"/>
      <c r="BZ59" s="599"/>
      <c r="CA59" s="599"/>
      <c r="CB59" s="601"/>
      <c r="CC59" s="602"/>
      <c r="CD59" s="602"/>
      <c r="CE59" s="602"/>
      <c r="CJ59" s="600"/>
      <c r="CK59" s="599"/>
      <c r="CL59" s="599"/>
      <c r="CM59" s="601"/>
      <c r="CN59" s="602"/>
      <c r="CO59" s="602"/>
      <c r="CP59" s="602"/>
      <c r="CU59" s="600"/>
      <c r="CV59" s="599"/>
      <c r="CW59" s="599"/>
      <c r="CX59" s="601"/>
      <c r="CY59" s="602"/>
      <c r="CZ59" s="602"/>
      <c r="DA59" s="602"/>
      <c r="DF59" s="600"/>
      <c r="DG59" s="599"/>
      <c r="DH59" s="599"/>
      <c r="DI59" s="601"/>
      <c r="DJ59" s="602"/>
      <c r="DK59" s="602"/>
      <c r="DL59" s="602"/>
      <c r="DQ59" s="600"/>
      <c r="DR59" s="599"/>
      <c r="DS59" s="599"/>
      <c r="DT59" s="601"/>
      <c r="DU59" s="602"/>
      <c r="DV59" s="602"/>
      <c r="DW59" s="602"/>
      <c r="EB59" s="600"/>
      <c r="EC59" s="599"/>
      <c r="ED59" s="599"/>
      <c r="EE59" s="601"/>
      <c r="EF59" s="602"/>
      <c r="EG59" s="602"/>
      <c r="EH59" s="602"/>
      <c r="EM59" s="600"/>
      <c r="EN59" s="599"/>
      <c r="EO59" s="599"/>
      <c r="EP59" s="601"/>
      <c r="EQ59" s="602"/>
      <c r="ER59" s="602"/>
      <c r="ES59" s="602"/>
      <c r="EX59" s="600"/>
      <c r="EY59" s="599"/>
      <c r="EZ59" s="599"/>
      <c r="FA59" s="601"/>
      <c r="FB59" s="602"/>
      <c r="FC59" s="602"/>
      <c r="FD59" s="602"/>
      <c r="FI59" s="600"/>
      <c r="FJ59" s="599"/>
      <c r="FK59" s="599"/>
      <c r="FL59" s="601"/>
      <c r="FM59" s="602"/>
      <c r="FN59" s="602"/>
      <c r="FO59" s="602"/>
      <c r="FT59" s="600"/>
      <c r="FU59" s="599"/>
      <c r="FV59" s="599"/>
      <c r="FW59" s="601"/>
      <c r="FX59" s="602"/>
      <c r="FY59" s="602"/>
      <c r="FZ59" s="602"/>
      <c r="GE59" s="600"/>
      <c r="GF59" s="599"/>
      <c r="GG59" s="599"/>
      <c r="GH59" s="601"/>
      <c r="GI59" s="602"/>
      <c r="GJ59" s="602"/>
      <c r="GK59" s="602"/>
      <c r="GP59" s="600"/>
      <c r="GQ59" s="599"/>
      <c r="GR59" s="599"/>
      <c r="GS59" s="601"/>
      <c r="GT59" s="602"/>
      <c r="GU59" s="602"/>
      <c r="GV59" s="602"/>
      <c r="HA59" s="600"/>
      <c r="HB59" s="599"/>
      <c r="HC59" s="599"/>
      <c r="HD59" s="601"/>
      <c r="HE59" s="602"/>
      <c r="HF59" s="602"/>
      <c r="HG59" s="602"/>
      <c r="HL59" s="600"/>
      <c r="HM59" s="599"/>
      <c r="HN59" s="599"/>
    </row>
    <row r="60" spans="1:222" s="22" customFormat="1" ht="14.25">
      <c r="A60" s="584">
        <f t="shared" si="3"/>
        <v>7</v>
      </c>
      <c r="B60" s="585"/>
      <c r="C60" s="595" t="s">
        <v>3055</v>
      </c>
      <c r="D60" s="587" t="s">
        <v>250</v>
      </c>
      <c r="E60" s="588">
        <v>6</v>
      </c>
      <c r="F60" s="589"/>
      <c r="G60" s="589"/>
      <c r="H60" s="597">
        <f t="shared" si="4"/>
        <v>0</v>
      </c>
      <c r="I60" s="598">
        <f t="shared" si="5"/>
        <v>0</v>
      </c>
      <c r="J60" s="599"/>
      <c r="K60" s="600"/>
      <c r="L60" s="599"/>
      <c r="M60" s="599"/>
      <c r="N60" s="601"/>
      <c r="O60" s="602"/>
      <c r="P60" s="602"/>
      <c r="Q60" s="602"/>
      <c r="V60" s="600"/>
      <c r="W60" s="599"/>
      <c r="X60" s="599"/>
      <c r="Y60" s="601"/>
      <c r="Z60" s="602"/>
      <c r="AA60" s="602"/>
      <c r="AB60" s="602"/>
      <c r="AG60" s="600"/>
      <c r="AH60" s="599"/>
      <c r="AI60" s="599"/>
      <c r="AJ60" s="601"/>
      <c r="AK60" s="602"/>
      <c r="AL60" s="602"/>
      <c r="AM60" s="602"/>
      <c r="AR60" s="600"/>
      <c r="AS60" s="599"/>
      <c r="AT60" s="599"/>
      <c r="AU60" s="601"/>
      <c r="AV60" s="602"/>
      <c r="AW60" s="602"/>
      <c r="AX60" s="602"/>
      <c r="BC60" s="600"/>
      <c r="BD60" s="599"/>
      <c r="BE60" s="599"/>
      <c r="BF60" s="601"/>
      <c r="BG60" s="602"/>
      <c r="BH60" s="602"/>
      <c r="BI60" s="602"/>
      <c r="BN60" s="600"/>
      <c r="BO60" s="599"/>
      <c r="BP60" s="599"/>
      <c r="BQ60" s="601"/>
      <c r="BR60" s="602"/>
      <c r="BS60" s="602"/>
      <c r="BT60" s="602"/>
      <c r="BY60" s="600"/>
      <c r="BZ60" s="599"/>
      <c r="CA60" s="599"/>
      <c r="CB60" s="601"/>
      <c r="CC60" s="602"/>
      <c r="CD60" s="602"/>
      <c r="CE60" s="602"/>
      <c r="CJ60" s="600"/>
      <c r="CK60" s="599"/>
      <c r="CL60" s="599"/>
      <c r="CM60" s="601"/>
      <c r="CN60" s="602"/>
      <c r="CO60" s="602"/>
      <c r="CP60" s="602"/>
      <c r="CU60" s="600"/>
      <c r="CV60" s="599"/>
      <c r="CW60" s="599"/>
      <c r="CX60" s="601"/>
      <c r="CY60" s="602"/>
      <c r="CZ60" s="602"/>
      <c r="DA60" s="602"/>
      <c r="DF60" s="600"/>
      <c r="DG60" s="599"/>
      <c r="DH60" s="599"/>
      <c r="DI60" s="601"/>
      <c r="DJ60" s="602"/>
      <c r="DK60" s="602"/>
      <c r="DL60" s="602"/>
      <c r="DQ60" s="600"/>
      <c r="DR60" s="599"/>
      <c r="DS60" s="599"/>
      <c r="DT60" s="601"/>
      <c r="DU60" s="602"/>
      <c r="DV60" s="602"/>
      <c r="DW60" s="602"/>
      <c r="EB60" s="600"/>
      <c r="EC60" s="599"/>
      <c r="ED60" s="599"/>
      <c r="EE60" s="601"/>
      <c r="EF60" s="602"/>
      <c r="EG60" s="602"/>
      <c r="EH60" s="602"/>
      <c r="EM60" s="600"/>
      <c r="EN60" s="599"/>
      <c r="EO60" s="599"/>
      <c r="EP60" s="601"/>
      <c r="EQ60" s="602"/>
      <c r="ER60" s="602"/>
      <c r="ES60" s="602"/>
      <c r="EX60" s="600"/>
      <c r="EY60" s="599"/>
      <c r="EZ60" s="599"/>
      <c r="FA60" s="601"/>
      <c r="FB60" s="602"/>
      <c r="FC60" s="602"/>
      <c r="FD60" s="602"/>
      <c r="FI60" s="600"/>
      <c r="FJ60" s="599"/>
      <c r="FK60" s="599"/>
      <c r="FL60" s="601"/>
      <c r="FM60" s="602"/>
      <c r="FN60" s="602"/>
      <c r="FO60" s="602"/>
      <c r="FT60" s="600"/>
      <c r="FU60" s="599"/>
      <c r="FV60" s="599"/>
      <c r="FW60" s="601"/>
      <c r="FX60" s="602"/>
      <c r="FY60" s="602"/>
      <c r="FZ60" s="602"/>
      <c r="GE60" s="600"/>
      <c r="GF60" s="599"/>
      <c r="GG60" s="599"/>
      <c r="GH60" s="601"/>
      <c r="GI60" s="602"/>
      <c r="GJ60" s="602"/>
      <c r="GK60" s="602"/>
      <c r="GP60" s="600"/>
      <c r="GQ60" s="599"/>
      <c r="GR60" s="599"/>
      <c r="GS60" s="601"/>
      <c r="GT60" s="602"/>
      <c r="GU60" s="602"/>
      <c r="GV60" s="602"/>
      <c r="HA60" s="600"/>
      <c r="HB60" s="599"/>
      <c r="HC60" s="599"/>
      <c r="HD60" s="601"/>
      <c r="HE60" s="602"/>
      <c r="HF60" s="602"/>
      <c r="HG60" s="602"/>
      <c r="HL60" s="600"/>
      <c r="HM60" s="599"/>
      <c r="HN60" s="599"/>
    </row>
    <row r="61" spans="1:222" s="21" customFormat="1" ht="38.25">
      <c r="A61" s="584">
        <f t="shared" si="3"/>
        <v>8</v>
      </c>
      <c r="B61" s="585"/>
      <c r="C61" s="595" t="s">
        <v>3056</v>
      </c>
      <c r="D61" s="587" t="s">
        <v>250</v>
      </c>
      <c r="E61" s="588">
        <v>3</v>
      </c>
      <c r="F61" s="589"/>
      <c r="G61" s="589"/>
      <c r="H61" s="597">
        <f t="shared" si="4"/>
        <v>0</v>
      </c>
      <c r="I61" s="598">
        <f t="shared" si="5"/>
        <v>0</v>
      </c>
      <c r="J61" s="591"/>
      <c r="K61" s="592"/>
      <c r="L61" s="591"/>
      <c r="M61" s="591"/>
      <c r="N61" s="593"/>
      <c r="O61" s="594"/>
      <c r="P61" s="594"/>
      <c r="Q61" s="594"/>
      <c r="V61" s="592"/>
      <c r="W61" s="591"/>
      <c r="X61" s="591"/>
      <c r="Y61" s="593"/>
      <c r="Z61" s="594"/>
      <c r="AA61" s="594"/>
      <c r="AB61" s="594"/>
      <c r="AG61" s="592"/>
      <c r="AH61" s="591"/>
      <c r="AI61" s="591"/>
      <c r="AJ61" s="593"/>
      <c r="AK61" s="594"/>
      <c r="AL61" s="594"/>
      <c r="AM61" s="594"/>
      <c r="AR61" s="592"/>
      <c r="AS61" s="591"/>
      <c r="AT61" s="591"/>
      <c r="AU61" s="593"/>
      <c r="AV61" s="594"/>
      <c r="AW61" s="594"/>
      <c r="AX61" s="594"/>
      <c r="BC61" s="592"/>
      <c r="BD61" s="591"/>
      <c r="BE61" s="591"/>
      <c r="BF61" s="593"/>
      <c r="BG61" s="594"/>
      <c r="BH61" s="594"/>
      <c r="BI61" s="594"/>
      <c r="BN61" s="592"/>
      <c r="BO61" s="591"/>
      <c r="BP61" s="591"/>
      <c r="BQ61" s="593"/>
      <c r="BR61" s="594"/>
      <c r="BS61" s="594"/>
      <c r="BT61" s="594"/>
      <c r="BY61" s="592"/>
      <c r="BZ61" s="591"/>
      <c r="CA61" s="591"/>
      <c r="CB61" s="593"/>
      <c r="CC61" s="594"/>
      <c r="CD61" s="594"/>
      <c r="CE61" s="594"/>
      <c r="CJ61" s="592"/>
      <c r="CK61" s="591"/>
      <c r="CL61" s="591"/>
      <c r="CM61" s="593"/>
      <c r="CN61" s="594"/>
      <c r="CO61" s="594"/>
      <c r="CP61" s="594"/>
      <c r="CU61" s="592"/>
      <c r="CV61" s="591"/>
      <c r="CW61" s="591"/>
      <c r="CX61" s="593"/>
      <c r="CY61" s="594"/>
      <c r="CZ61" s="594"/>
      <c r="DA61" s="594"/>
      <c r="DF61" s="592"/>
      <c r="DG61" s="591"/>
      <c r="DH61" s="591"/>
      <c r="DI61" s="593"/>
      <c r="DJ61" s="594"/>
      <c r="DK61" s="594"/>
      <c r="DL61" s="594"/>
      <c r="DQ61" s="592"/>
      <c r="DR61" s="591"/>
      <c r="DS61" s="591"/>
      <c r="DT61" s="593"/>
      <c r="DU61" s="594"/>
      <c r="DV61" s="594"/>
      <c r="DW61" s="594"/>
      <c r="EB61" s="592"/>
      <c r="EC61" s="591"/>
      <c r="ED61" s="591"/>
      <c r="EE61" s="593"/>
      <c r="EF61" s="594"/>
      <c r="EG61" s="594"/>
      <c r="EH61" s="594"/>
      <c r="EM61" s="592"/>
      <c r="EN61" s="591"/>
      <c r="EO61" s="591"/>
      <c r="EP61" s="593"/>
      <c r="EQ61" s="594"/>
      <c r="ER61" s="594"/>
      <c r="ES61" s="594"/>
      <c r="EX61" s="592"/>
      <c r="EY61" s="591"/>
      <c r="EZ61" s="591"/>
      <c r="FA61" s="593"/>
      <c r="FB61" s="594"/>
      <c r="FC61" s="594"/>
      <c r="FD61" s="594"/>
      <c r="FI61" s="592"/>
      <c r="FJ61" s="591"/>
      <c r="FK61" s="591"/>
      <c r="FL61" s="593"/>
      <c r="FM61" s="594"/>
      <c r="FN61" s="594"/>
      <c r="FO61" s="594"/>
      <c r="FT61" s="592"/>
      <c r="FU61" s="591"/>
      <c r="FV61" s="591"/>
      <c r="FW61" s="593"/>
      <c r="FX61" s="594"/>
      <c r="FY61" s="594"/>
      <c r="FZ61" s="594"/>
      <c r="GE61" s="592"/>
      <c r="GF61" s="591"/>
      <c r="GG61" s="591"/>
      <c r="GH61" s="593"/>
      <c r="GI61" s="594"/>
      <c r="GJ61" s="594"/>
      <c r="GK61" s="594"/>
      <c r="GP61" s="592"/>
      <c r="GQ61" s="591"/>
      <c r="GR61" s="591"/>
      <c r="GS61" s="593"/>
      <c r="GT61" s="594"/>
      <c r="GU61" s="594"/>
      <c r="GV61" s="594"/>
      <c r="HA61" s="592"/>
      <c r="HB61" s="591"/>
      <c r="HC61" s="591"/>
      <c r="HD61" s="593"/>
      <c r="HE61" s="594"/>
      <c r="HF61" s="594"/>
      <c r="HG61" s="594"/>
      <c r="HL61" s="592"/>
      <c r="HM61" s="591"/>
      <c r="HN61" s="591"/>
    </row>
    <row r="62" spans="1:222" s="21" customFormat="1" ht="38.25">
      <c r="A62" s="584">
        <f t="shared" si="3"/>
        <v>9</v>
      </c>
      <c r="B62" s="585"/>
      <c r="C62" s="595" t="s">
        <v>3057</v>
      </c>
      <c r="D62" s="587" t="s">
        <v>250</v>
      </c>
      <c r="E62" s="588">
        <v>1</v>
      </c>
      <c r="F62" s="589"/>
      <c r="G62" s="589"/>
      <c r="H62" s="597">
        <f t="shared" si="4"/>
        <v>0</v>
      </c>
      <c r="I62" s="598">
        <f t="shared" si="5"/>
        <v>0</v>
      </c>
      <c r="J62" s="591"/>
      <c r="K62" s="592"/>
      <c r="L62" s="591"/>
      <c r="M62" s="591"/>
      <c r="N62" s="593"/>
      <c r="O62" s="594"/>
      <c r="P62" s="594"/>
      <c r="Q62" s="594"/>
      <c r="V62" s="592"/>
      <c r="W62" s="591"/>
      <c r="X62" s="591"/>
      <c r="Y62" s="593"/>
      <c r="Z62" s="594"/>
      <c r="AA62" s="594"/>
      <c r="AB62" s="594"/>
      <c r="AG62" s="592"/>
      <c r="AH62" s="591"/>
      <c r="AI62" s="591"/>
      <c r="AJ62" s="593"/>
      <c r="AK62" s="594"/>
      <c r="AL62" s="594"/>
      <c r="AM62" s="594"/>
      <c r="AR62" s="592"/>
      <c r="AS62" s="591"/>
      <c r="AT62" s="591"/>
      <c r="AU62" s="593"/>
      <c r="AV62" s="594"/>
      <c r="AW62" s="594"/>
      <c r="AX62" s="594"/>
      <c r="BC62" s="592"/>
      <c r="BD62" s="591"/>
      <c r="BE62" s="591"/>
      <c r="BF62" s="593"/>
      <c r="BG62" s="594"/>
      <c r="BH62" s="594"/>
      <c r="BI62" s="594"/>
      <c r="BN62" s="592"/>
      <c r="BO62" s="591"/>
      <c r="BP62" s="591"/>
      <c r="BQ62" s="593"/>
      <c r="BR62" s="594"/>
      <c r="BS62" s="594"/>
      <c r="BT62" s="594"/>
      <c r="BY62" s="592"/>
      <c r="BZ62" s="591"/>
      <c r="CA62" s="591"/>
      <c r="CB62" s="593"/>
      <c r="CC62" s="594"/>
      <c r="CD62" s="594"/>
      <c r="CE62" s="594"/>
      <c r="CJ62" s="592"/>
      <c r="CK62" s="591"/>
      <c r="CL62" s="591"/>
      <c r="CM62" s="593"/>
      <c r="CN62" s="594"/>
      <c r="CO62" s="594"/>
      <c r="CP62" s="594"/>
      <c r="CU62" s="592"/>
      <c r="CV62" s="591"/>
      <c r="CW62" s="591"/>
      <c r="CX62" s="593"/>
      <c r="CY62" s="594"/>
      <c r="CZ62" s="594"/>
      <c r="DA62" s="594"/>
      <c r="DF62" s="592"/>
      <c r="DG62" s="591"/>
      <c r="DH62" s="591"/>
      <c r="DI62" s="593"/>
      <c r="DJ62" s="594"/>
      <c r="DK62" s="594"/>
      <c r="DL62" s="594"/>
      <c r="DQ62" s="592"/>
      <c r="DR62" s="591"/>
      <c r="DS62" s="591"/>
      <c r="DT62" s="593"/>
      <c r="DU62" s="594"/>
      <c r="DV62" s="594"/>
      <c r="DW62" s="594"/>
      <c r="EB62" s="592"/>
      <c r="EC62" s="591"/>
      <c r="ED62" s="591"/>
      <c r="EE62" s="593"/>
      <c r="EF62" s="594"/>
      <c r="EG62" s="594"/>
      <c r="EH62" s="594"/>
      <c r="EM62" s="592"/>
      <c r="EN62" s="591"/>
      <c r="EO62" s="591"/>
      <c r="EP62" s="593"/>
      <c r="EQ62" s="594"/>
      <c r="ER62" s="594"/>
      <c r="ES62" s="594"/>
      <c r="EX62" s="592"/>
      <c r="EY62" s="591"/>
      <c r="EZ62" s="591"/>
      <c r="FA62" s="593"/>
      <c r="FB62" s="594"/>
      <c r="FC62" s="594"/>
      <c r="FD62" s="594"/>
      <c r="FI62" s="592"/>
      <c r="FJ62" s="591"/>
      <c r="FK62" s="591"/>
      <c r="FL62" s="593"/>
      <c r="FM62" s="594"/>
      <c r="FN62" s="594"/>
      <c r="FO62" s="594"/>
      <c r="FT62" s="592"/>
      <c r="FU62" s="591"/>
      <c r="FV62" s="591"/>
      <c r="FW62" s="593"/>
      <c r="FX62" s="594"/>
      <c r="FY62" s="594"/>
      <c r="FZ62" s="594"/>
      <c r="GE62" s="592"/>
      <c r="GF62" s="591"/>
      <c r="GG62" s="591"/>
      <c r="GH62" s="593"/>
      <c r="GI62" s="594"/>
      <c r="GJ62" s="594"/>
      <c r="GK62" s="594"/>
      <c r="GP62" s="592"/>
      <c r="GQ62" s="591"/>
      <c r="GR62" s="591"/>
      <c r="GS62" s="593"/>
      <c r="GT62" s="594"/>
      <c r="GU62" s="594"/>
      <c r="GV62" s="594"/>
      <c r="HA62" s="592"/>
      <c r="HB62" s="591"/>
      <c r="HC62" s="591"/>
      <c r="HD62" s="593"/>
      <c r="HE62" s="594"/>
      <c r="HF62" s="594"/>
      <c r="HG62" s="594"/>
      <c r="HL62" s="592"/>
      <c r="HM62" s="591"/>
      <c r="HN62" s="591"/>
    </row>
    <row r="63" spans="1:222" s="21" customFormat="1" ht="14.25">
      <c r="A63" s="584">
        <f t="shared" si="3"/>
        <v>10</v>
      </c>
      <c r="B63" s="585"/>
      <c r="C63" s="595" t="s">
        <v>3058</v>
      </c>
      <c r="D63" s="587" t="s">
        <v>250</v>
      </c>
      <c r="E63" s="588">
        <f>24*E61+24*E62</f>
        <v>96</v>
      </c>
      <c r="F63" s="589"/>
      <c r="G63" s="589"/>
      <c r="H63" s="597">
        <f t="shared" si="4"/>
        <v>0</v>
      </c>
      <c r="I63" s="598">
        <f t="shared" si="5"/>
        <v>0</v>
      </c>
      <c r="J63" s="591"/>
      <c r="K63" s="592"/>
      <c r="L63" s="591"/>
      <c r="M63" s="591"/>
      <c r="N63" s="593"/>
      <c r="O63" s="594"/>
      <c r="P63" s="594"/>
      <c r="Q63" s="594"/>
      <c r="V63" s="592"/>
      <c r="W63" s="591"/>
      <c r="X63" s="591"/>
      <c r="Y63" s="593"/>
      <c r="Z63" s="594"/>
      <c r="AA63" s="594"/>
      <c r="AB63" s="594"/>
      <c r="AG63" s="592"/>
      <c r="AH63" s="591"/>
      <c r="AI63" s="591"/>
      <c r="AJ63" s="593"/>
      <c r="AK63" s="594"/>
      <c r="AL63" s="594"/>
      <c r="AM63" s="594"/>
      <c r="AR63" s="592"/>
      <c r="AS63" s="591"/>
      <c r="AT63" s="591"/>
      <c r="AU63" s="593"/>
      <c r="AV63" s="594"/>
      <c r="AW63" s="594"/>
      <c r="AX63" s="594"/>
      <c r="BC63" s="592"/>
      <c r="BD63" s="591"/>
      <c r="BE63" s="591"/>
      <c r="BF63" s="593"/>
      <c r="BG63" s="594"/>
      <c r="BH63" s="594"/>
      <c r="BI63" s="594"/>
      <c r="BN63" s="592"/>
      <c r="BO63" s="591"/>
      <c r="BP63" s="591"/>
      <c r="BQ63" s="593"/>
      <c r="BR63" s="594"/>
      <c r="BS63" s="594"/>
      <c r="BT63" s="594"/>
      <c r="BY63" s="592"/>
      <c r="BZ63" s="591"/>
      <c r="CA63" s="591"/>
      <c r="CB63" s="593"/>
      <c r="CC63" s="594"/>
      <c r="CD63" s="594"/>
      <c r="CE63" s="594"/>
      <c r="CJ63" s="592"/>
      <c r="CK63" s="591"/>
      <c r="CL63" s="591"/>
      <c r="CM63" s="593"/>
      <c r="CN63" s="594"/>
      <c r="CO63" s="594"/>
      <c r="CP63" s="594"/>
      <c r="CU63" s="592"/>
      <c r="CV63" s="591"/>
      <c r="CW63" s="591"/>
      <c r="CX63" s="593"/>
      <c r="CY63" s="594"/>
      <c r="CZ63" s="594"/>
      <c r="DA63" s="594"/>
      <c r="DF63" s="592"/>
      <c r="DG63" s="591"/>
      <c r="DH63" s="591"/>
      <c r="DI63" s="593"/>
      <c r="DJ63" s="594"/>
      <c r="DK63" s="594"/>
      <c r="DL63" s="594"/>
      <c r="DQ63" s="592"/>
      <c r="DR63" s="591"/>
      <c r="DS63" s="591"/>
      <c r="DT63" s="593"/>
      <c r="DU63" s="594"/>
      <c r="DV63" s="594"/>
      <c r="DW63" s="594"/>
      <c r="EB63" s="592"/>
      <c r="EC63" s="591"/>
      <c r="ED63" s="591"/>
      <c r="EE63" s="593"/>
      <c r="EF63" s="594"/>
      <c r="EG63" s="594"/>
      <c r="EH63" s="594"/>
      <c r="EM63" s="592"/>
      <c r="EN63" s="591"/>
      <c r="EO63" s="591"/>
      <c r="EP63" s="593"/>
      <c r="EQ63" s="594"/>
      <c r="ER63" s="594"/>
      <c r="ES63" s="594"/>
      <c r="EX63" s="592"/>
      <c r="EY63" s="591"/>
      <c r="EZ63" s="591"/>
      <c r="FA63" s="593"/>
      <c r="FB63" s="594"/>
      <c r="FC63" s="594"/>
      <c r="FD63" s="594"/>
      <c r="FI63" s="592"/>
      <c r="FJ63" s="591"/>
      <c r="FK63" s="591"/>
      <c r="FL63" s="593"/>
      <c r="FM63" s="594"/>
      <c r="FN63" s="594"/>
      <c r="FO63" s="594"/>
      <c r="FT63" s="592"/>
      <c r="FU63" s="591"/>
      <c r="FV63" s="591"/>
      <c r="FW63" s="593"/>
      <c r="FX63" s="594"/>
      <c r="FY63" s="594"/>
      <c r="FZ63" s="594"/>
      <c r="GE63" s="592"/>
      <c r="GF63" s="591"/>
      <c r="GG63" s="591"/>
      <c r="GH63" s="593"/>
      <c r="GI63" s="594"/>
      <c r="GJ63" s="594"/>
      <c r="GK63" s="594"/>
      <c r="GP63" s="592"/>
      <c r="GQ63" s="591"/>
      <c r="GR63" s="591"/>
      <c r="GS63" s="593"/>
      <c r="GT63" s="594"/>
      <c r="GU63" s="594"/>
      <c r="GV63" s="594"/>
      <c r="HA63" s="592"/>
      <c r="HB63" s="591"/>
      <c r="HC63" s="591"/>
      <c r="HD63" s="593"/>
      <c r="HE63" s="594"/>
      <c r="HF63" s="594"/>
      <c r="HG63" s="594"/>
      <c r="HL63" s="592"/>
      <c r="HM63" s="591"/>
      <c r="HN63" s="591"/>
    </row>
    <row r="64" spans="1:222" s="21" customFormat="1" ht="14.25">
      <c r="A64" s="584">
        <f t="shared" si="3"/>
        <v>11</v>
      </c>
      <c r="B64" s="585"/>
      <c r="C64" s="595" t="s">
        <v>3059</v>
      </c>
      <c r="D64" s="587" t="s">
        <v>250</v>
      </c>
      <c r="E64" s="588">
        <v>1</v>
      </c>
      <c r="F64" s="589"/>
      <c r="G64" s="589"/>
      <c r="H64" s="597">
        <f t="shared" si="4"/>
        <v>0</v>
      </c>
      <c r="I64" s="598">
        <f t="shared" si="5"/>
        <v>0</v>
      </c>
      <c r="J64" s="591"/>
      <c r="K64" s="592"/>
      <c r="L64" s="591"/>
      <c r="M64" s="591"/>
      <c r="N64" s="593"/>
      <c r="O64" s="594"/>
      <c r="P64" s="594"/>
      <c r="Q64" s="594"/>
      <c r="V64" s="592"/>
      <c r="W64" s="591"/>
      <c r="X64" s="591"/>
      <c r="Y64" s="593"/>
      <c r="Z64" s="594"/>
      <c r="AA64" s="594"/>
      <c r="AB64" s="594"/>
      <c r="AG64" s="592"/>
      <c r="AH64" s="591"/>
      <c r="AI64" s="591"/>
      <c r="AJ64" s="593"/>
      <c r="AK64" s="594"/>
      <c r="AL64" s="594"/>
      <c r="AM64" s="594"/>
      <c r="AR64" s="592"/>
      <c r="AS64" s="591"/>
      <c r="AT64" s="591"/>
      <c r="AU64" s="593"/>
      <c r="AV64" s="594"/>
      <c r="AW64" s="594"/>
      <c r="AX64" s="594"/>
      <c r="BC64" s="592"/>
      <c r="BD64" s="591"/>
      <c r="BE64" s="591"/>
      <c r="BF64" s="593"/>
      <c r="BG64" s="594"/>
      <c r="BH64" s="594"/>
      <c r="BI64" s="594"/>
      <c r="BN64" s="592"/>
      <c r="BO64" s="591"/>
      <c r="BP64" s="591"/>
      <c r="BQ64" s="593"/>
      <c r="BR64" s="594"/>
      <c r="BS64" s="594"/>
      <c r="BT64" s="594"/>
      <c r="BY64" s="592"/>
      <c r="BZ64" s="591"/>
      <c r="CA64" s="591"/>
      <c r="CB64" s="593"/>
      <c r="CC64" s="594"/>
      <c r="CD64" s="594"/>
      <c r="CE64" s="594"/>
      <c r="CJ64" s="592"/>
      <c r="CK64" s="591"/>
      <c r="CL64" s="591"/>
      <c r="CM64" s="593"/>
      <c r="CN64" s="594"/>
      <c r="CO64" s="594"/>
      <c r="CP64" s="594"/>
      <c r="CU64" s="592"/>
      <c r="CV64" s="591"/>
      <c r="CW64" s="591"/>
      <c r="CX64" s="593"/>
      <c r="CY64" s="594"/>
      <c r="CZ64" s="594"/>
      <c r="DA64" s="594"/>
      <c r="DF64" s="592"/>
      <c r="DG64" s="591"/>
      <c r="DH64" s="591"/>
      <c r="DI64" s="593"/>
      <c r="DJ64" s="594"/>
      <c r="DK64" s="594"/>
      <c r="DL64" s="594"/>
      <c r="DQ64" s="592"/>
      <c r="DR64" s="591"/>
      <c r="DS64" s="591"/>
      <c r="DT64" s="593"/>
      <c r="DU64" s="594"/>
      <c r="DV64" s="594"/>
      <c r="DW64" s="594"/>
      <c r="EB64" s="592"/>
      <c r="EC64" s="591"/>
      <c r="ED64" s="591"/>
      <c r="EE64" s="593"/>
      <c r="EF64" s="594"/>
      <c r="EG64" s="594"/>
      <c r="EH64" s="594"/>
      <c r="EM64" s="592"/>
      <c r="EN64" s="591"/>
      <c r="EO64" s="591"/>
      <c r="EP64" s="593"/>
      <c r="EQ64" s="594"/>
      <c r="ER64" s="594"/>
      <c r="ES64" s="594"/>
      <c r="EX64" s="592"/>
      <c r="EY64" s="591"/>
      <c r="EZ64" s="591"/>
      <c r="FA64" s="593"/>
      <c r="FB64" s="594"/>
      <c r="FC64" s="594"/>
      <c r="FD64" s="594"/>
      <c r="FI64" s="592"/>
      <c r="FJ64" s="591"/>
      <c r="FK64" s="591"/>
      <c r="FL64" s="593"/>
      <c r="FM64" s="594"/>
      <c r="FN64" s="594"/>
      <c r="FO64" s="594"/>
      <c r="FT64" s="592"/>
      <c r="FU64" s="591"/>
      <c r="FV64" s="591"/>
      <c r="FW64" s="593"/>
      <c r="FX64" s="594"/>
      <c r="FY64" s="594"/>
      <c r="FZ64" s="594"/>
      <c r="GE64" s="592"/>
      <c r="GF64" s="591"/>
      <c r="GG64" s="591"/>
      <c r="GH64" s="593"/>
      <c r="GI64" s="594"/>
      <c r="GJ64" s="594"/>
      <c r="GK64" s="594"/>
      <c r="GP64" s="592"/>
      <c r="GQ64" s="591"/>
      <c r="GR64" s="591"/>
      <c r="GS64" s="593"/>
      <c r="GT64" s="594"/>
      <c r="GU64" s="594"/>
      <c r="GV64" s="594"/>
      <c r="HA64" s="592"/>
      <c r="HB64" s="591"/>
      <c r="HC64" s="591"/>
      <c r="HD64" s="593"/>
      <c r="HE64" s="594"/>
      <c r="HF64" s="594"/>
      <c r="HG64" s="594"/>
      <c r="HL64" s="592"/>
      <c r="HM64" s="591"/>
      <c r="HN64" s="591"/>
    </row>
    <row r="65" spans="1:222" s="21" customFormat="1" ht="14.25">
      <c r="A65" s="584">
        <f t="shared" si="3"/>
        <v>12</v>
      </c>
      <c r="B65" s="585"/>
      <c r="C65" s="595" t="s">
        <v>3060</v>
      </c>
      <c r="D65" s="587" t="s">
        <v>250</v>
      </c>
      <c r="E65" s="588">
        <v>1</v>
      </c>
      <c r="F65" s="589"/>
      <c r="G65" s="589"/>
      <c r="H65" s="597">
        <f t="shared" si="4"/>
        <v>0</v>
      </c>
      <c r="I65" s="598">
        <f t="shared" si="5"/>
        <v>0</v>
      </c>
      <c r="J65" s="591"/>
      <c r="K65" s="592"/>
      <c r="L65" s="591"/>
      <c r="M65" s="591"/>
      <c r="N65" s="593"/>
      <c r="O65" s="594"/>
      <c r="P65" s="594"/>
      <c r="Q65" s="594"/>
      <c r="V65" s="592"/>
      <c r="W65" s="591"/>
      <c r="X65" s="591"/>
      <c r="Y65" s="593"/>
      <c r="Z65" s="594"/>
      <c r="AA65" s="594"/>
      <c r="AB65" s="594"/>
      <c r="AG65" s="592"/>
      <c r="AH65" s="591"/>
      <c r="AI65" s="591"/>
      <c r="AJ65" s="593"/>
      <c r="AK65" s="594"/>
      <c r="AL65" s="594"/>
      <c r="AM65" s="594"/>
      <c r="AR65" s="592"/>
      <c r="AS65" s="591"/>
      <c r="AT65" s="591"/>
      <c r="AU65" s="593"/>
      <c r="AV65" s="594"/>
      <c r="AW65" s="594"/>
      <c r="AX65" s="594"/>
      <c r="BC65" s="592"/>
      <c r="BD65" s="591"/>
      <c r="BE65" s="591"/>
      <c r="BF65" s="593"/>
      <c r="BG65" s="594"/>
      <c r="BH65" s="594"/>
      <c r="BI65" s="594"/>
      <c r="BN65" s="592"/>
      <c r="BO65" s="591"/>
      <c r="BP65" s="591"/>
      <c r="BQ65" s="593"/>
      <c r="BR65" s="594"/>
      <c r="BS65" s="594"/>
      <c r="BT65" s="594"/>
      <c r="BY65" s="592"/>
      <c r="BZ65" s="591"/>
      <c r="CA65" s="591"/>
      <c r="CB65" s="593"/>
      <c r="CC65" s="594"/>
      <c r="CD65" s="594"/>
      <c r="CE65" s="594"/>
      <c r="CJ65" s="592"/>
      <c r="CK65" s="591"/>
      <c r="CL65" s="591"/>
      <c r="CM65" s="593"/>
      <c r="CN65" s="594"/>
      <c r="CO65" s="594"/>
      <c r="CP65" s="594"/>
      <c r="CU65" s="592"/>
      <c r="CV65" s="591"/>
      <c r="CW65" s="591"/>
      <c r="CX65" s="593"/>
      <c r="CY65" s="594"/>
      <c r="CZ65" s="594"/>
      <c r="DA65" s="594"/>
      <c r="DF65" s="592"/>
      <c r="DG65" s="591"/>
      <c r="DH65" s="591"/>
      <c r="DI65" s="593"/>
      <c r="DJ65" s="594"/>
      <c r="DK65" s="594"/>
      <c r="DL65" s="594"/>
      <c r="DQ65" s="592"/>
      <c r="DR65" s="591"/>
      <c r="DS65" s="591"/>
      <c r="DT65" s="593"/>
      <c r="DU65" s="594"/>
      <c r="DV65" s="594"/>
      <c r="DW65" s="594"/>
      <c r="EB65" s="592"/>
      <c r="EC65" s="591"/>
      <c r="ED65" s="591"/>
      <c r="EE65" s="593"/>
      <c r="EF65" s="594"/>
      <c r="EG65" s="594"/>
      <c r="EH65" s="594"/>
      <c r="EM65" s="592"/>
      <c r="EN65" s="591"/>
      <c r="EO65" s="591"/>
      <c r="EP65" s="593"/>
      <c r="EQ65" s="594"/>
      <c r="ER65" s="594"/>
      <c r="ES65" s="594"/>
      <c r="EX65" s="592"/>
      <c r="EY65" s="591"/>
      <c r="EZ65" s="591"/>
      <c r="FA65" s="593"/>
      <c r="FB65" s="594"/>
      <c r="FC65" s="594"/>
      <c r="FD65" s="594"/>
      <c r="FI65" s="592"/>
      <c r="FJ65" s="591"/>
      <c r="FK65" s="591"/>
      <c r="FL65" s="593"/>
      <c r="FM65" s="594"/>
      <c r="FN65" s="594"/>
      <c r="FO65" s="594"/>
      <c r="FT65" s="592"/>
      <c r="FU65" s="591"/>
      <c r="FV65" s="591"/>
      <c r="FW65" s="593"/>
      <c r="FX65" s="594"/>
      <c r="FY65" s="594"/>
      <c r="FZ65" s="594"/>
      <c r="GE65" s="592"/>
      <c r="GF65" s="591"/>
      <c r="GG65" s="591"/>
      <c r="GH65" s="593"/>
      <c r="GI65" s="594"/>
      <c r="GJ65" s="594"/>
      <c r="GK65" s="594"/>
      <c r="GP65" s="592"/>
      <c r="GQ65" s="591"/>
      <c r="GR65" s="591"/>
      <c r="GS65" s="593"/>
      <c r="GT65" s="594"/>
      <c r="GU65" s="594"/>
      <c r="GV65" s="594"/>
      <c r="HA65" s="592"/>
      <c r="HB65" s="591"/>
      <c r="HC65" s="591"/>
      <c r="HD65" s="593"/>
      <c r="HE65" s="594"/>
      <c r="HF65" s="594"/>
      <c r="HG65" s="594"/>
      <c r="HL65" s="592"/>
      <c r="HM65" s="591"/>
      <c r="HN65" s="591"/>
    </row>
    <row r="66" spans="1:222" s="21" customFormat="1" ht="14.25">
      <c r="A66" s="584">
        <f t="shared" si="3"/>
        <v>13</v>
      </c>
      <c r="B66" s="585"/>
      <c r="C66" s="595"/>
      <c r="D66" s="587"/>
      <c r="E66" s="588"/>
      <c r="F66" s="589"/>
      <c r="G66" s="589"/>
      <c r="H66" s="597">
        <f t="shared" si="4"/>
        <v>0</v>
      </c>
      <c r="I66" s="598">
        <f t="shared" si="5"/>
        <v>0</v>
      </c>
      <c r="J66" s="591"/>
      <c r="K66" s="592"/>
      <c r="L66" s="591"/>
      <c r="M66" s="591"/>
      <c r="N66" s="593"/>
      <c r="O66" s="594"/>
      <c r="P66" s="594"/>
      <c r="Q66" s="594"/>
      <c r="V66" s="592"/>
      <c r="W66" s="591"/>
      <c r="X66" s="591"/>
      <c r="Y66" s="593"/>
      <c r="Z66" s="594"/>
      <c r="AA66" s="594"/>
      <c r="AB66" s="594"/>
      <c r="AG66" s="592"/>
      <c r="AH66" s="591"/>
      <c r="AI66" s="591"/>
      <c r="AJ66" s="593"/>
      <c r="AK66" s="594"/>
      <c r="AL66" s="594"/>
      <c r="AM66" s="594"/>
      <c r="AR66" s="592"/>
      <c r="AS66" s="591"/>
      <c r="AT66" s="591"/>
      <c r="AU66" s="593"/>
      <c r="AV66" s="594"/>
      <c r="AW66" s="594"/>
      <c r="AX66" s="594"/>
      <c r="BC66" s="592"/>
      <c r="BD66" s="591"/>
      <c r="BE66" s="591"/>
      <c r="BF66" s="593"/>
      <c r="BG66" s="594"/>
      <c r="BH66" s="594"/>
      <c r="BI66" s="594"/>
      <c r="BN66" s="592"/>
      <c r="BO66" s="591"/>
      <c r="BP66" s="591"/>
      <c r="BQ66" s="593"/>
      <c r="BR66" s="594"/>
      <c r="BS66" s="594"/>
      <c r="BT66" s="594"/>
      <c r="BY66" s="592"/>
      <c r="BZ66" s="591"/>
      <c r="CA66" s="591"/>
      <c r="CB66" s="593"/>
      <c r="CC66" s="594"/>
      <c r="CD66" s="594"/>
      <c r="CE66" s="594"/>
      <c r="CJ66" s="592"/>
      <c r="CK66" s="591"/>
      <c r="CL66" s="591"/>
      <c r="CM66" s="593"/>
      <c r="CN66" s="594"/>
      <c r="CO66" s="594"/>
      <c r="CP66" s="594"/>
      <c r="CU66" s="592"/>
      <c r="CV66" s="591"/>
      <c r="CW66" s="591"/>
      <c r="CX66" s="593"/>
      <c r="CY66" s="594"/>
      <c r="CZ66" s="594"/>
      <c r="DA66" s="594"/>
      <c r="DF66" s="592"/>
      <c r="DG66" s="591"/>
      <c r="DH66" s="591"/>
      <c r="DI66" s="593"/>
      <c r="DJ66" s="594"/>
      <c r="DK66" s="594"/>
      <c r="DL66" s="594"/>
      <c r="DQ66" s="592"/>
      <c r="DR66" s="591"/>
      <c r="DS66" s="591"/>
      <c r="DT66" s="593"/>
      <c r="DU66" s="594"/>
      <c r="DV66" s="594"/>
      <c r="DW66" s="594"/>
      <c r="EB66" s="592"/>
      <c r="EC66" s="591"/>
      <c r="ED66" s="591"/>
      <c r="EE66" s="593"/>
      <c r="EF66" s="594"/>
      <c r="EG66" s="594"/>
      <c r="EH66" s="594"/>
      <c r="EM66" s="592"/>
      <c r="EN66" s="591"/>
      <c r="EO66" s="591"/>
      <c r="EP66" s="593"/>
      <c r="EQ66" s="594"/>
      <c r="ER66" s="594"/>
      <c r="ES66" s="594"/>
      <c r="EX66" s="592"/>
      <c r="EY66" s="591"/>
      <c r="EZ66" s="591"/>
      <c r="FA66" s="593"/>
      <c r="FB66" s="594"/>
      <c r="FC66" s="594"/>
      <c r="FD66" s="594"/>
      <c r="FI66" s="592"/>
      <c r="FJ66" s="591"/>
      <c r="FK66" s="591"/>
      <c r="FL66" s="593"/>
      <c r="FM66" s="594"/>
      <c r="FN66" s="594"/>
      <c r="FO66" s="594"/>
      <c r="FT66" s="592"/>
      <c r="FU66" s="591"/>
      <c r="FV66" s="591"/>
      <c r="FW66" s="593"/>
      <c r="FX66" s="594"/>
      <c r="FY66" s="594"/>
      <c r="FZ66" s="594"/>
      <c r="GE66" s="592"/>
      <c r="GF66" s="591"/>
      <c r="GG66" s="591"/>
      <c r="GH66" s="593"/>
      <c r="GI66" s="594"/>
      <c r="GJ66" s="594"/>
      <c r="GK66" s="594"/>
      <c r="GP66" s="592"/>
      <c r="GQ66" s="591"/>
      <c r="GR66" s="591"/>
      <c r="GS66" s="593"/>
      <c r="GT66" s="594"/>
      <c r="GU66" s="594"/>
      <c r="GV66" s="594"/>
      <c r="HA66" s="592"/>
      <c r="HB66" s="591"/>
      <c r="HC66" s="591"/>
      <c r="HD66" s="593"/>
      <c r="HE66" s="594"/>
      <c r="HF66" s="594"/>
      <c r="HG66" s="594"/>
      <c r="HL66" s="592"/>
      <c r="HM66" s="591"/>
      <c r="HN66" s="591"/>
    </row>
    <row r="67" spans="1:222" s="21" customFormat="1" ht="14.25">
      <c r="A67" s="584">
        <f t="shared" si="3"/>
        <v>14</v>
      </c>
      <c r="B67" s="585"/>
      <c r="C67" s="595" t="s">
        <v>3061</v>
      </c>
      <c r="D67" s="587" t="s">
        <v>250</v>
      </c>
      <c r="E67" s="588">
        <f>E61+E62</f>
        <v>4</v>
      </c>
      <c r="F67" s="589"/>
      <c r="G67" s="589"/>
      <c r="H67" s="597">
        <f t="shared" si="4"/>
        <v>0</v>
      </c>
      <c r="I67" s="598">
        <f t="shared" si="5"/>
        <v>0</v>
      </c>
      <c r="J67" s="591"/>
      <c r="K67" s="592"/>
      <c r="L67" s="591"/>
      <c r="M67" s="591"/>
      <c r="N67" s="593"/>
      <c r="O67" s="594"/>
      <c r="P67" s="594"/>
      <c r="Q67" s="594"/>
      <c r="V67" s="592"/>
      <c r="W67" s="591"/>
      <c r="X67" s="591"/>
      <c r="Y67" s="593"/>
      <c r="Z67" s="594"/>
      <c r="AA67" s="594"/>
      <c r="AB67" s="594"/>
      <c r="AG67" s="592"/>
      <c r="AH67" s="591"/>
      <c r="AI67" s="591"/>
      <c r="AJ67" s="593"/>
      <c r="AK67" s="594"/>
      <c r="AL67" s="594"/>
      <c r="AM67" s="594"/>
      <c r="AR67" s="592"/>
      <c r="AS67" s="591"/>
      <c r="AT67" s="591"/>
      <c r="AU67" s="593"/>
      <c r="AV67" s="594"/>
      <c r="AW67" s="594"/>
      <c r="AX67" s="594"/>
      <c r="BC67" s="592"/>
      <c r="BD67" s="591"/>
      <c r="BE67" s="591"/>
      <c r="BF67" s="593"/>
      <c r="BG67" s="594"/>
      <c r="BH67" s="594"/>
      <c r="BI67" s="594"/>
      <c r="BN67" s="592"/>
      <c r="BO67" s="591"/>
      <c r="BP67" s="591"/>
      <c r="BQ67" s="593"/>
      <c r="BR67" s="594"/>
      <c r="BS67" s="594"/>
      <c r="BT67" s="594"/>
      <c r="BY67" s="592"/>
      <c r="BZ67" s="591"/>
      <c r="CA67" s="591"/>
      <c r="CB67" s="593"/>
      <c r="CC67" s="594"/>
      <c r="CD67" s="594"/>
      <c r="CE67" s="594"/>
      <c r="CJ67" s="592"/>
      <c r="CK67" s="591"/>
      <c r="CL67" s="591"/>
      <c r="CM67" s="593"/>
      <c r="CN67" s="594"/>
      <c r="CO67" s="594"/>
      <c r="CP67" s="594"/>
      <c r="CU67" s="592"/>
      <c r="CV67" s="591"/>
      <c r="CW67" s="591"/>
      <c r="CX67" s="593"/>
      <c r="CY67" s="594"/>
      <c r="CZ67" s="594"/>
      <c r="DA67" s="594"/>
      <c r="DF67" s="592"/>
      <c r="DG67" s="591"/>
      <c r="DH67" s="591"/>
      <c r="DI67" s="593"/>
      <c r="DJ67" s="594"/>
      <c r="DK67" s="594"/>
      <c r="DL67" s="594"/>
      <c r="DQ67" s="592"/>
      <c r="DR67" s="591"/>
      <c r="DS67" s="591"/>
      <c r="DT67" s="593"/>
      <c r="DU67" s="594"/>
      <c r="DV67" s="594"/>
      <c r="DW67" s="594"/>
      <c r="EB67" s="592"/>
      <c r="EC67" s="591"/>
      <c r="ED67" s="591"/>
      <c r="EE67" s="593"/>
      <c r="EF67" s="594"/>
      <c r="EG67" s="594"/>
      <c r="EH67" s="594"/>
      <c r="EM67" s="592"/>
      <c r="EN67" s="591"/>
      <c r="EO67" s="591"/>
      <c r="EP67" s="593"/>
      <c r="EQ67" s="594"/>
      <c r="ER67" s="594"/>
      <c r="ES67" s="594"/>
      <c r="EX67" s="592"/>
      <c r="EY67" s="591"/>
      <c r="EZ67" s="591"/>
      <c r="FA67" s="593"/>
      <c r="FB67" s="594"/>
      <c r="FC67" s="594"/>
      <c r="FD67" s="594"/>
      <c r="FI67" s="592"/>
      <c r="FJ67" s="591"/>
      <c r="FK67" s="591"/>
      <c r="FL67" s="593"/>
      <c r="FM67" s="594"/>
      <c r="FN67" s="594"/>
      <c r="FO67" s="594"/>
      <c r="FT67" s="592"/>
      <c r="FU67" s="591"/>
      <c r="FV67" s="591"/>
      <c r="FW67" s="593"/>
      <c r="FX67" s="594"/>
      <c r="FY67" s="594"/>
      <c r="FZ67" s="594"/>
      <c r="GE67" s="592"/>
      <c r="GF67" s="591"/>
      <c r="GG67" s="591"/>
      <c r="GH67" s="593"/>
      <c r="GI67" s="594"/>
      <c r="GJ67" s="594"/>
      <c r="GK67" s="594"/>
      <c r="GP67" s="592"/>
      <c r="GQ67" s="591"/>
      <c r="GR67" s="591"/>
      <c r="GS67" s="593"/>
      <c r="GT67" s="594"/>
      <c r="GU67" s="594"/>
      <c r="GV67" s="594"/>
      <c r="HA67" s="592"/>
      <c r="HB67" s="591"/>
      <c r="HC67" s="591"/>
      <c r="HD67" s="593"/>
      <c r="HE67" s="594"/>
      <c r="HF67" s="594"/>
      <c r="HG67" s="594"/>
      <c r="HL67" s="592"/>
      <c r="HM67" s="591"/>
      <c r="HN67" s="591"/>
    </row>
    <row r="68" spans="1:222" s="21" customFormat="1" ht="14.25">
      <c r="A68" s="584">
        <f>1+A67</f>
        <v>15</v>
      </c>
      <c r="B68" s="585"/>
      <c r="C68" s="586"/>
      <c r="D68" s="587"/>
      <c r="E68" s="588"/>
      <c r="F68" s="589"/>
      <c r="G68" s="589"/>
      <c r="H68" s="589"/>
      <c r="I68" s="590"/>
      <c r="J68" s="591"/>
      <c r="K68" s="592"/>
      <c r="L68" s="591"/>
      <c r="M68" s="591"/>
      <c r="N68" s="593"/>
      <c r="O68" s="594"/>
      <c r="P68" s="594"/>
      <c r="Q68" s="594"/>
      <c r="V68" s="592"/>
      <c r="W68" s="591"/>
      <c r="X68" s="591"/>
      <c r="Y68" s="593"/>
      <c r="Z68" s="594"/>
      <c r="AA68" s="594"/>
      <c r="AB68" s="594"/>
      <c r="AG68" s="592"/>
      <c r="AH68" s="591"/>
      <c r="AI68" s="591"/>
      <c r="AJ68" s="593"/>
      <c r="AK68" s="594"/>
      <c r="AL68" s="594"/>
      <c r="AM68" s="594"/>
      <c r="AR68" s="592"/>
      <c r="AS68" s="591"/>
      <c r="AT68" s="591"/>
      <c r="AU68" s="593"/>
      <c r="AV68" s="594"/>
      <c r="AW68" s="594"/>
      <c r="AX68" s="594"/>
      <c r="BC68" s="592"/>
      <c r="BD68" s="591"/>
      <c r="BE68" s="591"/>
      <c r="BF68" s="593"/>
      <c r="BG68" s="594"/>
      <c r="BH68" s="594"/>
      <c r="BI68" s="594"/>
      <c r="BN68" s="592"/>
      <c r="BO68" s="591"/>
      <c r="BP68" s="591"/>
      <c r="BQ68" s="593"/>
      <c r="BR68" s="594"/>
      <c r="BS68" s="594"/>
      <c r="BT68" s="594"/>
      <c r="BY68" s="592"/>
      <c r="BZ68" s="591"/>
      <c r="CA68" s="591"/>
      <c r="CB68" s="593"/>
      <c r="CC68" s="594"/>
      <c r="CD68" s="594"/>
      <c r="CE68" s="594"/>
      <c r="CJ68" s="592"/>
      <c r="CK68" s="591"/>
      <c r="CL68" s="591"/>
      <c r="CM68" s="593"/>
      <c r="CN68" s="594"/>
      <c r="CO68" s="594"/>
      <c r="CP68" s="594"/>
      <c r="CU68" s="592"/>
      <c r="CV68" s="591"/>
      <c r="CW68" s="591"/>
      <c r="CX68" s="593"/>
      <c r="CY68" s="594"/>
      <c r="CZ68" s="594"/>
      <c r="DA68" s="594"/>
      <c r="DF68" s="592"/>
      <c r="DG68" s="591"/>
      <c r="DH68" s="591"/>
      <c r="DI68" s="593"/>
      <c r="DJ68" s="594"/>
      <c r="DK68" s="594"/>
      <c r="DL68" s="594"/>
      <c r="DQ68" s="592"/>
      <c r="DR68" s="591"/>
      <c r="DS68" s="591"/>
      <c r="DT68" s="593"/>
      <c r="DU68" s="594"/>
      <c r="DV68" s="594"/>
      <c r="DW68" s="594"/>
      <c r="EB68" s="592"/>
      <c r="EC68" s="591"/>
      <c r="ED68" s="591"/>
      <c r="EE68" s="593"/>
      <c r="EF68" s="594"/>
      <c r="EG68" s="594"/>
      <c r="EH68" s="594"/>
      <c r="EM68" s="592"/>
      <c r="EN68" s="591"/>
      <c r="EO68" s="591"/>
      <c r="EP68" s="593"/>
      <c r="EQ68" s="594"/>
      <c r="ER68" s="594"/>
      <c r="ES68" s="594"/>
      <c r="EX68" s="592"/>
      <c r="EY68" s="591"/>
      <c r="EZ68" s="591"/>
      <c r="FA68" s="593"/>
      <c r="FB68" s="594"/>
      <c r="FC68" s="594"/>
      <c r="FD68" s="594"/>
      <c r="FI68" s="592"/>
      <c r="FJ68" s="591"/>
      <c r="FK68" s="591"/>
      <c r="FL68" s="593"/>
      <c r="FM68" s="594"/>
      <c r="FN68" s="594"/>
      <c r="FO68" s="594"/>
      <c r="FT68" s="592"/>
      <c r="FU68" s="591"/>
      <c r="FV68" s="591"/>
      <c r="FW68" s="593"/>
      <c r="FX68" s="594"/>
      <c r="FY68" s="594"/>
      <c r="FZ68" s="594"/>
      <c r="GE68" s="592"/>
      <c r="GF68" s="591"/>
      <c r="GG68" s="591"/>
      <c r="GH68" s="593"/>
      <c r="GI68" s="594"/>
      <c r="GJ68" s="594"/>
      <c r="GK68" s="594"/>
      <c r="GP68" s="592"/>
      <c r="GQ68" s="591"/>
      <c r="GR68" s="591"/>
      <c r="GS68" s="593"/>
      <c r="GT68" s="594"/>
      <c r="GU68" s="594"/>
      <c r="GV68" s="594"/>
      <c r="HA68" s="592"/>
      <c r="HB68" s="591"/>
      <c r="HC68" s="591"/>
      <c r="HD68" s="593"/>
      <c r="HE68" s="594"/>
      <c r="HF68" s="594"/>
      <c r="HG68" s="594"/>
      <c r="HL68" s="592"/>
      <c r="HM68" s="591"/>
      <c r="HN68" s="591"/>
    </row>
    <row r="69" spans="1:222" s="23" customFormat="1" ht="15">
      <c r="A69" s="584">
        <f t="shared" si="3"/>
        <v>16</v>
      </c>
      <c r="B69" s="553"/>
      <c r="C69" s="603" t="s">
        <v>3062</v>
      </c>
      <c r="D69" s="604"/>
      <c r="E69" s="604"/>
      <c r="F69" s="605"/>
      <c r="G69" s="605"/>
      <c r="H69" s="605">
        <f>SUM(H54:H68)</f>
        <v>0</v>
      </c>
      <c r="I69" s="606">
        <f>SUM(I54:I68)</f>
        <v>0</v>
      </c>
      <c r="J69" s="607"/>
      <c r="K69" s="608"/>
      <c r="L69" s="608"/>
      <c r="M69" s="609"/>
      <c r="N69" s="610"/>
      <c r="O69" s="611"/>
      <c r="P69" s="610"/>
      <c r="Q69" s="612"/>
      <c r="R69" s="612"/>
      <c r="S69" s="612"/>
      <c r="T69" s="612"/>
      <c r="U69" s="607"/>
      <c r="V69" s="608"/>
      <c r="W69" s="608"/>
      <c r="X69" s="609"/>
      <c r="Y69" s="610"/>
      <c r="Z69" s="611"/>
      <c r="AA69" s="610"/>
      <c r="AB69" s="612"/>
      <c r="AC69" s="612"/>
      <c r="AD69" s="612"/>
      <c r="AE69" s="612"/>
      <c r="AF69" s="607"/>
      <c r="AG69" s="608"/>
      <c r="AH69" s="608"/>
      <c r="AI69" s="609"/>
      <c r="AJ69" s="610"/>
      <c r="AK69" s="611"/>
      <c r="AL69" s="610"/>
      <c r="AM69" s="612"/>
      <c r="AN69" s="612"/>
      <c r="AO69" s="612"/>
      <c r="AP69" s="612"/>
      <c r="AQ69" s="607"/>
      <c r="AR69" s="608"/>
      <c r="AS69" s="608"/>
      <c r="AT69" s="609"/>
      <c r="AU69" s="610"/>
      <c r="AV69" s="611"/>
      <c r="AW69" s="610"/>
      <c r="AX69" s="612"/>
      <c r="AY69" s="612"/>
      <c r="AZ69" s="612"/>
      <c r="BA69" s="612"/>
      <c r="BB69" s="607"/>
      <c r="BC69" s="608"/>
      <c r="BD69" s="608"/>
      <c r="BE69" s="609"/>
      <c r="BF69" s="610"/>
      <c r="BG69" s="611"/>
      <c r="BH69" s="610"/>
      <c r="BI69" s="612"/>
      <c r="BJ69" s="612"/>
      <c r="BK69" s="612"/>
      <c r="BL69" s="612"/>
      <c r="BM69" s="607"/>
      <c r="BN69" s="608"/>
      <c r="BO69" s="608"/>
      <c r="BP69" s="609"/>
      <c r="BQ69" s="610"/>
      <c r="BR69" s="611"/>
      <c r="BS69" s="610"/>
      <c r="BT69" s="612"/>
      <c r="BU69" s="612"/>
      <c r="BV69" s="612"/>
      <c r="BW69" s="612"/>
      <c r="BX69" s="607"/>
      <c r="BY69" s="608"/>
      <c r="BZ69" s="608"/>
      <c r="CA69" s="609"/>
      <c r="CB69" s="610"/>
      <c r="CC69" s="611"/>
      <c r="CD69" s="610"/>
      <c r="CE69" s="612"/>
      <c r="CF69" s="612"/>
      <c r="CG69" s="612"/>
      <c r="CH69" s="612"/>
      <c r="CI69" s="607"/>
      <c r="CJ69" s="608"/>
      <c r="CK69" s="608"/>
      <c r="CL69" s="609"/>
      <c r="CM69" s="610"/>
      <c r="CN69" s="611"/>
      <c r="CO69" s="610"/>
      <c r="CP69" s="612"/>
      <c r="CQ69" s="612"/>
      <c r="CR69" s="612"/>
      <c r="CS69" s="612"/>
      <c r="CT69" s="607"/>
      <c r="CU69" s="608"/>
      <c r="CV69" s="608"/>
      <c r="CW69" s="609"/>
      <c r="CX69" s="610"/>
      <c r="CY69" s="611"/>
      <c r="CZ69" s="610"/>
      <c r="DA69" s="612"/>
      <c r="DB69" s="612"/>
      <c r="DC69" s="612"/>
      <c r="DD69" s="612"/>
      <c r="DE69" s="607"/>
      <c r="DF69" s="608"/>
      <c r="DG69" s="608"/>
      <c r="DH69" s="609"/>
      <c r="DI69" s="610"/>
      <c r="DJ69" s="611"/>
      <c r="DK69" s="610"/>
      <c r="DL69" s="612"/>
      <c r="DM69" s="612"/>
      <c r="DN69" s="612"/>
      <c r="DO69" s="612"/>
      <c r="DP69" s="607"/>
      <c r="DQ69" s="608"/>
      <c r="DR69" s="608"/>
      <c r="DS69" s="609"/>
      <c r="DT69" s="610"/>
      <c r="DU69" s="611"/>
      <c r="DV69" s="610"/>
      <c r="DW69" s="612"/>
      <c r="DX69" s="612"/>
      <c r="DY69" s="612"/>
      <c r="DZ69" s="612"/>
      <c r="EA69" s="607"/>
      <c r="EB69" s="608"/>
      <c r="EC69" s="608"/>
      <c r="ED69" s="609"/>
      <c r="EE69" s="610"/>
      <c r="EF69" s="611"/>
      <c r="EG69" s="610"/>
      <c r="EH69" s="612"/>
      <c r="EI69" s="612"/>
      <c r="EJ69" s="612"/>
      <c r="EK69" s="612"/>
      <c r="EL69" s="607"/>
      <c r="EM69" s="608"/>
      <c r="EN69" s="608"/>
      <c r="EO69" s="609"/>
      <c r="EP69" s="610"/>
      <c r="EQ69" s="611"/>
      <c r="ER69" s="610"/>
      <c r="ES69" s="612"/>
      <c r="ET69" s="612"/>
      <c r="EU69" s="612"/>
      <c r="EV69" s="612"/>
      <c r="EW69" s="607"/>
      <c r="EX69" s="608"/>
      <c r="EY69" s="608"/>
      <c r="EZ69" s="609"/>
      <c r="FA69" s="610"/>
      <c r="FB69" s="611"/>
      <c r="FC69" s="610"/>
      <c r="FD69" s="612"/>
      <c r="FE69" s="612"/>
      <c r="FF69" s="612"/>
      <c r="FG69" s="612"/>
      <c r="FH69" s="607"/>
      <c r="FI69" s="608"/>
      <c r="FJ69" s="608"/>
      <c r="FK69" s="609"/>
      <c r="FL69" s="610"/>
      <c r="FM69" s="611"/>
      <c r="FN69" s="610"/>
      <c r="FO69" s="612"/>
      <c r="FP69" s="612"/>
      <c r="FQ69" s="612"/>
      <c r="FR69" s="612"/>
      <c r="FS69" s="607"/>
      <c r="FT69" s="608"/>
      <c r="FU69" s="608"/>
      <c r="FV69" s="609"/>
      <c r="FW69" s="610"/>
      <c r="FX69" s="611"/>
      <c r="FY69" s="610"/>
      <c r="FZ69" s="612"/>
      <c r="GA69" s="612"/>
      <c r="GB69" s="612"/>
      <c r="GC69" s="612"/>
      <c r="GD69" s="607"/>
      <c r="GE69" s="608"/>
      <c r="GF69" s="608"/>
    </row>
    <row r="70" spans="1:222" s="23" customFormat="1" ht="14.1" customHeight="1">
      <c r="A70" s="584">
        <f t="shared" si="3"/>
        <v>17</v>
      </c>
      <c r="B70" s="553"/>
      <c r="C70" s="603"/>
      <c r="D70" s="604"/>
      <c r="E70" s="604"/>
      <c r="F70" s="605"/>
      <c r="G70" s="605"/>
      <c r="H70" s="605"/>
      <c r="I70" s="606"/>
      <c r="J70" s="607"/>
      <c r="K70" s="608"/>
      <c r="L70" s="608"/>
      <c r="M70" s="609"/>
      <c r="N70" s="610"/>
      <c r="O70" s="611"/>
      <c r="P70" s="610"/>
      <c r="Q70" s="612"/>
      <c r="R70" s="612"/>
      <c r="S70" s="612"/>
      <c r="T70" s="612"/>
      <c r="U70" s="607"/>
      <c r="V70" s="608"/>
      <c r="W70" s="608"/>
      <c r="X70" s="609"/>
      <c r="Y70" s="610"/>
      <c r="Z70" s="611"/>
      <c r="AA70" s="610"/>
      <c r="AB70" s="612"/>
      <c r="AC70" s="612"/>
      <c r="AD70" s="612"/>
      <c r="AE70" s="612"/>
      <c r="AF70" s="607"/>
      <c r="AG70" s="608"/>
      <c r="AH70" s="608"/>
      <c r="AI70" s="609"/>
      <c r="AJ70" s="610"/>
      <c r="AK70" s="611"/>
      <c r="AL70" s="610"/>
      <c r="AM70" s="612"/>
      <c r="AN70" s="612"/>
      <c r="AO70" s="612"/>
      <c r="AP70" s="612"/>
      <c r="AQ70" s="607"/>
      <c r="AR70" s="608"/>
      <c r="AS70" s="608"/>
      <c r="AT70" s="609"/>
      <c r="AU70" s="610"/>
      <c r="AV70" s="611"/>
      <c r="AW70" s="610"/>
      <c r="AX70" s="612"/>
      <c r="AY70" s="612"/>
      <c r="AZ70" s="612"/>
      <c r="BA70" s="612"/>
      <c r="BB70" s="607"/>
      <c r="BC70" s="608"/>
      <c r="BD70" s="608"/>
      <c r="BE70" s="609"/>
      <c r="BF70" s="610"/>
      <c r="BG70" s="611"/>
      <c r="BH70" s="610"/>
      <c r="BI70" s="612"/>
      <c r="BJ70" s="612"/>
      <c r="BK70" s="612"/>
      <c r="BL70" s="612"/>
      <c r="BM70" s="607"/>
      <c r="BN70" s="608"/>
      <c r="BO70" s="608"/>
      <c r="BP70" s="609"/>
      <c r="BQ70" s="610"/>
      <c r="BR70" s="611"/>
      <c r="BS70" s="610"/>
      <c r="BT70" s="612"/>
      <c r="BU70" s="612"/>
      <c r="BV70" s="612"/>
      <c r="BW70" s="612"/>
      <c r="BX70" s="607"/>
      <c r="BY70" s="608"/>
      <c r="BZ70" s="608"/>
      <c r="CA70" s="609"/>
      <c r="CB70" s="610"/>
      <c r="CC70" s="611"/>
      <c r="CD70" s="610"/>
      <c r="CE70" s="612"/>
      <c r="CF70" s="612"/>
      <c r="CG70" s="612"/>
      <c r="CH70" s="612"/>
      <c r="CI70" s="607"/>
      <c r="CJ70" s="608"/>
      <c r="CK70" s="608"/>
      <c r="CL70" s="609"/>
      <c r="CM70" s="610"/>
      <c r="CN70" s="611"/>
      <c r="CO70" s="610"/>
      <c r="CP70" s="612"/>
      <c r="CQ70" s="612"/>
      <c r="CR70" s="612"/>
      <c r="CS70" s="612"/>
      <c r="CT70" s="607"/>
      <c r="CU70" s="608"/>
      <c r="CV70" s="608"/>
      <c r="CW70" s="609"/>
      <c r="CX70" s="610"/>
      <c r="CY70" s="611"/>
      <c r="CZ70" s="610"/>
      <c r="DA70" s="612"/>
      <c r="DB70" s="612"/>
      <c r="DC70" s="612"/>
      <c r="DD70" s="612"/>
      <c r="DE70" s="607"/>
      <c r="DF70" s="608"/>
      <c r="DG70" s="608"/>
      <c r="DH70" s="609"/>
      <c r="DI70" s="610"/>
      <c r="DJ70" s="611"/>
      <c r="DK70" s="610"/>
      <c r="DL70" s="612"/>
      <c r="DM70" s="612"/>
      <c r="DN70" s="612"/>
      <c r="DO70" s="612"/>
      <c r="DP70" s="607"/>
      <c r="DQ70" s="608"/>
      <c r="DR70" s="608"/>
      <c r="DS70" s="609"/>
      <c r="DT70" s="610"/>
      <c r="DU70" s="611"/>
      <c r="DV70" s="610"/>
      <c r="DW70" s="612"/>
      <c r="DX70" s="612"/>
      <c r="DY70" s="612"/>
      <c r="DZ70" s="612"/>
      <c r="EA70" s="607"/>
      <c r="EB70" s="608"/>
      <c r="EC70" s="608"/>
      <c r="ED70" s="609"/>
      <c r="EE70" s="610"/>
      <c r="EF70" s="611"/>
      <c r="EG70" s="610"/>
      <c r="EH70" s="612"/>
      <c r="EI70" s="612"/>
      <c r="EJ70" s="612"/>
      <c r="EK70" s="612"/>
      <c r="EL70" s="607"/>
      <c r="EM70" s="608"/>
      <c r="EN70" s="608"/>
      <c r="EO70" s="609"/>
      <c r="EP70" s="610"/>
      <c r="EQ70" s="611"/>
      <c r="ER70" s="610"/>
      <c r="ES70" s="612"/>
      <c r="ET70" s="612"/>
      <c r="EU70" s="612"/>
      <c r="EV70" s="612"/>
      <c r="EW70" s="607"/>
      <c r="EX70" s="608"/>
      <c r="EY70" s="608"/>
      <c r="EZ70" s="609"/>
      <c r="FA70" s="610"/>
      <c r="FB70" s="611"/>
      <c r="FC70" s="610"/>
      <c r="FD70" s="612"/>
      <c r="FE70" s="612"/>
      <c r="FF70" s="612"/>
      <c r="FG70" s="612"/>
      <c r="FH70" s="607"/>
      <c r="FI70" s="608"/>
      <c r="FJ70" s="608"/>
      <c r="FK70" s="609"/>
      <c r="FL70" s="610"/>
      <c r="FM70" s="611"/>
      <c r="FN70" s="610"/>
      <c r="FO70" s="612"/>
      <c r="FP70" s="612"/>
      <c r="FQ70" s="612"/>
      <c r="FR70" s="612"/>
      <c r="FS70" s="607"/>
      <c r="FT70" s="608"/>
      <c r="FU70" s="608"/>
      <c r="FV70" s="609"/>
      <c r="FW70" s="610"/>
      <c r="FX70" s="611"/>
      <c r="FY70" s="610"/>
      <c r="FZ70" s="612"/>
      <c r="GA70" s="612"/>
      <c r="GB70" s="612"/>
      <c r="GC70" s="612"/>
      <c r="GD70" s="607"/>
      <c r="GE70" s="608"/>
      <c r="GF70" s="608"/>
    </row>
    <row r="71" spans="1:222" ht="25.5">
      <c r="A71" s="563"/>
      <c r="B71" s="564"/>
      <c r="C71" s="580" t="s">
        <v>3064</v>
      </c>
      <c r="D71" s="581"/>
      <c r="E71" s="581"/>
      <c r="F71" s="582"/>
      <c r="G71" s="582"/>
      <c r="H71" s="582"/>
      <c r="I71" s="583"/>
      <c r="J71" s="559"/>
      <c r="K71" s="560"/>
      <c r="L71" s="560"/>
      <c r="M71" s="561"/>
      <c r="N71" s="532"/>
      <c r="O71" s="562"/>
      <c r="P71" s="532"/>
      <c r="Q71" s="529"/>
      <c r="R71" s="529"/>
      <c r="S71" s="529"/>
      <c r="T71" s="529"/>
      <c r="U71" s="559"/>
      <c r="V71" s="560"/>
      <c r="W71" s="560"/>
      <c r="X71" s="561"/>
      <c r="Y71" s="532"/>
      <c r="Z71" s="562"/>
      <c r="AA71" s="532"/>
      <c r="AB71" s="529"/>
      <c r="AC71" s="529"/>
      <c r="AD71" s="529"/>
      <c r="AE71" s="529"/>
      <c r="AF71" s="559"/>
      <c r="AG71" s="560"/>
      <c r="AH71" s="560"/>
      <c r="AI71" s="561"/>
      <c r="AJ71" s="532"/>
      <c r="AK71" s="562"/>
      <c r="AL71" s="532"/>
      <c r="AM71" s="529"/>
      <c r="AN71" s="529"/>
      <c r="AO71" s="529"/>
      <c r="AP71" s="529"/>
      <c r="AQ71" s="559"/>
      <c r="AR71" s="560"/>
      <c r="AS71" s="560"/>
      <c r="AT71" s="561"/>
      <c r="AU71" s="532"/>
      <c r="AV71" s="562"/>
      <c r="AW71" s="532"/>
      <c r="AX71" s="529"/>
      <c r="AY71" s="529"/>
      <c r="AZ71" s="529"/>
      <c r="BA71" s="529"/>
      <c r="BB71" s="559"/>
      <c r="BC71" s="560"/>
      <c r="BD71" s="560"/>
      <c r="BE71" s="561"/>
      <c r="BF71" s="532"/>
      <c r="BG71" s="562"/>
      <c r="BH71" s="532"/>
      <c r="BI71" s="529"/>
      <c r="BJ71" s="529"/>
      <c r="BK71" s="529"/>
      <c r="BL71" s="529"/>
      <c r="BM71" s="559"/>
      <c r="BN71" s="560"/>
      <c r="BO71" s="560"/>
      <c r="BP71" s="561"/>
      <c r="BQ71" s="532"/>
      <c r="BR71" s="562"/>
      <c r="BS71" s="532"/>
      <c r="BT71" s="529"/>
      <c r="BU71" s="529"/>
      <c r="BV71" s="529"/>
      <c r="BW71" s="529"/>
      <c r="BX71" s="559"/>
      <c r="BY71" s="560"/>
      <c r="BZ71" s="560"/>
      <c r="CA71" s="561"/>
      <c r="CB71" s="532"/>
      <c r="CC71" s="562"/>
      <c r="CD71" s="532"/>
      <c r="CE71" s="529"/>
      <c r="CF71" s="529"/>
      <c r="CG71" s="529"/>
      <c r="CH71" s="529"/>
      <c r="CI71" s="559"/>
      <c r="CJ71" s="560"/>
      <c r="CK71" s="560"/>
      <c r="CL71" s="561"/>
      <c r="CM71" s="532"/>
      <c r="CN71" s="562"/>
      <c r="CO71" s="532"/>
      <c r="CP71" s="529"/>
      <c r="CQ71" s="529"/>
      <c r="CR71" s="529"/>
      <c r="CS71" s="529"/>
      <c r="CT71" s="559"/>
      <c r="CU71" s="560"/>
      <c r="CV71" s="560"/>
      <c r="CW71" s="561"/>
      <c r="CX71" s="532"/>
      <c r="CY71" s="562"/>
      <c r="CZ71" s="532"/>
      <c r="DA71" s="529"/>
      <c r="DB71" s="529"/>
      <c r="DC71" s="529"/>
      <c r="DD71" s="529"/>
      <c r="DE71" s="559"/>
      <c r="DF71" s="560"/>
      <c r="DG71" s="560"/>
      <c r="DH71" s="561"/>
      <c r="DI71" s="532"/>
      <c r="DJ71" s="562"/>
      <c r="DK71" s="532"/>
      <c r="DL71" s="529"/>
      <c r="DM71" s="529"/>
      <c r="DN71" s="529"/>
      <c r="DO71" s="529"/>
      <c r="DP71" s="559"/>
      <c r="DQ71" s="560"/>
      <c r="DR71" s="560"/>
      <c r="DS71" s="561"/>
      <c r="DT71" s="532"/>
      <c r="DU71" s="562"/>
      <c r="DV71" s="532"/>
      <c r="DW71" s="529"/>
      <c r="DX71" s="529"/>
      <c r="DY71" s="529"/>
      <c r="DZ71" s="529"/>
      <c r="EA71" s="559"/>
      <c r="EB71" s="560"/>
      <c r="EC71" s="560"/>
      <c r="ED71" s="561"/>
      <c r="EE71" s="532"/>
      <c r="EF71" s="562"/>
      <c r="EG71" s="532"/>
      <c r="EH71" s="529"/>
      <c r="EI71" s="529"/>
      <c r="EJ71" s="529"/>
      <c r="EK71" s="529"/>
      <c r="EL71" s="559"/>
      <c r="EM71" s="560"/>
      <c r="EN71" s="560"/>
      <c r="EO71" s="561"/>
      <c r="EP71" s="532"/>
      <c r="EQ71" s="562"/>
      <c r="ER71" s="532"/>
      <c r="ES71" s="529"/>
      <c r="ET71" s="529"/>
      <c r="EU71" s="529"/>
      <c r="EV71" s="529"/>
      <c r="EW71" s="559"/>
      <c r="EX71" s="560"/>
      <c r="EY71" s="560"/>
      <c r="EZ71" s="561"/>
      <c r="FA71" s="532"/>
      <c r="FB71" s="562"/>
      <c r="FC71" s="532"/>
      <c r="FD71" s="529"/>
      <c r="FE71" s="529"/>
      <c r="FF71" s="529"/>
      <c r="FG71" s="529"/>
      <c r="FH71" s="559"/>
      <c r="FI71" s="560"/>
      <c r="FJ71" s="560"/>
      <c r="FK71" s="561"/>
      <c r="FL71" s="532"/>
      <c r="FM71" s="562"/>
      <c r="FN71" s="532"/>
      <c r="FO71" s="529"/>
      <c r="FP71" s="529"/>
      <c r="FQ71" s="529"/>
      <c r="FR71" s="529"/>
      <c r="FS71" s="559"/>
      <c r="FT71" s="560"/>
      <c r="FU71" s="560"/>
      <c r="FV71" s="561"/>
      <c r="FW71" s="532"/>
      <c r="FX71" s="562"/>
      <c r="FY71" s="532"/>
      <c r="FZ71" s="529"/>
      <c r="GA71" s="529"/>
      <c r="GB71" s="529"/>
      <c r="GC71" s="529"/>
      <c r="GD71" s="559"/>
      <c r="GE71" s="560"/>
      <c r="GF71" s="560"/>
    </row>
    <row r="72" spans="1:222" s="21" customFormat="1" ht="72" customHeight="1">
      <c r="A72" s="584">
        <v>1</v>
      </c>
      <c r="B72" s="585"/>
      <c r="C72" s="586" t="s">
        <v>3050</v>
      </c>
      <c r="D72" s="587"/>
      <c r="E72" s="588"/>
      <c r="F72" s="589"/>
      <c r="G72" s="589"/>
      <c r="H72" s="589"/>
      <c r="I72" s="590"/>
      <c r="J72" s="591"/>
      <c r="K72" s="592"/>
      <c r="L72" s="591"/>
      <c r="M72" s="591"/>
      <c r="N72" s="593"/>
      <c r="O72" s="594"/>
      <c r="P72" s="594"/>
      <c r="Q72" s="594"/>
      <c r="V72" s="592"/>
      <c r="W72" s="591"/>
      <c r="X72" s="591"/>
      <c r="Y72" s="593"/>
      <c r="Z72" s="594"/>
      <c r="AA72" s="594"/>
      <c r="AB72" s="594"/>
      <c r="AG72" s="592"/>
      <c r="AH72" s="591"/>
      <c r="AI72" s="591"/>
      <c r="AJ72" s="593"/>
      <c r="AK72" s="594"/>
      <c r="AL72" s="594"/>
      <c r="AM72" s="594"/>
      <c r="AR72" s="592"/>
      <c r="AS72" s="591"/>
      <c r="AT72" s="591"/>
      <c r="AU72" s="593"/>
      <c r="AV72" s="594"/>
      <c r="AW72" s="594"/>
      <c r="AX72" s="594"/>
      <c r="BC72" s="592"/>
      <c r="BD72" s="591"/>
      <c r="BE72" s="591"/>
      <c r="BF72" s="593"/>
      <c r="BG72" s="594"/>
      <c r="BH72" s="594"/>
      <c r="BI72" s="594"/>
      <c r="BN72" s="592"/>
      <c r="BO72" s="591"/>
      <c r="BP72" s="591"/>
      <c r="BQ72" s="593"/>
      <c r="BR72" s="594"/>
      <c r="BS72" s="594"/>
      <c r="BT72" s="594"/>
      <c r="BY72" s="592"/>
      <c r="BZ72" s="591"/>
      <c r="CA72" s="591"/>
      <c r="CB72" s="593"/>
      <c r="CC72" s="594"/>
      <c r="CD72" s="594"/>
      <c r="CE72" s="594"/>
      <c r="CJ72" s="592"/>
      <c r="CK72" s="591"/>
      <c r="CL72" s="591"/>
      <c r="CM72" s="593"/>
      <c r="CN72" s="594"/>
      <c r="CO72" s="594"/>
      <c r="CP72" s="594"/>
      <c r="CU72" s="592"/>
      <c r="CV72" s="591"/>
      <c r="CW72" s="591"/>
      <c r="CX72" s="593"/>
      <c r="CY72" s="594"/>
      <c r="CZ72" s="594"/>
      <c r="DA72" s="594"/>
      <c r="DF72" s="592"/>
      <c r="DG72" s="591"/>
      <c r="DH72" s="591"/>
      <c r="DI72" s="593"/>
      <c r="DJ72" s="594"/>
      <c r="DK72" s="594"/>
      <c r="DL72" s="594"/>
      <c r="DQ72" s="592"/>
      <c r="DR72" s="591"/>
      <c r="DS72" s="591"/>
      <c r="DT72" s="593"/>
      <c r="DU72" s="594"/>
      <c r="DV72" s="594"/>
      <c r="DW72" s="594"/>
      <c r="EB72" s="592"/>
      <c r="EC72" s="591"/>
      <c r="ED72" s="591"/>
      <c r="EE72" s="593"/>
      <c r="EF72" s="594"/>
      <c r="EG72" s="594"/>
      <c r="EH72" s="594"/>
      <c r="EM72" s="592"/>
      <c r="EN72" s="591"/>
      <c r="EO72" s="591"/>
      <c r="EP72" s="593"/>
      <c r="EQ72" s="594"/>
      <c r="ER72" s="594"/>
      <c r="ES72" s="594"/>
      <c r="EX72" s="592"/>
      <c r="EY72" s="591"/>
      <c r="EZ72" s="591"/>
      <c r="FA72" s="593"/>
      <c r="FB72" s="594"/>
      <c r="FC72" s="594"/>
      <c r="FD72" s="594"/>
      <c r="FI72" s="592"/>
      <c r="FJ72" s="591"/>
      <c r="FK72" s="591"/>
      <c r="FL72" s="593"/>
      <c r="FM72" s="594"/>
      <c r="FN72" s="594"/>
      <c r="FO72" s="594"/>
      <c r="FT72" s="592"/>
      <c r="FU72" s="591"/>
      <c r="FV72" s="591"/>
      <c r="FW72" s="593"/>
      <c r="FX72" s="594"/>
      <c r="FY72" s="594"/>
      <c r="FZ72" s="594"/>
      <c r="GE72" s="592"/>
      <c r="GF72" s="591"/>
      <c r="GG72" s="591"/>
      <c r="GH72" s="593"/>
      <c r="GI72" s="594"/>
      <c r="GJ72" s="594"/>
      <c r="GK72" s="594"/>
      <c r="GP72" s="592"/>
      <c r="GQ72" s="591"/>
      <c r="GR72" s="591"/>
      <c r="GS72" s="593"/>
      <c r="GT72" s="594"/>
      <c r="GU72" s="594"/>
      <c r="GV72" s="594"/>
      <c r="HA72" s="592"/>
      <c r="HB72" s="591"/>
      <c r="HC72" s="591"/>
      <c r="HD72" s="593"/>
      <c r="HE72" s="594"/>
      <c r="HF72" s="594"/>
      <c r="HG72" s="594"/>
      <c r="HL72" s="592"/>
      <c r="HM72" s="591"/>
      <c r="HN72" s="591"/>
    </row>
    <row r="73" spans="1:222" s="21" customFormat="1" ht="14.25">
      <c r="A73" s="584">
        <f t="shared" ref="A73:A88" si="6">1+A72</f>
        <v>2</v>
      </c>
      <c r="B73" s="585"/>
      <c r="C73" s="586"/>
      <c r="D73" s="587"/>
      <c r="E73" s="588"/>
      <c r="F73" s="589"/>
      <c r="G73" s="589"/>
      <c r="H73" s="589"/>
      <c r="I73" s="590"/>
      <c r="J73" s="591"/>
      <c r="K73" s="592"/>
      <c r="L73" s="591"/>
      <c r="M73" s="591"/>
      <c r="N73" s="593"/>
      <c r="O73" s="594"/>
      <c r="P73" s="594"/>
      <c r="Q73" s="594"/>
      <c r="V73" s="592"/>
      <c r="W73" s="591"/>
      <c r="X73" s="591"/>
      <c r="Y73" s="593"/>
      <c r="Z73" s="594"/>
      <c r="AA73" s="594"/>
      <c r="AB73" s="594"/>
      <c r="AG73" s="592"/>
      <c r="AH73" s="591"/>
      <c r="AI73" s="591"/>
      <c r="AJ73" s="593"/>
      <c r="AK73" s="594"/>
      <c r="AL73" s="594"/>
      <c r="AM73" s="594"/>
      <c r="AR73" s="592"/>
      <c r="AS73" s="591"/>
      <c r="AT73" s="591"/>
      <c r="AU73" s="593"/>
      <c r="AV73" s="594"/>
      <c r="AW73" s="594"/>
      <c r="AX73" s="594"/>
      <c r="BC73" s="592"/>
      <c r="BD73" s="591"/>
      <c r="BE73" s="591"/>
      <c r="BF73" s="593"/>
      <c r="BG73" s="594"/>
      <c r="BH73" s="594"/>
      <c r="BI73" s="594"/>
      <c r="BN73" s="592"/>
      <c r="BO73" s="591"/>
      <c r="BP73" s="591"/>
      <c r="BQ73" s="593"/>
      <c r="BR73" s="594"/>
      <c r="BS73" s="594"/>
      <c r="BT73" s="594"/>
      <c r="BY73" s="592"/>
      <c r="BZ73" s="591"/>
      <c r="CA73" s="591"/>
      <c r="CB73" s="593"/>
      <c r="CC73" s="594"/>
      <c r="CD73" s="594"/>
      <c r="CE73" s="594"/>
      <c r="CJ73" s="592"/>
      <c r="CK73" s="591"/>
      <c r="CL73" s="591"/>
      <c r="CM73" s="593"/>
      <c r="CN73" s="594"/>
      <c r="CO73" s="594"/>
      <c r="CP73" s="594"/>
      <c r="CU73" s="592"/>
      <c r="CV73" s="591"/>
      <c r="CW73" s="591"/>
      <c r="CX73" s="593"/>
      <c r="CY73" s="594"/>
      <c r="CZ73" s="594"/>
      <c r="DA73" s="594"/>
      <c r="DF73" s="592"/>
      <c r="DG73" s="591"/>
      <c r="DH73" s="591"/>
      <c r="DI73" s="593"/>
      <c r="DJ73" s="594"/>
      <c r="DK73" s="594"/>
      <c r="DL73" s="594"/>
      <c r="DQ73" s="592"/>
      <c r="DR73" s="591"/>
      <c r="DS73" s="591"/>
      <c r="DT73" s="593"/>
      <c r="DU73" s="594"/>
      <c r="DV73" s="594"/>
      <c r="DW73" s="594"/>
      <c r="EB73" s="592"/>
      <c r="EC73" s="591"/>
      <c r="ED73" s="591"/>
      <c r="EE73" s="593"/>
      <c r="EF73" s="594"/>
      <c r="EG73" s="594"/>
      <c r="EH73" s="594"/>
      <c r="EM73" s="592"/>
      <c r="EN73" s="591"/>
      <c r="EO73" s="591"/>
      <c r="EP73" s="593"/>
      <c r="EQ73" s="594"/>
      <c r="ER73" s="594"/>
      <c r="ES73" s="594"/>
      <c r="EX73" s="592"/>
      <c r="EY73" s="591"/>
      <c r="EZ73" s="591"/>
      <c r="FA73" s="593"/>
      <c r="FB73" s="594"/>
      <c r="FC73" s="594"/>
      <c r="FD73" s="594"/>
      <c r="FI73" s="592"/>
      <c r="FJ73" s="591"/>
      <c r="FK73" s="591"/>
      <c r="FL73" s="593"/>
      <c r="FM73" s="594"/>
      <c r="FN73" s="594"/>
      <c r="FO73" s="594"/>
      <c r="FT73" s="592"/>
      <c r="FU73" s="591"/>
      <c r="FV73" s="591"/>
      <c r="FW73" s="593"/>
      <c r="FX73" s="594"/>
      <c r="FY73" s="594"/>
      <c r="FZ73" s="594"/>
      <c r="GE73" s="592"/>
      <c r="GF73" s="591"/>
      <c r="GG73" s="591"/>
      <c r="GH73" s="593"/>
      <c r="GI73" s="594"/>
      <c r="GJ73" s="594"/>
      <c r="GK73" s="594"/>
      <c r="GP73" s="592"/>
      <c r="GQ73" s="591"/>
      <c r="GR73" s="591"/>
      <c r="GS73" s="593"/>
      <c r="GT73" s="594"/>
      <c r="GU73" s="594"/>
      <c r="GV73" s="594"/>
      <c r="HA73" s="592"/>
      <c r="HB73" s="591"/>
      <c r="HC73" s="591"/>
      <c r="HD73" s="593"/>
      <c r="HE73" s="594"/>
      <c r="HF73" s="594"/>
      <c r="HG73" s="594"/>
      <c r="HL73" s="592"/>
      <c r="HM73" s="591"/>
      <c r="HN73" s="591"/>
    </row>
    <row r="74" spans="1:222" s="21" customFormat="1" ht="14.25">
      <c r="A74" s="584">
        <f t="shared" si="6"/>
        <v>3</v>
      </c>
      <c r="B74" s="585"/>
      <c r="C74" s="595" t="s">
        <v>3065</v>
      </c>
      <c r="D74" s="587" t="s">
        <v>250</v>
      </c>
      <c r="E74" s="588">
        <v>1</v>
      </c>
      <c r="F74" s="596"/>
      <c r="G74" s="589"/>
      <c r="H74" s="597">
        <f>E74*F74</f>
        <v>0</v>
      </c>
      <c r="I74" s="598">
        <f>E74*G74</f>
        <v>0</v>
      </c>
      <c r="J74" s="591"/>
      <c r="K74" s="592"/>
      <c r="L74" s="591"/>
      <c r="M74" s="591"/>
      <c r="N74" s="593"/>
      <c r="O74" s="594"/>
      <c r="P74" s="594"/>
      <c r="Q74" s="594"/>
      <c r="V74" s="592"/>
      <c r="W74" s="591"/>
      <c r="X74" s="591"/>
      <c r="Y74" s="593"/>
      <c r="Z74" s="594"/>
      <c r="AA74" s="594"/>
      <c r="AB74" s="594"/>
      <c r="AG74" s="592"/>
      <c r="AH74" s="591"/>
      <c r="AI74" s="591"/>
      <c r="AJ74" s="593"/>
      <c r="AK74" s="594"/>
      <c r="AL74" s="594"/>
      <c r="AM74" s="594"/>
      <c r="AR74" s="592"/>
      <c r="AS74" s="591"/>
      <c r="AT74" s="591"/>
      <c r="AU74" s="593"/>
      <c r="AV74" s="594"/>
      <c r="AW74" s="594"/>
      <c r="AX74" s="594"/>
      <c r="BC74" s="592"/>
      <c r="BD74" s="591"/>
      <c r="BE74" s="591"/>
      <c r="BF74" s="593"/>
      <c r="BG74" s="594"/>
      <c r="BH74" s="594"/>
      <c r="BI74" s="594"/>
      <c r="BN74" s="592"/>
      <c r="BO74" s="591"/>
      <c r="BP74" s="591"/>
      <c r="BQ74" s="593"/>
      <c r="BR74" s="594"/>
      <c r="BS74" s="594"/>
      <c r="BT74" s="594"/>
      <c r="BY74" s="592"/>
      <c r="BZ74" s="591"/>
      <c r="CA74" s="591"/>
      <c r="CB74" s="593"/>
      <c r="CC74" s="594"/>
      <c r="CD74" s="594"/>
      <c r="CE74" s="594"/>
      <c r="CJ74" s="592"/>
      <c r="CK74" s="591"/>
      <c r="CL74" s="591"/>
      <c r="CM74" s="593"/>
      <c r="CN74" s="594"/>
      <c r="CO74" s="594"/>
      <c r="CP74" s="594"/>
      <c r="CU74" s="592"/>
      <c r="CV74" s="591"/>
      <c r="CW74" s="591"/>
      <c r="CX74" s="593"/>
      <c r="CY74" s="594"/>
      <c r="CZ74" s="594"/>
      <c r="DA74" s="594"/>
      <c r="DF74" s="592"/>
      <c r="DG74" s="591"/>
      <c r="DH74" s="591"/>
      <c r="DI74" s="593"/>
      <c r="DJ74" s="594"/>
      <c r="DK74" s="594"/>
      <c r="DL74" s="594"/>
      <c r="DQ74" s="592"/>
      <c r="DR74" s="591"/>
      <c r="DS74" s="591"/>
      <c r="DT74" s="593"/>
      <c r="DU74" s="594"/>
      <c r="DV74" s="594"/>
      <c r="DW74" s="594"/>
      <c r="EB74" s="592"/>
      <c r="EC74" s="591"/>
      <c r="ED74" s="591"/>
      <c r="EE74" s="593"/>
      <c r="EF74" s="594"/>
      <c r="EG74" s="594"/>
      <c r="EH74" s="594"/>
      <c r="EM74" s="592"/>
      <c r="EN74" s="591"/>
      <c r="EO74" s="591"/>
      <c r="EP74" s="593"/>
      <c r="EQ74" s="594"/>
      <c r="ER74" s="594"/>
      <c r="ES74" s="594"/>
      <c r="EX74" s="592"/>
      <c r="EY74" s="591"/>
      <c r="EZ74" s="591"/>
      <c r="FA74" s="593"/>
      <c r="FB74" s="594"/>
      <c r="FC74" s="594"/>
      <c r="FD74" s="594"/>
      <c r="FI74" s="592"/>
      <c r="FJ74" s="591"/>
      <c r="FK74" s="591"/>
      <c r="FL74" s="593"/>
      <c r="FM74" s="594"/>
      <c r="FN74" s="594"/>
      <c r="FO74" s="594"/>
      <c r="FT74" s="592"/>
      <c r="FU74" s="591"/>
      <c r="FV74" s="591"/>
      <c r="FW74" s="593"/>
      <c r="FX74" s="594"/>
      <c r="FY74" s="594"/>
      <c r="FZ74" s="594"/>
      <c r="GE74" s="592"/>
      <c r="GF74" s="591"/>
      <c r="GG74" s="591"/>
      <c r="GH74" s="593"/>
      <c r="GI74" s="594"/>
      <c r="GJ74" s="594"/>
      <c r="GK74" s="594"/>
      <c r="GP74" s="592"/>
      <c r="GQ74" s="591"/>
      <c r="GR74" s="591"/>
      <c r="GS74" s="593"/>
      <c r="GT74" s="594"/>
      <c r="GU74" s="594"/>
      <c r="GV74" s="594"/>
      <c r="HA74" s="592"/>
      <c r="HB74" s="591"/>
      <c r="HC74" s="591"/>
      <c r="HD74" s="593"/>
      <c r="HE74" s="594"/>
      <c r="HF74" s="594"/>
      <c r="HG74" s="594"/>
      <c r="HL74" s="592"/>
      <c r="HM74" s="591"/>
      <c r="HN74" s="591"/>
    </row>
    <row r="75" spans="1:222" s="21" customFormat="1" ht="14.25">
      <c r="A75" s="584">
        <f t="shared" si="6"/>
        <v>4</v>
      </c>
      <c r="B75" s="585"/>
      <c r="C75" s="586" t="s">
        <v>3052</v>
      </c>
      <c r="D75" s="587" t="s">
        <v>250</v>
      </c>
      <c r="E75" s="588">
        <f>E74</f>
        <v>1</v>
      </c>
      <c r="F75" s="589"/>
      <c r="G75" s="589"/>
      <c r="H75" s="597">
        <f t="shared" ref="H75:H85" si="7">E75*F75</f>
        <v>0</v>
      </c>
      <c r="I75" s="598">
        <f t="shared" ref="I75:I85" si="8">E75*G75</f>
        <v>0</v>
      </c>
      <c r="J75" s="591"/>
      <c r="K75" s="592"/>
      <c r="L75" s="591"/>
      <c r="M75" s="591"/>
      <c r="N75" s="593"/>
      <c r="O75" s="594"/>
      <c r="P75" s="594"/>
      <c r="Q75" s="594"/>
      <c r="V75" s="592"/>
      <c r="W75" s="591"/>
      <c r="X75" s="591"/>
      <c r="Y75" s="593"/>
      <c r="Z75" s="594"/>
      <c r="AA75" s="594"/>
      <c r="AB75" s="594"/>
      <c r="AG75" s="592"/>
      <c r="AH75" s="591"/>
      <c r="AI75" s="591"/>
      <c r="AJ75" s="593"/>
      <c r="AK75" s="594"/>
      <c r="AL75" s="594"/>
      <c r="AM75" s="594"/>
      <c r="AR75" s="592"/>
      <c r="AS75" s="591"/>
      <c r="AT75" s="591"/>
      <c r="AU75" s="593"/>
      <c r="AV75" s="594"/>
      <c r="AW75" s="594"/>
      <c r="AX75" s="594"/>
      <c r="BC75" s="592"/>
      <c r="BD75" s="591"/>
      <c r="BE75" s="591"/>
      <c r="BF75" s="593"/>
      <c r="BG75" s="594"/>
      <c r="BH75" s="594"/>
      <c r="BI75" s="594"/>
      <c r="BN75" s="592"/>
      <c r="BO75" s="591"/>
      <c r="BP75" s="591"/>
      <c r="BQ75" s="593"/>
      <c r="BR75" s="594"/>
      <c r="BS75" s="594"/>
      <c r="BT75" s="594"/>
      <c r="BY75" s="592"/>
      <c r="BZ75" s="591"/>
      <c r="CA75" s="591"/>
      <c r="CB75" s="593"/>
      <c r="CC75" s="594"/>
      <c r="CD75" s="594"/>
      <c r="CE75" s="594"/>
      <c r="CJ75" s="592"/>
      <c r="CK75" s="591"/>
      <c r="CL75" s="591"/>
      <c r="CM75" s="593"/>
      <c r="CN75" s="594"/>
      <c r="CO75" s="594"/>
      <c r="CP75" s="594"/>
      <c r="CU75" s="592"/>
      <c r="CV75" s="591"/>
      <c r="CW75" s="591"/>
      <c r="CX75" s="593"/>
      <c r="CY75" s="594"/>
      <c r="CZ75" s="594"/>
      <c r="DA75" s="594"/>
      <c r="DF75" s="592"/>
      <c r="DG75" s="591"/>
      <c r="DH75" s="591"/>
      <c r="DI75" s="593"/>
      <c r="DJ75" s="594"/>
      <c r="DK75" s="594"/>
      <c r="DL75" s="594"/>
      <c r="DQ75" s="592"/>
      <c r="DR75" s="591"/>
      <c r="DS75" s="591"/>
      <c r="DT75" s="593"/>
      <c r="DU75" s="594"/>
      <c r="DV75" s="594"/>
      <c r="DW75" s="594"/>
      <c r="EB75" s="592"/>
      <c r="EC75" s="591"/>
      <c r="ED75" s="591"/>
      <c r="EE75" s="593"/>
      <c r="EF75" s="594"/>
      <c r="EG75" s="594"/>
      <c r="EH75" s="594"/>
      <c r="EM75" s="592"/>
      <c r="EN75" s="591"/>
      <c r="EO75" s="591"/>
      <c r="EP75" s="593"/>
      <c r="EQ75" s="594"/>
      <c r="ER75" s="594"/>
      <c r="ES75" s="594"/>
      <c r="EX75" s="592"/>
      <c r="EY75" s="591"/>
      <c r="EZ75" s="591"/>
      <c r="FA75" s="593"/>
      <c r="FB75" s="594"/>
      <c r="FC75" s="594"/>
      <c r="FD75" s="594"/>
      <c r="FI75" s="592"/>
      <c r="FJ75" s="591"/>
      <c r="FK75" s="591"/>
      <c r="FL75" s="593"/>
      <c r="FM75" s="594"/>
      <c r="FN75" s="594"/>
      <c r="FO75" s="594"/>
      <c r="FT75" s="592"/>
      <c r="FU75" s="591"/>
      <c r="FV75" s="591"/>
      <c r="FW75" s="593"/>
      <c r="FX75" s="594"/>
      <c r="FY75" s="594"/>
      <c r="FZ75" s="594"/>
      <c r="GE75" s="592"/>
      <c r="GF75" s="591"/>
      <c r="GG75" s="591"/>
      <c r="GH75" s="593"/>
      <c r="GI75" s="594"/>
      <c r="GJ75" s="594"/>
      <c r="GK75" s="594"/>
      <c r="GP75" s="592"/>
      <c r="GQ75" s="591"/>
      <c r="GR75" s="591"/>
      <c r="GS75" s="593"/>
      <c r="GT75" s="594"/>
      <c r="GU75" s="594"/>
      <c r="GV75" s="594"/>
      <c r="HA75" s="592"/>
      <c r="HB75" s="591"/>
      <c r="HC75" s="591"/>
      <c r="HD75" s="593"/>
      <c r="HE75" s="594"/>
      <c r="HF75" s="594"/>
      <c r="HG75" s="594"/>
      <c r="HL75" s="592"/>
      <c r="HM75" s="591"/>
      <c r="HN75" s="591"/>
    </row>
    <row r="76" spans="1:222" s="22" customFormat="1" ht="14.25">
      <c r="A76" s="584">
        <f t="shared" si="6"/>
        <v>5</v>
      </c>
      <c r="B76" s="585"/>
      <c r="C76" s="586" t="s">
        <v>3053</v>
      </c>
      <c r="D76" s="587" t="s">
        <v>250</v>
      </c>
      <c r="E76" s="588">
        <f>E74</f>
        <v>1</v>
      </c>
      <c r="F76" s="589"/>
      <c r="G76" s="589"/>
      <c r="H76" s="597">
        <f t="shared" si="7"/>
        <v>0</v>
      </c>
      <c r="I76" s="598">
        <f t="shared" si="8"/>
        <v>0</v>
      </c>
      <c r="J76" s="599"/>
      <c r="K76" s="600"/>
      <c r="L76" s="599"/>
      <c r="M76" s="599"/>
      <c r="N76" s="601"/>
      <c r="O76" s="602"/>
      <c r="P76" s="602"/>
      <c r="Q76" s="602"/>
      <c r="V76" s="600"/>
      <c r="W76" s="599"/>
      <c r="X76" s="599"/>
      <c r="Y76" s="601"/>
      <c r="Z76" s="602"/>
      <c r="AA76" s="602"/>
      <c r="AB76" s="602"/>
      <c r="AG76" s="600"/>
      <c r="AH76" s="599"/>
      <c r="AI76" s="599"/>
      <c r="AJ76" s="601"/>
      <c r="AK76" s="602"/>
      <c r="AL76" s="602"/>
      <c r="AM76" s="602"/>
      <c r="AR76" s="600"/>
      <c r="AS76" s="599"/>
      <c r="AT76" s="599"/>
      <c r="AU76" s="601"/>
      <c r="AV76" s="602"/>
      <c r="AW76" s="602"/>
      <c r="AX76" s="602"/>
      <c r="BC76" s="600"/>
      <c r="BD76" s="599"/>
      <c r="BE76" s="599"/>
      <c r="BF76" s="601"/>
      <c r="BG76" s="602"/>
      <c r="BH76" s="602"/>
      <c r="BI76" s="602"/>
      <c r="BN76" s="600"/>
      <c r="BO76" s="599"/>
      <c r="BP76" s="599"/>
      <c r="BQ76" s="601"/>
      <c r="BR76" s="602"/>
      <c r="BS76" s="602"/>
      <c r="BT76" s="602"/>
      <c r="BY76" s="600"/>
      <c r="BZ76" s="599"/>
      <c r="CA76" s="599"/>
      <c r="CB76" s="601"/>
      <c r="CC76" s="602"/>
      <c r="CD76" s="602"/>
      <c r="CE76" s="602"/>
      <c r="CJ76" s="600"/>
      <c r="CK76" s="599"/>
      <c r="CL76" s="599"/>
      <c r="CM76" s="601"/>
      <c r="CN76" s="602"/>
      <c r="CO76" s="602"/>
      <c r="CP76" s="602"/>
      <c r="CU76" s="600"/>
      <c r="CV76" s="599"/>
      <c r="CW76" s="599"/>
      <c r="CX76" s="601"/>
      <c r="CY76" s="602"/>
      <c r="CZ76" s="602"/>
      <c r="DA76" s="602"/>
      <c r="DF76" s="600"/>
      <c r="DG76" s="599"/>
      <c r="DH76" s="599"/>
      <c r="DI76" s="601"/>
      <c r="DJ76" s="602"/>
      <c r="DK76" s="602"/>
      <c r="DL76" s="602"/>
      <c r="DQ76" s="600"/>
      <c r="DR76" s="599"/>
      <c r="DS76" s="599"/>
      <c r="DT76" s="601"/>
      <c r="DU76" s="602"/>
      <c r="DV76" s="602"/>
      <c r="DW76" s="602"/>
      <c r="EB76" s="600"/>
      <c r="EC76" s="599"/>
      <c r="ED76" s="599"/>
      <c r="EE76" s="601"/>
      <c r="EF76" s="602"/>
      <c r="EG76" s="602"/>
      <c r="EH76" s="602"/>
      <c r="EM76" s="600"/>
      <c r="EN76" s="599"/>
      <c r="EO76" s="599"/>
      <c r="EP76" s="601"/>
      <c r="EQ76" s="602"/>
      <c r="ER76" s="602"/>
      <c r="ES76" s="602"/>
      <c r="EX76" s="600"/>
      <c r="EY76" s="599"/>
      <c r="EZ76" s="599"/>
      <c r="FA76" s="601"/>
      <c r="FB76" s="602"/>
      <c r="FC76" s="602"/>
      <c r="FD76" s="602"/>
      <c r="FI76" s="600"/>
      <c r="FJ76" s="599"/>
      <c r="FK76" s="599"/>
      <c r="FL76" s="601"/>
      <c r="FM76" s="602"/>
      <c r="FN76" s="602"/>
      <c r="FO76" s="602"/>
      <c r="FT76" s="600"/>
      <c r="FU76" s="599"/>
      <c r="FV76" s="599"/>
      <c r="FW76" s="601"/>
      <c r="FX76" s="602"/>
      <c r="FY76" s="602"/>
      <c r="FZ76" s="602"/>
      <c r="GE76" s="600"/>
      <c r="GF76" s="599"/>
      <c r="GG76" s="599"/>
      <c r="GH76" s="601"/>
      <c r="GI76" s="602"/>
      <c r="GJ76" s="602"/>
      <c r="GK76" s="602"/>
      <c r="GP76" s="600"/>
      <c r="GQ76" s="599"/>
      <c r="GR76" s="599"/>
      <c r="GS76" s="601"/>
      <c r="GT76" s="602"/>
      <c r="GU76" s="602"/>
      <c r="GV76" s="602"/>
      <c r="HA76" s="600"/>
      <c r="HB76" s="599"/>
      <c r="HC76" s="599"/>
      <c r="HD76" s="601"/>
      <c r="HE76" s="602"/>
      <c r="HF76" s="602"/>
      <c r="HG76" s="602"/>
      <c r="HL76" s="600"/>
      <c r="HM76" s="599"/>
      <c r="HN76" s="599"/>
    </row>
    <row r="77" spans="1:222" s="22" customFormat="1" ht="14.25">
      <c r="A77" s="584">
        <f t="shared" si="6"/>
        <v>6</v>
      </c>
      <c r="B77" s="585"/>
      <c r="C77" s="586" t="s">
        <v>3054</v>
      </c>
      <c r="D77" s="587" t="s">
        <v>250</v>
      </c>
      <c r="E77" s="588">
        <f>E75</f>
        <v>1</v>
      </c>
      <c r="F77" s="589"/>
      <c r="G77" s="589"/>
      <c r="H77" s="597">
        <f t="shared" si="7"/>
        <v>0</v>
      </c>
      <c r="I77" s="598">
        <f t="shared" si="8"/>
        <v>0</v>
      </c>
      <c r="J77" s="599"/>
      <c r="K77" s="600"/>
      <c r="L77" s="599"/>
      <c r="M77" s="599"/>
      <c r="N77" s="601"/>
      <c r="O77" s="602"/>
      <c r="P77" s="602"/>
      <c r="Q77" s="602"/>
      <c r="V77" s="600"/>
      <c r="W77" s="599"/>
      <c r="X77" s="599"/>
      <c r="Y77" s="601"/>
      <c r="Z77" s="602"/>
      <c r="AA77" s="602"/>
      <c r="AB77" s="602"/>
      <c r="AG77" s="600"/>
      <c r="AH77" s="599"/>
      <c r="AI77" s="599"/>
      <c r="AJ77" s="601"/>
      <c r="AK77" s="602"/>
      <c r="AL77" s="602"/>
      <c r="AM77" s="602"/>
      <c r="AR77" s="600"/>
      <c r="AS77" s="599"/>
      <c r="AT77" s="599"/>
      <c r="AU77" s="601"/>
      <c r="AV77" s="602"/>
      <c r="AW77" s="602"/>
      <c r="AX77" s="602"/>
      <c r="BC77" s="600"/>
      <c r="BD77" s="599"/>
      <c r="BE77" s="599"/>
      <c r="BF77" s="601"/>
      <c r="BG77" s="602"/>
      <c r="BH77" s="602"/>
      <c r="BI77" s="602"/>
      <c r="BN77" s="600"/>
      <c r="BO77" s="599"/>
      <c r="BP77" s="599"/>
      <c r="BQ77" s="601"/>
      <c r="BR77" s="602"/>
      <c r="BS77" s="602"/>
      <c r="BT77" s="602"/>
      <c r="BY77" s="600"/>
      <c r="BZ77" s="599"/>
      <c r="CA77" s="599"/>
      <c r="CB77" s="601"/>
      <c r="CC77" s="602"/>
      <c r="CD77" s="602"/>
      <c r="CE77" s="602"/>
      <c r="CJ77" s="600"/>
      <c r="CK77" s="599"/>
      <c r="CL77" s="599"/>
      <c r="CM77" s="601"/>
      <c r="CN77" s="602"/>
      <c r="CO77" s="602"/>
      <c r="CP77" s="602"/>
      <c r="CU77" s="600"/>
      <c r="CV77" s="599"/>
      <c r="CW77" s="599"/>
      <c r="CX77" s="601"/>
      <c r="CY77" s="602"/>
      <c r="CZ77" s="602"/>
      <c r="DA77" s="602"/>
      <c r="DF77" s="600"/>
      <c r="DG77" s="599"/>
      <c r="DH77" s="599"/>
      <c r="DI77" s="601"/>
      <c r="DJ77" s="602"/>
      <c r="DK77" s="602"/>
      <c r="DL77" s="602"/>
      <c r="DQ77" s="600"/>
      <c r="DR77" s="599"/>
      <c r="DS77" s="599"/>
      <c r="DT77" s="601"/>
      <c r="DU77" s="602"/>
      <c r="DV77" s="602"/>
      <c r="DW77" s="602"/>
      <c r="EB77" s="600"/>
      <c r="EC77" s="599"/>
      <c r="ED77" s="599"/>
      <c r="EE77" s="601"/>
      <c r="EF77" s="602"/>
      <c r="EG77" s="602"/>
      <c r="EH77" s="602"/>
      <c r="EM77" s="600"/>
      <c r="EN77" s="599"/>
      <c r="EO77" s="599"/>
      <c r="EP77" s="601"/>
      <c r="EQ77" s="602"/>
      <c r="ER77" s="602"/>
      <c r="ES77" s="602"/>
      <c r="EX77" s="600"/>
      <c r="EY77" s="599"/>
      <c r="EZ77" s="599"/>
      <c r="FA77" s="601"/>
      <c r="FB77" s="602"/>
      <c r="FC77" s="602"/>
      <c r="FD77" s="602"/>
      <c r="FI77" s="600"/>
      <c r="FJ77" s="599"/>
      <c r="FK77" s="599"/>
      <c r="FL77" s="601"/>
      <c r="FM77" s="602"/>
      <c r="FN77" s="602"/>
      <c r="FO77" s="602"/>
      <c r="FT77" s="600"/>
      <c r="FU77" s="599"/>
      <c r="FV77" s="599"/>
      <c r="FW77" s="601"/>
      <c r="FX77" s="602"/>
      <c r="FY77" s="602"/>
      <c r="FZ77" s="602"/>
      <c r="GE77" s="600"/>
      <c r="GF77" s="599"/>
      <c r="GG77" s="599"/>
      <c r="GH77" s="601"/>
      <c r="GI77" s="602"/>
      <c r="GJ77" s="602"/>
      <c r="GK77" s="602"/>
      <c r="GP77" s="600"/>
      <c r="GQ77" s="599"/>
      <c r="GR77" s="599"/>
      <c r="GS77" s="601"/>
      <c r="GT77" s="602"/>
      <c r="GU77" s="602"/>
      <c r="GV77" s="602"/>
      <c r="HA77" s="600"/>
      <c r="HB77" s="599"/>
      <c r="HC77" s="599"/>
      <c r="HD77" s="601"/>
      <c r="HE77" s="602"/>
      <c r="HF77" s="602"/>
      <c r="HG77" s="602"/>
      <c r="HL77" s="600"/>
      <c r="HM77" s="599"/>
      <c r="HN77" s="599"/>
    </row>
    <row r="78" spans="1:222" s="22" customFormat="1" ht="14.25">
      <c r="A78" s="584">
        <f t="shared" si="6"/>
        <v>7</v>
      </c>
      <c r="B78" s="585"/>
      <c r="C78" s="595" t="s">
        <v>3055</v>
      </c>
      <c r="D78" s="587" t="s">
        <v>250</v>
      </c>
      <c r="E78" s="588">
        <v>5</v>
      </c>
      <c r="F78" s="589"/>
      <c r="G78" s="589"/>
      <c r="H78" s="597">
        <f t="shared" si="7"/>
        <v>0</v>
      </c>
      <c r="I78" s="598">
        <f t="shared" si="8"/>
        <v>0</v>
      </c>
      <c r="J78" s="599"/>
      <c r="K78" s="600"/>
      <c r="L78" s="599"/>
      <c r="M78" s="599"/>
      <c r="N78" s="601"/>
      <c r="O78" s="602"/>
      <c r="P78" s="602"/>
      <c r="Q78" s="602"/>
      <c r="V78" s="600"/>
      <c r="W78" s="599"/>
      <c r="X78" s="599"/>
      <c r="Y78" s="601"/>
      <c r="Z78" s="602"/>
      <c r="AA78" s="602"/>
      <c r="AB78" s="602"/>
      <c r="AG78" s="600"/>
      <c r="AH78" s="599"/>
      <c r="AI78" s="599"/>
      <c r="AJ78" s="601"/>
      <c r="AK78" s="602"/>
      <c r="AL78" s="602"/>
      <c r="AM78" s="602"/>
      <c r="AR78" s="600"/>
      <c r="AS78" s="599"/>
      <c r="AT78" s="599"/>
      <c r="AU78" s="601"/>
      <c r="AV78" s="602"/>
      <c r="AW78" s="602"/>
      <c r="AX78" s="602"/>
      <c r="BC78" s="600"/>
      <c r="BD78" s="599"/>
      <c r="BE78" s="599"/>
      <c r="BF78" s="601"/>
      <c r="BG78" s="602"/>
      <c r="BH78" s="602"/>
      <c r="BI78" s="602"/>
      <c r="BN78" s="600"/>
      <c r="BO78" s="599"/>
      <c r="BP78" s="599"/>
      <c r="BQ78" s="601"/>
      <c r="BR78" s="602"/>
      <c r="BS78" s="602"/>
      <c r="BT78" s="602"/>
      <c r="BY78" s="600"/>
      <c r="BZ78" s="599"/>
      <c r="CA78" s="599"/>
      <c r="CB78" s="601"/>
      <c r="CC78" s="602"/>
      <c r="CD78" s="602"/>
      <c r="CE78" s="602"/>
      <c r="CJ78" s="600"/>
      <c r="CK78" s="599"/>
      <c r="CL78" s="599"/>
      <c r="CM78" s="601"/>
      <c r="CN78" s="602"/>
      <c r="CO78" s="602"/>
      <c r="CP78" s="602"/>
      <c r="CU78" s="600"/>
      <c r="CV78" s="599"/>
      <c r="CW78" s="599"/>
      <c r="CX78" s="601"/>
      <c r="CY78" s="602"/>
      <c r="CZ78" s="602"/>
      <c r="DA78" s="602"/>
      <c r="DF78" s="600"/>
      <c r="DG78" s="599"/>
      <c r="DH78" s="599"/>
      <c r="DI78" s="601"/>
      <c r="DJ78" s="602"/>
      <c r="DK78" s="602"/>
      <c r="DL78" s="602"/>
      <c r="DQ78" s="600"/>
      <c r="DR78" s="599"/>
      <c r="DS78" s="599"/>
      <c r="DT78" s="601"/>
      <c r="DU78" s="602"/>
      <c r="DV78" s="602"/>
      <c r="DW78" s="602"/>
      <c r="EB78" s="600"/>
      <c r="EC78" s="599"/>
      <c r="ED78" s="599"/>
      <c r="EE78" s="601"/>
      <c r="EF78" s="602"/>
      <c r="EG78" s="602"/>
      <c r="EH78" s="602"/>
      <c r="EM78" s="600"/>
      <c r="EN78" s="599"/>
      <c r="EO78" s="599"/>
      <c r="EP78" s="601"/>
      <c r="EQ78" s="602"/>
      <c r="ER78" s="602"/>
      <c r="ES78" s="602"/>
      <c r="EX78" s="600"/>
      <c r="EY78" s="599"/>
      <c r="EZ78" s="599"/>
      <c r="FA78" s="601"/>
      <c r="FB78" s="602"/>
      <c r="FC78" s="602"/>
      <c r="FD78" s="602"/>
      <c r="FI78" s="600"/>
      <c r="FJ78" s="599"/>
      <c r="FK78" s="599"/>
      <c r="FL78" s="601"/>
      <c r="FM78" s="602"/>
      <c r="FN78" s="602"/>
      <c r="FO78" s="602"/>
      <c r="FT78" s="600"/>
      <c r="FU78" s="599"/>
      <c r="FV78" s="599"/>
      <c r="FW78" s="601"/>
      <c r="FX78" s="602"/>
      <c r="FY78" s="602"/>
      <c r="FZ78" s="602"/>
      <c r="GE78" s="600"/>
      <c r="GF78" s="599"/>
      <c r="GG78" s="599"/>
      <c r="GH78" s="601"/>
      <c r="GI78" s="602"/>
      <c r="GJ78" s="602"/>
      <c r="GK78" s="602"/>
      <c r="GP78" s="600"/>
      <c r="GQ78" s="599"/>
      <c r="GR78" s="599"/>
      <c r="GS78" s="601"/>
      <c r="GT78" s="602"/>
      <c r="GU78" s="602"/>
      <c r="GV78" s="602"/>
      <c r="HA78" s="600"/>
      <c r="HB78" s="599"/>
      <c r="HC78" s="599"/>
      <c r="HD78" s="601"/>
      <c r="HE78" s="602"/>
      <c r="HF78" s="602"/>
      <c r="HG78" s="602"/>
      <c r="HL78" s="600"/>
      <c r="HM78" s="599"/>
      <c r="HN78" s="599"/>
    </row>
    <row r="79" spans="1:222" s="21" customFormat="1" ht="38.25">
      <c r="A79" s="584">
        <f t="shared" si="6"/>
        <v>8</v>
      </c>
      <c r="B79" s="585"/>
      <c r="C79" s="595" t="s">
        <v>3066</v>
      </c>
      <c r="D79" s="587" t="s">
        <v>250</v>
      </c>
      <c r="E79" s="588">
        <v>2</v>
      </c>
      <c r="F79" s="589"/>
      <c r="G79" s="589"/>
      <c r="H79" s="597">
        <f t="shared" si="7"/>
        <v>0</v>
      </c>
      <c r="I79" s="598">
        <f t="shared" si="8"/>
        <v>0</v>
      </c>
      <c r="J79" s="591"/>
      <c r="K79" s="592"/>
      <c r="L79" s="591"/>
      <c r="M79" s="591"/>
      <c r="N79" s="593"/>
      <c r="O79" s="594"/>
      <c r="P79" s="594"/>
      <c r="Q79" s="594"/>
      <c r="V79" s="592"/>
      <c r="W79" s="591"/>
      <c r="X79" s="591"/>
      <c r="Y79" s="593"/>
      <c r="Z79" s="594"/>
      <c r="AA79" s="594"/>
      <c r="AB79" s="594"/>
      <c r="AG79" s="592"/>
      <c r="AH79" s="591"/>
      <c r="AI79" s="591"/>
      <c r="AJ79" s="593"/>
      <c r="AK79" s="594"/>
      <c r="AL79" s="594"/>
      <c r="AM79" s="594"/>
      <c r="AR79" s="592"/>
      <c r="AS79" s="591"/>
      <c r="AT79" s="591"/>
      <c r="AU79" s="593"/>
      <c r="AV79" s="594"/>
      <c r="AW79" s="594"/>
      <c r="AX79" s="594"/>
      <c r="BC79" s="592"/>
      <c r="BD79" s="591"/>
      <c r="BE79" s="591"/>
      <c r="BF79" s="593"/>
      <c r="BG79" s="594"/>
      <c r="BH79" s="594"/>
      <c r="BI79" s="594"/>
      <c r="BN79" s="592"/>
      <c r="BO79" s="591"/>
      <c r="BP79" s="591"/>
      <c r="BQ79" s="593"/>
      <c r="BR79" s="594"/>
      <c r="BS79" s="594"/>
      <c r="BT79" s="594"/>
      <c r="BY79" s="592"/>
      <c r="BZ79" s="591"/>
      <c r="CA79" s="591"/>
      <c r="CB79" s="593"/>
      <c r="CC79" s="594"/>
      <c r="CD79" s="594"/>
      <c r="CE79" s="594"/>
      <c r="CJ79" s="592"/>
      <c r="CK79" s="591"/>
      <c r="CL79" s="591"/>
      <c r="CM79" s="593"/>
      <c r="CN79" s="594"/>
      <c r="CO79" s="594"/>
      <c r="CP79" s="594"/>
      <c r="CU79" s="592"/>
      <c r="CV79" s="591"/>
      <c r="CW79" s="591"/>
      <c r="CX79" s="593"/>
      <c r="CY79" s="594"/>
      <c r="CZ79" s="594"/>
      <c r="DA79" s="594"/>
      <c r="DF79" s="592"/>
      <c r="DG79" s="591"/>
      <c r="DH79" s="591"/>
      <c r="DI79" s="593"/>
      <c r="DJ79" s="594"/>
      <c r="DK79" s="594"/>
      <c r="DL79" s="594"/>
      <c r="DQ79" s="592"/>
      <c r="DR79" s="591"/>
      <c r="DS79" s="591"/>
      <c r="DT79" s="593"/>
      <c r="DU79" s="594"/>
      <c r="DV79" s="594"/>
      <c r="DW79" s="594"/>
      <c r="EB79" s="592"/>
      <c r="EC79" s="591"/>
      <c r="ED79" s="591"/>
      <c r="EE79" s="593"/>
      <c r="EF79" s="594"/>
      <c r="EG79" s="594"/>
      <c r="EH79" s="594"/>
      <c r="EM79" s="592"/>
      <c r="EN79" s="591"/>
      <c r="EO79" s="591"/>
      <c r="EP79" s="593"/>
      <c r="EQ79" s="594"/>
      <c r="ER79" s="594"/>
      <c r="ES79" s="594"/>
      <c r="EX79" s="592"/>
      <c r="EY79" s="591"/>
      <c r="EZ79" s="591"/>
      <c r="FA79" s="593"/>
      <c r="FB79" s="594"/>
      <c r="FC79" s="594"/>
      <c r="FD79" s="594"/>
      <c r="FI79" s="592"/>
      <c r="FJ79" s="591"/>
      <c r="FK79" s="591"/>
      <c r="FL79" s="593"/>
      <c r="FM79" s="594"/>
      <c r="FN79" s="594"/>
      <c r="FO79" s="594"/>
      <c r="FT79" s="592"/>
      <c r="FU79" s="591"/>
      <c r="FV79" s="591"/>
      <c r="FW79" s="593"/>
      <c r="FX79" s="594"/>
      <c r="FY79" s="594"/>
      <c r="FZ79" s="594"/>
      <c r="GE79" s="592"/>
      <c r="GF79" s="591"/>
      <c r="GG79" s="591"/>
      <c r="GH79" s="593"/>
      <c r="GI79" s="594"/>
      <c r="GJ79" s="594"/>
      <c r="GK79" s="594"/>
      <c r="GP79" s="592"/>
      <c r="GQ79" s="591"/>
      <c r="GR79" s="591"/>
      <c r="GS79" s="593"/>
      <c r="GT79" s="594"/>
      <c r="GU79" s="594"/>
      <c r="GV79" s="594"/>
      <c r="HA79" s="592"/>
      <c r="HB79" s="591"/>
      <c r="HC79" s="591"/>
      <c r="HD79" s="593"/>
      <c r="HE79" s="594"/>
      <c r="HF79" s="594"/>
      <c r="HG79" s="594"/>
      <c r="HL79" s="592"/>
      <c r="HM79" s="591"/>
      <c r="HN79" s="591"/>
    </row>
    <row r="80" spans="1:222" s="21" customFormat="1" ht="38.25">
      <c r="A80" s="584">
        <f t="shared" si="6"/>
        <v>9</v>
      </c>
      <c r="B80" s="585"/>
      <c r="C80" s="595" t="s">
        <v>3057</v>
      </c>
      <c r="D80" s="587" t="s">
        <v>250</v>
      </c>
      <c r="E80" s="588">
        <v>1</v>
      </c>
      <c r="F80" s="589"/>
      <c r="G80" s="589"/>
      <c r="H80" s="597">
        <f t="shared" si="7"/>
        <v>0</v>
      </c>
      <c r="I80" s="598">
        <f t="shared" si="8"/>
        <v>0</v>
      </c>
      <c r="J80" s="591"/>
      <c r="K80" s="592"/>
      <c r="L80" s="591"/>
      <c r="M80" s="591"/>
      <c r="N80" s="593"/>
      <c r="O80" s="594"/>
      <c r="P80" s="594"/>
      <c r="Q80" s="594"/>
      <c r="V80" s="592"/>
      <c r="W80" s="591"/>
      <c r="X80" s="591"/>
      <c r="Y80" s="593"/>
      <c r="Z80" s="594"/>
      <c r="AA80" s="594"/>
      <c r="AB80" s="594"/>
      <c r="AG80" s="592"/>
      <c r="AH80" s="591"/>
      <c r="AI80" s="591"/>
      <c r="AJ80" s="593"/>
      <c r="AK80" s="594"/>
      <c r="AL80" s="594"/>
      <c r="AM80" s="594"/>
      <c r="AR80" s="592"/>
      <c r="AS80" s="591"/>
      <c r="AT80" s="591"/>
      <c r="AU80" s="593"/>
      <c r="AV80" s="594"/>
      <c r="AW80" s="594"/>
      <c r="AX80" s="594"/>
      <c r="BC80" s="592"/>
      <c r="BD80" s="591"/>
      <c r="BE80" s="591"/>
      <c r="BF80" s="593"/>
      <c r="BG80" s="594"/>
      <c r="BH80" s="594"/>
      <c r="BI80" s="594"/>
      <c r="BN80" s="592"/>
      <c r="BO80" s="591"/>
      <c r="BP80" s="591"/>
      <c r="BQ80" s="593"/>
      <c r="BR80" s="594"/>
      <c r="BS80" s="594"/>
      <c r="BT80" s="594"/>
      <c r="BY80" s="592"/>
      <c r="BZ80" s="591"/>
      <c r="CA80" s="591"/>
      <c r="CB80" s="593"/>
      <c r="CC80" s="594"/>
      <c r="CD80" s="594"/>
      <c r="CE80" s="594"/>
      <c r="CJ80" s="592"/>
      <c r="CK80" s="591"/>
      <c r="CL80" s="591"/>
      <c r="CM80" s="593"/>
      <c r="CN80" s="594"/>
      <c r="CO80" s="594"/>
      <c r="CP80" s="594"/>
      <c r="CU80" s="592"/>
      <c r="CV80" s="591"/>
      <c r="CW80" s="591"/>
      <c r="CX80" s="593"/>
      <c r="CY80" s="594"/>
      <c r="CZ80" s="594"/>
      <c r="DA80" s="594"/>
      <c r="DF80" s="592"/>
      <c r="DG80" s="591"/>
      <c r="DH80" s="591"/>
      <c r="DI80" s="593"/>
      <c r="DJ80" s="594"/>
      <c r="DK80" s="594"/>
      <c r="DL80" s="594"/>
      <c r="DQ80" s="592"/>
      <c r="DR80" s="591"/>
      <c r="DS80" s="591"/>
      <c r="DT80" s="593"/>
      <c r="DU80" s="594"/>
      <c r="DV80" s="594"/>
      <c r="DW80" s="594"/>
      <c r="EB80" s="592"/>
      <c r="EC80" s="591"/>
      <c r="ED80" s="591"/>
      <c r="EE80" s="593"/>
      <c r="EF80" s="594"/>
      <c r="EG80" s="594"/>
      <c r="EH80" s="594"/>
      <c r="EM80" s="592"/>
      <c r="EN80" s="591"/>
      <c r="EO80" s="591"/>
      <c r="EP80" s="593"/>
      <c r="EQ80" s="594"/>
      <c r="ER80" s="594"/>
      <c r="ES80" s="594"/>
      <c r="EX80" s="592"/>
      <c r="EY80" s="591"/>
      <c r="EZ80" s="591"/>
      <c r="FA80" s="593"/>
      <c r="FB80" s="594"/>
      <c r="FC80" s="594"/>
      <c r="FD80" s="594"/>
      <c r="FI80" s="592"/>
      <c r="FJ80" s="591"/>
      <c r="FK80" s="591"/>
      <c r="FL80" s="593"/>
      <c r="FM80" s="594"/>
      <c r="FN80" s="594"/>
      <c r="FO80" s="594"/>
      <c r="FT80" s="592"/>
      <c r="FU80" s="591"/>
      <c r="FV80" s="591"/>
      <c r="FW80" s="593"/>
      <c r="FX80" s="594"/>
      <c r="FY80" s="594"/>
      <c r="FZ80" s="594"/>
      <c r="GE80" s="592"/>
      <c r="GF80" s="591"/>
      <c r="GG80" s="591"/>
      <c r="GH80" s="593"/>
      <c r="GI80" s="594"/>
      <c r="GJ80" s="594"/>
      <c r="GK80" s="594"/>
      <c r="GP80" s="592"/>
      <c r="GQ80" s="591"/>
      <c r="GR80" s="591"/>
      <c r="GS80" s="593"/>
      <c r="GT80" s="594"/>
      <c r="GU80" s="594"/>
      <c r="GV80" s="594"/>
      <c r="HA80" s="592"/>
      <c r="HB80" s="591"/>
      <c r="HC80" s="591"/>
      <c r="HD80" s="593"/>
      <c r="HE80" s="594"/>
      <c r="HF80" s="594"/>
      <c r="HG80" s="594"/>
      <c r="HL80" s="592"/>
      <c r="HM80" s="591"/>
      <c r="HN80" s="591"/>
    </row>
    <row r="81" spans="1:222" s="21" customFormat="1" ht="14.25">
      <c r="A81" s="584">
        <f t="shared" si="6"/>
        <v>10</v>
      </c>
      <c r="B81" s="585"/>
      <c r="C81" s="595" t="s">
        <v>3058</v>
      </c>
      <c r="D81" s="587" t="s">
        <v>250</v>
      </c>
      <c r="E81" s="588">
        <f>48*E79+24*E80</f>
        <v>120</v>
      </c>
      <c r="F81" s="589"/>
      <c r="G81" s="589"/>
      <c r="H81" s="597">
        <f t="shared" si="7"/>
        <v>0</v>
      </c>
      <c r="I81" s="598">
        <f t="shared" si="8"/>
        <v>0</v>
      </c>
      <c r="J81" s="591"/>
      <c r="K81" s="592"/>
      <c r="L81" s="591"/>
      <c r="M81" s="591"/>
      <c r="N81" s="593"/>
      <c r="O81" s="594"/>
      <c r="P81" s="594"/>
      <c r="Q81" s="594"/>
      <c r="V81" s="592"/>
      <c r="W81" s="591"/>
      <c r="X81" s="591"/>
      <c r="Y81" s="593"/>
      <c r="Z81" s="594"/>
      <c r="AA81" s="594"/>
      <c r="AB81" s="594"/>
      <c r="AG81" s="592"/>
      <c r="AH81" s="591"/>
      <c r="AI81" s="591"/>
      <c r="AJ81" s="593"/>
      <c r="AK81" s="594"/>
      <c r="AL81" s="594"/>
      <c r="AM81" s="594"/>
      <c r="AR81" s="592"/>
      <c r="AS81" s="591"/>
      <c r="AT81" s="591"/>
      <c r="AU81" s="593"/>
      <c r="AV81" s="594"/>
      <c r="AW81" s="594"/>
      <c r="AX81" s="594"/>
      <c r="BC81" s="592"/>
      <c r="BD81" s="591"/>
      <c r="BE81" s="591"/>
      <c r="BF81" s="593"/>
      <c r="BG81" s="594"/>
      <c r="BH81" s="594"/>
      <c r="BI81" s="594"/>
      <c r="BN81" s="592"/>
      <c r="BO81" s="591"/>
      <c r="BP81" s="591"/>
      <c r="BQ81" s="593"/>
      <c r="BR81" s="594"/>
      <c r="BS81" s="594"/>
      <c r="BT81" s="594"/>
      <c r="BY81" s="592"/>
      <c r="BZ81" s="591"/>
      <c r="CA81" s="591"/>
      <c r="CB81" s="593"/>
      <c r="CC81" s="594"/>
      <c r="CD81" s="594"/>
      <c r="CE81" s="594"/>
      <c r="CJ81" s="592"/>
      <c r="CK81" s="591"/>
      <c r="CL81" s="591"/>
      <c r="CM81" s="593"/>
      <c r="CN81" s="594"/>
      <c r="CO81" s="594"/>
      <c r="CP81" s="594"/>
      <c r="CU81" s="592"/>
      <c r="CV81" s="591"/>
      <c r="CW81" s="591"/>
      <c r="CX81" s="593"/>
      <c r="CY81" s="594"/>
      <c r="CZ81" s="594"/>
      <c r="DA81" s="594"/>
      <c r="DF81" s="592"/>
      <c r="DG81" s="591"/>
      <c r="DH81" s="591"/>
      <c r="DI81" s="593"/>
      <c r="DJ81" s="594"/>
      <c r="DK81" s="594"/>
      <c r="DL81" s="594"/>
      <c r="DQ81" s="592"/>
      <c r="DR81" s="591"/>
      <c r="DS81" s="591"/>
      <c r="DT81" s="593"/>
      <c r="DU81" s="594"/>
      <c r="DV81" s="594"/>
      <c r="DW81" s="594"/>
      <c r="EB81" s="592"/>
      <c r="EC81" s="591"/>
      <c r="ED81" s="591"/>
      <c r="EE81" s="593"/>
      <c r="EF81" s="594"/>
      <c r="EG81" s="594"/>
      <c r="EH81" s="594"/>
      <c r="EM81" s="592"/>
      <c r="EN81" s="591"/>
      <c r="EO81" s="591"/>
      <c r="EP81" s="593"/>
      <c r="EQ81" s="594"/>
      <c r="ER81" s="594"/>
      <c r="ES81" s="594"/>
      <c r="EX81" s="592"/>
      <c r="EY81" s="591"/>
      <c r="EZ81" s="591"/>
      <c r="FA81" s="593"/>
      <c r="FB81" s="594"/>
      <c r="FC81" s="594"/>
      <c r="FD81" s="594"/>
      <c r="FI81" s="592"/>
      <c r="FJ81" s="591"/>
      <c r="FK81" s="591"/>
      <c r="FL81" s="593"/>
      <c r="FM81" s="594"/>
      <c r="FN81" s="594"/>
      <c r="FO81" s="594"/>
      <c r="FT81" s="592"/>
      <c r="FU81" s="591"/>
      <c r="FV81" s="591"/>
      <c r="FW81" s="593"/>
      <c r="FX81" s="594"/>
      <c r="FY81" s="594"/>
      <c r="FZ81" s="594"/>
      <c r="GE81" s="592"/>
      <c r="GF81" s="591"/>
      <c r="GG81" s="591"/>
      <c r="GH81" s="593"/>
      <c r="GI81" s="594"/>
      <c r="GJ81" s="594"/>
      <c r="GK81" s="594"/>
      <c r="GP81" s="592"/>
      <c r="GQ81" s="591"/>
      <c r="GR81" s="591"/>
      <c r="GS81" s="593"/>
      <c r="GT81" s="594"/>
      <c r="GU81" s="594"/>
      <c r="GV81" s="594"/>
      <c r="HA81" s="592"/>
      <c r="HB81" s="591"/>
      <c r="HC81" s="591"/>
      <c r="HD81" s="593"/>
      <c r="HE81" s="594"/>
      <c r="HF81" s="594"/>
      <c r="HG81" s="594"/>
      <c r="HL81" s="592"/>
      <c r="HM81" s="591"/>
      <c r="HN81" s="591"/>
    </row>
    <row r="82" spans="1:222" s="21" customFormat="1" ht="14.25">
      <c r="A82" s="584">
        <f t="shared" si="6"/>
        <v>11</v>
      </c>
      <c r="B82" s="585"/>
      <c r="C82" s="595" t="s">
        <v>3059</v>
      </c>
      <c r="D82" s="587" t="s">
        <v>250</v>
      </c>
      <c r="E82" s="588">
        <v>1</v>
      </c>
      <c r="F82" s="589"/>
      <c r="G82" s="589"/>
      <c r="H82" s="597">
        <f t="shared" si="7"/>
        <v>0</v>
      </c>
      <c r="I82" s="598">
        <f t="shared" si="8"/>
        <v>0</v>
      </c>
      <c r="J82" s="591"/>
      <c r="K82" s="592"/>
      <c r="L82" s="591"/>
      <c r="M82" s="591"/>
      <c r="N82" s="593"/>
      <c r="O82" s="594"/>
      <c r="P82" s="594"/>
      <c r="Q82" s="594"/>
      <c r="V82" s="592"/>
      <c r="W82" s="591"/>
      <c r="X82" s="591"/>
      <c r="Y82" s="593"/>
      <c r="Z82" s="594"/>
      <c r="AA82" s="594"/>
      <c r="AB82" s="594"/>
      <c r="AG82" s="592"/>
      <c r="AH82" s="591"/>
      <c r="AI82" s="591"/>
      <c r="AJ82" s="593"/>
      <c r="AK82" s="594"/>
      <c r="AL82" s="594"/>
      <c r="AM82" s="594"/>
      <c r="AR82" s="592"/>
      <c r="AS82" s="591"/>
      <c r="AT82" s="591"/>
      <c r="AU82" s="593"/>
      <c r="AV82" s="594"/>
      <c r="AW82" s="594"/>
      <c r="AX82" s="594"/>
      <c r="BC82" s="592"/>
      <c r="BD82" s="591"/>
      <c r="BE82" s="591"/>
      <c r="BF82" s="593"/>
      <c r="BG82" s="594"/>
      <c r="BH82" s="594"/>
      <c r="BI82" s="594"/>
      <c r="BN82" s="592"/>
      <c r="BO82" s="591"/>
      <c r="BP82" s="591"/>
      <c r="BQ82" s="593"/>
      <c r="BR82" s="594"/>
      <c r="BS82" s="594"/>
      <c r="BT82" s="594"/>
      <c r="BY82" s="592"/>
      <c r="BZ82" s="591"/>
      <c r="CA82" s="591"/>
      <c r="CB82" s="593"/>
      <c r="CC82" s="594"/>
      <c r="CD82" s="594"/>
      <c r="CE82" s="594"/>
      <c r="CJ82" s="592"/>
      <c r="CK82" s="591"/>
      <c r="CL82" s="591"/>
      <c r="CM82" s="593"/>
      <c r="CN82" s="594"/>
      <c r="CO82" s="594"/>
      <c r="CP82" s="594"/>
      <c r="CU82" s="592"/>
      <c r="CV82" s="591"/>
      <c r="CW82" s="591"/>
      <c r="CX82" s="593"/>
      <c r="CY82" s="594"/>
      <c r="CZ82" s="594"/>
      <c r="DA82" s="594"/>
      <c r="DF82" s="592"/>
      <c r="DG82" s="591"/>
      <c r="DH82" s="591"/>
      <c r="DI82" s="593"/>
      <c r="DJ82" s="594"/>
      <c r="DK82" s="594"/>
      <c r="DL82" s="594"/>
      <c r="DQ82" s="592"/>
      <c r="DR82" s="591"/>
      <c r="DS82" s="591"/>
      <c r="DT82" s="593"/>
      <c r="DU82" s="594"/>
      <c r="DV82" s="594"/>
      <c r="DW82" s="594"/>
      <c r="EB82" s="592"/>
      <c r="EC82" s="591"/>
      <c r="ED82" s="591"/>
      <c r="EE82" s="593"/>
      <c r="EF82" s="594"/>
      <c r="EG82" s="594"/>
      <c r="EH82" s="594"/>
      <c r="EM82" s="592"/>
      <c r="EN82" s="591"/>
      <c r="EO82" s="591"/>
      <c r="EP82" s="593"/>
      <c r="EQ82" s="594"/>
      <c r="ER82" s="594"/>
      <c r="ES82" s="594"/>
      <c r="EX82" s="592"/>
      <c r="EY82" s="591"/>
      <c r="EZ82" s="591"/>
      <c r="FA82" s="593"/>
      <c r="FB82" s="594"/>
      <c r="FC82" s="594"/>
      <c r="FD82" s="594"/>
      <c r="FI82" s="592"/>
      <c r="FJ82" s="591"/>
      <c r="FK82" s="591"/>
      <c r="FL82" s="593"/>
      <c r="FM82" s="594"/>
      <c r="FN82" s="594"/>
      <c r="FO82" s="594"/>
      <c r="FT82" s="592"/>
      <c r="FU82" s="591"/>
      <c r="FV82" s="591"/>
      <c r="FW82" s="593"/>
      <c r="FX82" s="594"/>
      <c r="FY82" s="594"/>
      <c r="FZ82" s="594"/>
      <c r="GE82" s="592"/>
      <c r="GF82" s="591"/>
      <c r="GG82" s="591"/>
      <c r="GH82" s="593"/>
      <c r="GI82" s="594"/>
      <c r="GJ82" s="594"/>
      <c r="GK82" s="594"/>
      <c r="GP82" s="592"/>
      <c r="GQ82" s="591"/>
      <c r="GR82" s="591"/>
      <c r="GS82" s="593"/>
      <c r="GT82" s="594"/>
      <c r="GU82" s="594"/>
      <c r="GV82" s="594"/>
      <c r="HA82" s="592"/>
      <c r="HB82" s="591"/>
      <c r="HC82" s="591"/>
      <c r="HD82" s="593"/>
      <c r="HE82" s="594"/>
      <c r="HF82" s="594"/>
      <c r="HG82" s="594"/>
      <c r="HL82" s="592"/>
      <c r="HM82" s="591"/>
      <c r="HN82" s="591"/>
    </row>
    <row r="83" spans="1:222" s="21" customFormat="1" ht="14.25">
      <c r="A83" s="584">
        <f t="shared" si="6"/>
        <v>12</v>
      </c>
      <c r="B83" s="585"/>
      <c r="C83" s="595" t="s">
        <v>3060</v>
      </c>
      <c r="D83" s="587" t="s">
        <v>250</v>
      </c>
      <c r="E83" s="588">
        <v>1</v>
      </c>
      <c r="F83" s="589"/>
      <c r="G83" s="589"/>
      <c r="H83" s="597">
        <f t="shared" si="7"/>
        <v>0</v>
      </c>
      <c r="I83" s="598">
        <f t="shared" si="8"/>
        <v>0</v>
      </c>
      <c r="J83" s="591"/>
      <c r="K83" s="592"/>
      <c r="L83" s="591"/>
      <c r="M83" s="591"/>
      <c r="N83" s="593"/>
      <c r="O83" s="594"/>
      <c r="P83" s="594"/>
      <c r="Q83" s="594"/>
      <c r="V83" s="592"/>
      <c r="W83" s="591"/>
      <c r="X83" s="591"/>
      <c r="Y83" s="593"/>
      <c r="Z83" s="594"/>
      <c r="AA83" s="594"/>
      <c r="AB83" s="594"/>
      <c r="AG83" s="592"/>
      <c r="AH83" s="591"/>
      <c r="AI83" s="591"/>
      <c r="AJ83" s="593"/>
      <c r="AK83" s="594"/>
      <c r="AL83" s="594"/>
      <c r="AM83" s="594"/>
      <c r="AR83" s="592"/>
      <c r="AS83" s="591"/>
      <c r="AT83" s="591"/>
      <c r="AU83" s="593"/>
      <c r="AV83" s="594"/>
      <c r="AW83" s="594"/>
      <c r="AX83" s="594"/>
      <c r="BC83" s="592"/>
      <c r="BD83" s="591"/>
      <c r="BE83" s="591"/>
      <c r="BF83" s="593"/>
      <c r="BG83" s="594"/>
      <c r="BH83" s="594"/>
      <c r="BI83" s="594"/>
      <c r="BN83" s="592"/>
      <c r="BO83" s="591"/>
      <c r="BP83" s="591"/>
      <c r="BQ83" s="593"/>
      <c r="BR83" s="594"/>
      <c r="BS83" s="594"/>
      <c r="BT83" s="594"/>
      <c r="BY83" s="592"/>
      <c r="BZ83" s="591"/>
      <c r="CA83" s="591"/>
      <c r="CB83" s="593"/>
      <c r="CC83" s="594"/>
      <c r="CD83" s="594"/>
      <c r="CE83" s="594"/>
      <c r="CJ83" s="592"/>
      <c r="CK83" s="591"/>
      <c r="CL83" s="591"/>
      <c r="CM83" s="593"/>
      <c r="CN83" s="594"/>
      <c r="CO83" s="594"/>
      <c r="CP83" s="594"/>
      <c r="CU83" s="592"/>
      <c r="CV83" s="591"/>
      <c r="CW83" s="591"/>
      <c r="CX83" s="593"/>
      <c r="CY83" s="594"/>
      <c r="CZ83" s="594"/>
      <c r="DA83" s="594"/>
      <c r="DF83" s="592"/>
      <c r="DG83" s="591"/>
      <c r="DH83" s="591"/>
      <c r="DI83" s="593"/>
      <c r="DJ83" s="594"/>
      <c r="DK83" s="594"/>
      <c r="DL83" s="594"/>
      <c r="DQ83" s="592"/>
      <c r="DR83" s="591"/>
      <c r="DS83" s="591"/>
      <c r="DT83" s="593"/>
      <c r="DU83" s="594"/>
      <c r="DV83" s="594"/>
      <c r="DW83" s="594"/>
      <c r="EB83" s="592"/>
      <c r="EC83" s="591"/>
      <c r="ED83" s="591"/>
      <c r="EE83" s="593"/>
      <c r="EF83" s="594"/>
      <c r="EG83" s="594"/>
      <c r="EH83" s="594"/>
      <c r="EM83" s="592"/>
      <c r="EN83" s="591"/>
      <c r="EO83" s="591"/>
      <c r="EP83" s="593"/>
      <c r="EQ83" s="594"/>
      <c r="ER83" s="594"/>
      <c r="ES83" s="594"/>
      <c r="EX83" s="592"/>
      <c r="EY83" s="591"/>
      <c r="EZ83" s="591"/>
      <c r="FA83" s="593"/>
      <c r="FB83" s="594"/>
      <c r="FC83" s="594"/>
      <c r="FD83" s="594"/>
      <c r="FI83" s="592"/>
      <c r="FJ83" s="591"/>
      <c r="FK83" s="591"/>
      <c r="FL83" s="593"/>
      <c r="FM83" s="594"/>
      <c r="FN83" s="594"/>
      <c r="FO83" s="594"/>
      <c r="FT83" s="592"/>
      <c r="FU83" s="591"/>
      <c r="FV83" s="591"/>
      <c r="FW83" s="593"/>
      <c r="FX83" s="594"/>
      <c r="FY83" s="594"/>
      <c r="FZ83" s="594"/>
      <c r="GE83" s="592"/>
      <c r="GF83" s="591"/>
      <c r="GG83" s="591"/>
      <c r="GH83" s="593"/>
      <c r="GI83" s="594"/>
      <c r="GJ83" s="594"/>
      <c r="GK83" s="594"/>
      <c r="GP83" s="592"/>
      <c r="GQ83" s="591"/>
      <c r="GR83" s="591"/>
      <c r="GS83" s="593"/>
      <c r="GT83" s="594"/>
      <c r="GU83" s="594"/>
      <c r="GV83" s="594"/>
      <c r="HA83" s="592"/>
      <c r="HB83" s="591"/>
      <c r="HC83" s="591"/>
      <c r="HD83" s="593"/>
      <c r="HE83" s="594"/>
      <c r="HF83" s="594"/>
      <c r="HG83" s="594"/>
      <c r="HL83" s="592"/>
      <c r="HM83" s="591"/>
      <c r="HN83" s="591"/>
    </row>
    <row r="84" spans="1:222" s="21" customFormat="1" ht="14.25">
      <c r="A84" s="584">
        <f t="shared" si="6"/>
        <v>13</v>
      </c>
      <c r="B84" s="585"/>
      <c r="C84" s="595"/>
      <c r="D84" s="587"/>
      <c r="E84" s="588"/>
      <c r="F84" s="589"/>
      <c r="G84" s="589"/>
      <c r="H84" s="597">
        <f t="shared" si="7"/>
        <v>0</v>
      </c>
      <c r="I84" s="598">
        <f t="shared" si="8"/>
        <v>0</v>
      </c>
      <c r="J84" s="591"/>
      <c r="K84" s="592"/>
      <c r="L84" s="591"/>
      <c r="M84" s="591"/>
      <c r="N84" s="593"/>
      <c r="O84" s="594"/>
      <c r="P84" s="594"/>
      <c r="Q84" s="594"/>
      <c r="V84" s="592"/>
      <c r="W84" s="591"/>
      <c r="X84" s="591"/>
      <c r="Y84" s="593"/>
      <c r="Z84" s="594"/>
      <c r="AA84" s="594"/>
      <c r="AB84" s="594"/>
      <c r="AG84" s="592"/>
      <c r="AH84" s="591"/>
      <c r="AI84" s="591"/>
      <c r="AJ84" s="593"/>
      <c r="AK84" s="594"/>
      <c r="AL84" s="594"/>
      <c r="AM84" s="594"/>
      <c r="AR84" s="592"/>
      <c r="AS84" s="591"/>
      <c r="AT84" s="591"/>
      <c r="AU84" s="593"/>
      <c r="AV84" s="594"/>
      <c r="AW84" s="594"/>
      <c r="AX84" s="594"/>
      <c r="BC84" s="592"/>
      <c r="BD84" s="591"/>
      <c r="BE84" s="591"/>
      <c r="BF84" s="593"/>
      <c r="BG84" s="594"/>
      <c r="BH84" s="594"/>
      <c r="BI84" s="594"/>
      <c r="BN84" s="592"/>
      <c r="BO84" s="591"/>
      <c r="BP84" s="591"/>
      <c r="BQ84" s="593"/>
      <c r="BR84" s="594"/>
      <c r="BS84" s="594"/>
      <c r="BT84" s="594"/>
      <c r="BY84" s="592"/>
      <c r="BZ84" s="591"/>
      <c r="CA84" s="591"/>
      <c r="CB84" s="593"/>
      <c r="CC84" s="594"/>
      <c r="CD84" s="594"/>
      <c r="CE84" s="594"/>
      <c r="CJ84" s="592"/>
      <c r="CK84" s="591"/>
      <c r="CL84" s="591"/>
      <c r="CM84" s="593"/>
      <c r="CN84" s="594"/>
      <c r="CO84" s="594"/>
      <c r="CP84" s="594"/>
      <c r="CU84" s="592"/>
      <c r="CV84" s="591"/>
      <c r="CW84" s="591"/>
      <c r="CX84" s="593"/>
      <c r="CY84" s="594"/>
      <c r="CZ84" s="594"/>
      <c r="DA84" s="594"/>
      <c r="DF84" s="592"/>
      <c r="DG84" s="591"/>
      <c r="DH84" s="591"/>
      <c r="DI84" s="593"/>
      <c r="DJ84" s="594"/>
      <c r="DK84" s="594"/>
      <c r="DL84" s="594"/>
      <c r="DQ84" s="592"/>
      <c r="DR84" s="591"/>
      <c r="DS84" s="591"/>
      <c r="DT84" s="593"/>
      <c r="DU84" s="594"/>
      <c r="DV84" s="594"/>
      <c r="DW84" s="594"/>
      <c r="EB84" s="592"/>
      <c r="EC84" s="591"/>
      <c r="ED84" s="591"/>
      <c r="EE84" s="593"/>
      <c r="EF84" s="594"/>
      <c r="EG84" s="594"/>
      <c r="EH84" s="594"/>
      <c r="EM84" s="592"/>
      <c r="EN84" s="591"/>
      <c r="EO84" s="591"/>
      <c r="EP84" s="593"/>
      <c r="EQ84" s="594"/>
      <c r="ER84" s="594"/>
      <c r="ES84" s="594"/>
      <c r="EX84" s="592"/>
      <c r="EY84" s="591"/>
      <c r="EZ84" s="591"/>
      <c r="FA84" s="593"/>
      <c r="FB84" s="594"/>
      <c r="FC84" s="594"/>
      <c r="FD84" s="594"/>
      <c r="FI84" s="592"/>
      <c r="FJ84" s="591"/>
      <c r="FK84" s="591"/>
      <c r="FL84" s="593"/>
      <c r="FM84" s="594"/>
      <c r="FN84" s="594"/>
      <c r="FO84" s="594"/>
      <c r="FT84" s="592"/>
      <c r="FU84" s="591"/>
      <c r="FV84" s="591"/>
      <c r="FW84" s="593"/>
      <c r="FX84" s="594"/>
      <c r="FY84" s="594"/>
      <c r="FZ84" s="594"/>
      <c r="GE84" s="592"/>
      <c r="GF84" s="591"/>
      <c r="GG84" s="591"/>
      <c r="GH84" s="593"/>
      <c r="GI84" s="594"/>
      <c r="GJ84" s="594"/>
      <c r="GK84" s="594"/>
      <c r="GP84" s="592"/>
      <c r="GQ84" s="591"/>
      <c r="GR84" s="591"/>
      <c r="GS84" s="593"/>
      <c r="GT84" s="594"/>
      <c r="GU84" s="594"/>
      <c r="GV84" s="594"/>
      <c r="HA84" s="592"/>
      <c r="HB84" s="591"/>
      <c r="HC84" s="591"/>
      <c r="HD84" s="593"/>
      <c r="HE84" s="594"/>
      <c r="HF84" s="594"/>
      <c r="HG84" s="594"/>
      <c r="HL84" s="592"/>
      <c r="HM84" s="591"/>
      <c r="HN84" s="591"/>
    </row>
    <row r="85" spans="1:222" s="21" customFormat="1" ht="14.25">
      <c r="A85" s="584">
        <f t="shared" si="6"/>
        <v>14</v>
      </c>
      <c r="B85" s="585"/>
      <c r="C85" s="595" t="s">
        <v>3061</v>
      </c>
      <c r="D85" s="587" t="s">
        <v>250</v>
      </c>
      <c r="E85" s="588">
        <f>E79*2+E80</f>
        <v>5</v>
      </c>
      <c r="F85" s="589"/>
      <c r="G85" s="589"/>
      <c r="H85" s="597">
        <f t="shared" si="7"/>
        <v>0</v>
      </c>
      <c r="I85" s="598">
        <f t="shared" si="8"/>
        <v>0</v>
      </c>
      <c r="J85" s="591"/>
      <c r="K85" s="592"/>
      <c r="L85" s="591"/>
      <c r="M85" s="591"/>
      <c r="N85" s="593"/>
      <c r="O85" s="594"/>
      <c r="P85" s="594"/>
      <c r="Q85" s="594"/>
      <c r="V85" s="592"/>
      <c r="W85" s="591"/>
      <c r="X85" s="591"/>
      <c r="Y85" s="593"/>
      <c r="Z85" s="594"/>
      <c r="AA85" s="594"/>
      <c r="AB85" s="594"/>
      <c r="AG85" s="592"/>
      <c r="AH85" s="591"/>
      <c r="AI85" s="591"/>
      <c r="AJ85" s="593"/>
      <c r="AK85" s="594"/>
      <c r="AL85" s="594"/>
      <c r="AM85" s="594"/>
      <c r="AR85" s="592"/>
      <c r="AS85" s="591"/>
      <c r="AT85" s="591"/>
      <c r="AU85" s="593"/>
      <c r="AV85" s="594"/>
      <c r="AW85" s="594"/>
      <c r="AX85" s="594"/>
      <c r="BC85" s="592"/>
      <c r="BD85" s="591"/>
      <c r="BE85" s="591"/>
      <c r="BF85" s="593"/>
      <c r="BG85" s="594"/>
      <c r="BH85" s="594"/>
      <c r="BI85" s="594"/>
      <c r="BN85" s="592"/>
      <c r="BO85" s="591"/>
      <c r="BP85" s="591"/>
      <c r="BQ85" s="593"/>
      <c r="BR85" s="594"/>
      <c r="BS85" s="594"/>
      <c r="BT85" s="594"/>
      <c r="BY85" s="592"/>
      <c r="BZ85" s="591"/>
      <c r="CA85" s="591"/>
      <c r="CB85" s="593"/>
      <c r="CC85" s="594"/>
      <c r="CD85" s="594"/>
      <c r="CE85" s="594"/>
      <c r="CJ85" s="592"/>
      <c r="CK85" s="591"/>
      <c r="CL85" s="591"/>
      <c r="CM85" s="593"/>
      <c r="CN85" s="594"/>
      <c r="CO85" s="594"/>
      <c r="CP85" s="594"/>
      <c r="CU85" s="592"/>
      <c r="CV85" s="591"/>
      <c r="CW85" s="591"/>
      <c r="CX85" s="593"/>
      <c r="CY85" s="594"/>
      <c r="CZ85" s="594"/>
      <c r="DA85" s="594"/>
      <c r="DF85" s="592"/>
      <c r="DG85" s="591"/>
      <c r="DH85" s="591"/>
      <c r="DI85" s="593"/>
      <c r="DJ85" s="594"/>
      <c r="DK85" s="594"/>
      <c r="DL85" s="594"/>
      <c r="DQ85" s="592"/>
      <c r="DR85" s="591"/>
      <c r="DS85" s="591"/>
      <c r="DT85" s="593"/>
      <c r="DU85" s="594"/>
      <c r="DV85" s="594"/>
      <c r="DW85" s="594"/>
      <c r="EB85" s="592"/>
      <c r="EC85" s="591"/>
      <c r="ED85" s="591"/>
      <c r="EE85" s="593"/>
      <c r="EF85" s="594"/>
      <c r="EG85" s="594"/>
      <c r="EH85" s="594"/>
      <c r="EM85" s="592"/>
      <c r="EN85" s="591"/>
      <c r="EO85" s="591"/>
      <c r="EP85" s="593"/>
      <c r="EQ85" s="594"/>
      <c r="ER85" s="594"/>
      <c r="ES85" s="594"/>
      <c r="EX85" s="592"/>
      <c r="EY85" s="591"/>
      <c r="EZ85" s="591"/>
      <c r="FA85" s="593"/>
      <c r="FB85" s="594"/>
      <c r="FC85" s="594"/>
      <c r="FD85" s="594"/>
      <c r="FI85" s="592"/>
      <c r="FJ85" s="591"/>
      <c r="FK85" s="591"/>
      <c r="FL85" s="593"/>
      <c r="FM85" s="594"/>
      <c r="FN85" s="594"/>
      <c r="FO85" s="594"/>
      <c r="FT85" s="592"/>
      <c r="FU85" s="591"/>
      <c r="FV85" s="591"/>
      <c r="FW85" s="593"/>
      <c r="FX85" s="594"/>
      <c r="FY85" s="594"/>
      <c r="FZ85" s="594"/>
      <c r="GE85" s="592"/>
      <c r="GF85" s="591"/>
      <c r="GG85" s="591"/>
      <c r="GH85" s="593"/>
      <c r="GI85" s="594"/>
      <c r="GJ85" s="594"/>
      <c r="GK85" s="594"/>
      <c r="GP85" s="592"/>
      <c r="GQ85" s="591"/>
      <c r="GR85" s="591"/>
      <c r="GS85" s="593"/>
      <c r="GT85" s="594"/>
      <c r="GU85" s="594"/>
      <c r="GV85" s="594"/>
      <c r="HA85" s="592"/>
      <c r="HB85" s="591"/>
      <c r="HC85" s="591"/>
      <c r="HD85" s="593"/>
      <c r="HE85" s="594"/>
      <c r="HF85" s="594"/>
      <c r="HG85" s="594"/>
      <c r="HL85" s="592"/>
      <c r="HM85" s="591"/>
      <c r="HN85" s="591"/>
    </row>
    <row r="86" spans="1:222" s="21" customFormat="1" ht="14.25">
      <c r="A86" s="584">
        <f>1+A85</f>
        <v>15</v>
      </c>
      <c r="B86" s="585"/>
      <c r="C86" s="586"/>
      <c r="D86" s="587"/>
      <c r="E86" s="588"/>
      <c r="F86" s="589"/>
      <c r="G86" s="589"/>
      <c r="H86" s="589"/>
      <c r="I86" s="590"/>
      <c r="J86" s="591"/>
      <c r="K86" s="592"/>
      <c r="L86" s="591"/>
      <c r="M86" s="591"/>
      <c r="N86" s="593"/>
      <c r="O86" s="594"/>
      <c r="P86" s="594"/>
      <c r="Q86" s="594"/>
      <c r="V86" s="592"/>
      <c r="W86" s="591"/>
      <c r="X86" s="591"/>
      <c r="Y86" s="593"/>
      <c r="Z86" s="594"/>
      <c r="AA86" s="594"/>
      <c r="AB86" s="594"/>
      <c r="AG86" s="592"/>
      <c r="AH86" s="591"/>
      <c r="AI86" s="591"/>
      <c r="AJ86" s="593"/>
      <c r="AK86" s="594"/>
      <c r="AL86" s="594"/>
      <c r="AM86" s="594"/>
      <c r="AR86" s="592"/>
      <c r="AS86" s="591"/>
      <c r="AT86" s="591"/>
      <c r="AU86" s="593"/>
      <c r="AV86" s="594"/>
      <c r="AW86" s="594"/>
      <c r="AX86" s="594"/>
      <c r="BC86" s="592"/>
      <c r="BD86" s="591"/>
      <c r="BE86" s="591"/>
      <c r="BF86" s="593"/>
      <c r="BG86" s="594"/>
      <c r="BH86" s="594"/>
      <c r="BI86" s="594"/>
      <c r="BN86" s="592"/>
      <c r="BO86" s="591"/>
      <c r="BP86" s="591"/>
      <c r="BQ86" s="593"/>
      <c r="BR86" s="594"/>
      <c r="BS86" s="594"/>
      <c r="BT86" s="594"/>
      <c r="BY86" s="592"/>
      <c r="BZ86" s="591"/>
      <c r="CA86" s="591"/>
      <c r="CB86" s="593"/>
      <c r="CC86" s="594"/>
      <c r="CD86" s="594"/>
      <c r="CE86" s="594"/>
      <c r="CJ86" s="592"/>
      <c r="CK86" s="591"/>
      <c r="CL86" s="591"/>
      <c r="CM86" s="593"/>
      <c r="CN86" s="594"/>
      <c r="CO86" s="594"/>
      <c r="CP86" s="594"/>
      <c r="CU86" s="592"/>
      <c r="CV86" s="591"/>
      <c r="CW86" s="591"/>
      <c r="CX86" s="593"/>
      <c r="CY86" s="594"/>
      <c r="CZ86" s="594"/>
      <c r="DA86" s="594"/>
      <c r="DF86" s="592"/>
      <c r="DG86" s="591"/>
      <c r="DH86" s="591"/>
      <c r="DI86" s="593"/>
      <c r="DJ86" s="594"/>
      <c r="DK86" s="594"/>
      <c r="DL86" s="594"/>
      <c r="DQ86" s="592"/>
      <c r="DR86" s="591"/>
      <c r="DS86" s="591"/>
      <c r="DT86" s="593"/>
      <c r="DU86" s="594"/>
      <c r="DV86" s="594"/>
      <c r="DW86" s="594"/>
      <c r="EB86" s="592"/>
      <c r="EC86" s="591"/>
      <c r="ED86" s="591"/>
      <c r="EE86" s="593"/>
      <c r="EF86" s="594"/>
      <c r="EG86" s="594"/>
      <c r="EH86" s="594"/>
      <c r="EM86" s="592"/>
      <c r="EN86" s="591"/>
      <c r="EO86" s="591"/>
      <c r="EP86" s="593"/>
      <c r="EQ86" s="594"/>
      <c r="ER86" s="594"/>
      <c r="ES86" s="594"/>
      <c r="EX86" s="592"/>
      <c r="EY86" s="591"/>
      <c r="EZ86" s="591"/>
      <c r="FA86" s="593"/>
      <c r="FB86" s="594"/>
      <c r="FC86" s="594"/>
      <c r="FD86" s="594"/>
      <c r="FI86" s="592"/>
      <c r="FJ86" s="591"/>
      <c r="FK86" s="591"/>
      <c r="FL86" s="593"/>
      <c r="FM86" s="594"/>
      <c r="FN86" s="594"/>
      <c r="FO86" s="594"/>
      <c r="FT86" s="592"/>
      <c r="FU86" s="591"/>
      <c r="FV86" s="591"/>
      <c r="FW86" s="593"/>
      <c r="FX86" s="594"/>
      <c r="FY86" s="594"/>
      <c r="FZ86" s="594"/>
      <c r="GE86" s="592"/>
      <c r="GF86" s="591"/>
      <c r="GG86" s="591"/>
      <c r="GH86" s="593"/>
      <c r="GI86" s="594"/>
      <c r="GJ86" s="594"/>
      <c r="GK86" s="594"/>
      <c r="GP86" s="592"/>
      <c r="GQ86" s="591"/>
      <c r="GR86" s="591"/>
      <c r="GS86" s="593"/>
      <c r="GT86" s="594"/>
      <c r="GU86" s="594"/>
      <c r="GV86" s="594"/>
      <c r="HA86" s="592"/>
      <c r="HB86" s="591"/>
      <c r="HC86" s="591"/>
      <c r="HD86" s="593"/>
      <c r="HE86" s="594"/>
      <c r="HF86" s="594"/>
      <c r="HG86" s="594"/>
      <c r="HL86" s="592"/>
      <c r="HM86" s="591"/>
      <c r="HN86" s="591"/>
    </row>
    <row r="87" spans="1:222" s="23" customFormat="1" ht="15">
      <c r="A87" s="584">
        <f t="shared" si="6"/>
        <v>16</v>
      </c>
      <c r="B87" s="553"/>
      <c r="C87" s="603" t="s">
        <v>3062</v>
      </c>
      <c r="D87" s="604"/>
      <c r="E87" s="604"/>
      <c r="F87" s="605"/>
      <c r="G87" s="605"/>
      <c r="H87" s="605">
        <f>SUM(H72:H86)</f>
        <v>0</v>
      </c>
      <c r="I87" s="606">
        <f>SUM(I72:I86)</f>
        <v>0</v>
      </c>
      <c r="J87" s="607"/>
      <c r="K87" s="608"/>
      <c r="L87" s="608"/>
      <c r="M87" s="609"/>
      <c r="N87" s="610"/>
      <c r="O87" s="611"/>
      <c r="P87" s="610"/>
      <c r="Q87" s="612"/>
      <c r="R87" s="612"/>
      <c r="S87" s="612"/>
      <c r="T87" s="612"/>
      <c r="U87" s="607"/>
      <c r="V87" s="608"/>
      <c r="W87" s="608"/>
      <c r="X87" s="609"/>
      <c r="Y87" s="610"/>
      <c r="Z87" s="611"/>
      <c r="AA87" s="610"/>
      <c r="AB87" s="612"/>
      <c r="AC87" s="612"/>
      <c r="AD87" s="612"/>
      <c r="AE87" s="612"/>
      <c r="AF87" s="607"/>
      <c r="AG87" s="608"/>
      <c r="AH87" s="608"/>
      <c r="AI87" s="609"/>
      <c r="AJ87" s="610"/>
      <c r="AK87" s="611"/>
      <c r="AL87" s="610"/>
      <c r="AM87" s="612"/>
      <c r="AN87" s="612"/>
      <c r="AO87" s="612"/>
      <c r="AP87" s="612"/>
      <c r="AQ87" s="607"/>
      <c r="AR87" s="608"/>
      <c r="AS87" s="608"/>
      <c r="AT87" s="609"/>
      <c r="AU87" s="610"/>
      <c r="AV87" s="611"/>
      <c r="AW87" s="610"/>
      <c r="AX87" s="612"/>
      <c r="AY87" s="612"/>
      <c r="AZ87" s="612"/>
      <c r="BA87" s="612"/>
      <c r="BB87" s="607"/>
      <c r="BC87" s="608"/>
      <c r="BD87" s="608"/>
      <c r="BE87" s="609"/>
      <c r="BF87" s="610"/>
      <c r="BG87" s="611"/>
      <c r="BH87" s="610"/>
      <c r="BI87" s="612"/>
      <c r="BJ87" s="612"/>
      <c r="BK87" s="612"/>
      <c r="BL87" s="612"/>
      <c r="BM87" s="607"/>
      <c r="BN87" s="608"/>
      <c r="BO87" s="608"/>
      <c r="BP87" s="609"/>
      <c r="BQ87" s="610"/>
      <c r="BR87" s="611"/>
      <c r="BS87" s="610"/>
      <c r="BT87" s="612"/>
      <c r="BU87" s="612"/>
      <c r="BV87" s="612"/>
      <c r="BW87" s="612"/>
      <c r="BX87" s="607"/>
      <c r="BY87" s="608"/>
      <c r="BZ87" s="608"/>
      <c r="CA87" s="609"/>
      <c r="CB87" s="610"/>
      <c r="CC87" s="611"/>
      <c r="CD87" s="610"/>
      <c r="CE87" s="612"/>
      <c r="CF87" s="612"/>
      <c r="CG87" s="612"/>
      <c r="CH87" s="612"/>
      <c r="CI87" s="607"/>
      <c r="CJ87" s="608"/>
      <c r="CK87" s="608"/>
      <c r="CL87" s="609"/>
      <c r="CM87" s="610"/>
      <c r="CN87" s="611"/>
      <c r="CO87" s="610"/>
      <c r="CP87" s="612"/>
      <c r="CQ87" s="612"/>
      <c r="CR87" s="612"/>
      <c r="CS87" s="612"/>
      <c r="CT87" s="607"/>
      <c r="CU87" s="608"/>
      <c r="CV87" s="608"/>
      <c r="CW87" s="609"/>
      <c r="CX87" s="610"/>
      <c r="CY87" s="611"/>
      <c r="CZ87" s="610"/>
      <c r="DA87" s="612"/>
      <c r="DB87" s="612"/>
      <c r="DC87" s="612"/>
      <c r="DD87" s="612"/>
      <c r="DE87" s="607"/>
      <c r="DF87" s="608"/>
      <c r="DG87" s="608"/>
      <c r="DH87" s="609"/>
      <c r="DI87" s="610"/>
      <c r="DJ87" s="611"/>
      <c r="DK87" s="610"/>
      <c r="DL87" s="612"/>
      <c r="DM87" s="612"/>
      <c r="DN87" s="612"/>
      <c r="DO87" s="612"/>
      <c r="DP87" s="607"/>
      <c r="DQ87" s="608"/>
      <c r="DR87" s="608"/>
      <c r="DS87" s="609"/>
      <c r="DT87" s="610"/>
      <c r="DU87" s="611"/>
      <c r="DV87" s="610"/>
      <c r="DW87" s="612"/>
      <c r="DX87" s="612"/>
      <c r="DY87" s="612"/>
      <c r="DZ87" s="612"/>
      <c r="EA87" s="607"/>
      <c r="EB87" s="608"/>
      <c r="EC87" s="608"/>
      <c r="ED87" s="609"/>
      <c r="EE87" s="610"/>
      <c r="EF87" s="611"/>
      <c r="EG87" s="610"/>
      <c r="EH87" s="612"/>
      <c r="EI87" s="612"/>
      <c r="EJ87" s="612"/>
      <c r="EK87" s="612"/>
      <c r="EL87" s="607"/>
      <c r="EM87" s="608"/>
      <c r="EN87" s="608"/>
      <c r="EO87" s="609"/>
      <c r="EP87" s="610"/>
      <c r="EQ87" s="611"/>
      <c r="ER87" s="610"/>
      <c r="ES87" s="612"/>
      <c r="ET87" s="612"/>
      <c r="EU87" s="612"/>
      <c r="EV87" s="612"/>
      <c r="EW87" s="607"/>
      <c r="EX87" s="608"/>
      <c r="EY87" s="608"/>
      <c r="EZ87" s="609"/>
      <c r="FA87" s="610"/>
      <c r="FB87" s="611"/>
      <c r="FC87" s="610"/>
      <c r="FD87" s="612"/>
      <c r="FE87" s="612"/>
      <c r="FF87" s="612"/>
      <c r="FG87" s="612"/>
      <c r="FH87" s="607"/>
      <c r="FI87" s="608"/>
      <c r="FJ87" s="608"/>
      <c r="FK87" s="609"/>
      <c r="FL87" s="610"/>
      <c r="FM87" s="611"/>
      <c r="FN87" s="610"/>
      <c r="FO87" s="612"/>
      <c r="FP87" s="612"/>
      <c r="FQ87" s="612"/>
      <c r="FR87" s="612"/>
      <c r="FS87" s="607"/>
      <c r="FT87" s="608"/>
      <c r="FU87" s="608"/>
      <c r="FV87" s="609"/>
      <c r="FW87" s="610"/>
      <c r="FX87" s="611"/>
      <c r="FY87" s="610"/>
      <c r="FZ87" s="612"/>
      <c r="GA87" s="612"/>
      <c r="GB87" s="612"/>
      <c r="GC87" s="612"/>
      <c r="GD87" s="607"/>
      <c r="GE87" s="608"/>
      <c r="GF87" s="608"/>
    </row>
    <row r="88" spans="1:222" s="23" customFormat="1" ht="14.1" customHeight="1">
      <c r="A88" s="584">
        <f t="shared" si="6"/>
        <v>17</v>
      </c>
      <c r="B88" s="553"/>
      <c r="C88" s="603"/>
      <c r="D88" s="604"/>
      <c r="E88" s="604"/>
      <c r="F88" s="605"/>
      <c r="G88" s="605"/>
      <c r="H88" s="605"/>
      <c r="I88" s="606"/>
      <c r="J88" s="607"/>
      <c r="K88" s="608"/>
      <c r="L88" s="608"/>
      <c r="M88" s="609"/>
      <c r="N88" s="610"/>
      <c r="O88" s="611"/>
      <c r="P88" s="610"/>
      <c r="Q88" s="612"/>
      <c r="R88" s="612"/>
      <c r="S88" s="612"/>
      <c r="T88" s="612"/>
      <c r="U88" s="607"/>
      <c r="V88" s="608"/>
      <c r="W88" s="608"/>
      <c r="X88" s="609"/>
      <c r="Y88" s="610"/>
      <c r="Z88" s="611"/>
      <c r="AA88" s="610"/>
      <c r="AB88" s="612"/>
      <c r="AC88" s="612"/>
      <c r="AD88" s="612"/>
      <c r="AE88" s="612"/>
      <c r="AF88" s="607"/>
      <c r="AG88" s="608"/>
      <c r="AH88" s="608"/>
      <c r="AI88" s="609"/>
      <c r="AJ88" s="610"/>
      <c r="AK88" s="611"/>
      <c r="AL88" s="610"/>
      <c r="AM88" s="612"/>
      <c r="AN88" s="612"/>
      <c r="AO88" s="612"/>
      <c r="AP88" s="612"/>
      <c r="AQ88" s="607"/>
      <c r="AR88" s="608"/>
      <c r="AS88" s="608"/>
      <c r="AT88" s="609"/>
      <c r="AU88" s="610"/>
      <c r="AV88" s="611"/>
      <c r="AW88" s="610"/>
      <c r="AX88" s="612"/>
      <c r="AY88" s="612"/>
      <c r="AZ88" s="612"/>
      <c r="BA88" s="612"/>
      <c r="BB88" s="607"/>
      <c r="BC88" s="608"/>
      <c r="BD88" s="608"/>
      <c r="BE88" s="609"/>
      <c r="BF88" s="610"/>
      <c r="BG88" s="611"/>
      <c r="BH88" s="610"/>
      <c r="BI88" s="612"/>
      <c r="BJ88" s="612"/>
      <c r="BK88" s="612"/>
      <c r="BL88" s="612"/>
      <c r="BM88" s="607"/>
      <c r="BN88" s="608"/>
      <c r="BO88" s="608"/>
      <c r="BP88" s="609"/>
      <c r="BQ88" s="610"/>
      <c r="BR88" s="611"/>
      <c r="BS88" s="610"/>
      <c r="BT88" s="612"/>
      <c r="BU88" s="612"/>
      <c r="BV88" s="612"/>
      <c r="BW88" s="612"/>
      <c r="BX88" s="607"/>
      <c r="BY88" s="608"/>
      <c r="BZ88" s="608"/>
      <c r="CA88" s="609"/>
      <c r="CB88" s="610"/>
      <c r="CC88" s="611"/>
      <c r="CD88" s="610"/>
      <c r="CE88" s="612"/>
      <c r="CF88" s="612"/>
      <c r="CG88" s="612"/>
      <c r="CH88" s="612"/>
      <c r="CI88" s="607"/>
      <c r="CJ88" s="608"/>
      <c r="CK88" s="608"/>
      <c r="CL88" s="609"/>
      <c r="CM88" s="610"/>
      <c r="CN88" s="611"/>
      <c r="CO88" s="610"/>
      <c r="CP88" s="612"/>
      <c r="CQ88" s="612"/>
      <c r="CR88" s="612"/>
      <c r="CS88" s="612"/>
      <c r="CT88" s="607"/>
      <c r="CU88" s="608"/>
      <c r="CV88" s="608"/>
      <c r="CW88" s="609"/>
      <c r="CX88" s="610"/>
      <c r="CY88" s="611"/>
      <c r="CZ88" s="610"/>
      <c r="DA88" s="612"/>
      <c r="DB88" s="612"/>
      <c r="DC88" s="612"/>
      <c r="DD88" s="612"/>
      <c r="DE88" s="607"/>
      <c r="DF88" s="608"/>
      <c r="DG88" s="608"/>
      <c r="DH88" s="609"/>
      <c r="DI88" s="610"/>
      <c r="DJ88" s="611"/>
      <c r="DK88" s="610"/>
      <c r="DL88" s="612"/>
      <c r="DM88" s="612"/>
      <c r="DN88" s="612"/>
      <c r="DO88" s="612"/>
      <c r="DP88" s="607"/>
      <c r="DQ88" s="608"/>
      <c r="DR88" s="608"/>
      <c r="DS88" s="609"/>
      <c r="DT88" s="610"/>
      <c r="DU88" s="611"/>
      <c r="DV88" s="610"/>
      <c r="DW88" s="612"/>
      <c r="DX88" s="612"/>
      <c r="DY88" s="612"/>
      <c r="DZ88" s="612"/>
      <c r="EA88" s="607"/>
      <c r="EB88" s="608"/>
      <c r="EC88" s="608"/>
      <c r="ED88" s="609"/>
      <c r="EE88" s="610"/>
      <c r="EF88" s="611"/>
      <c r="EG88" s="610"/>
      <c r="EH88" s="612"/>
      <c r="EI88" s="612"/>
      <c r="EJ88" s="612"/>
      <c r="EK88" s="612"/>
      <c r="EL88" s="607"/>
      <c r="EM88" s="608"/>
      <c r="EN88" s="608"/>
      <c r="EO88" s="609"/>
      <c r="EP88" s="610"/>
      <c r="EQ88" s="611"/>
      <c r="ER88" s="610"/>
      <c r="ES88" s="612"/>
      <c r="ET88" s="612"/>
      <c r="EU88" s="612"/>
      <c r="EV88" s="612"/>
      <c r="EW88" s="607"/>
      <c r="EX88" s="608"/>
      <c r="EY88" s="608"/>
      <c r="EZ88" s="609"/>
      <c r="FA88" s="610"/>
      <c r="FB88" s="611"/>
      <c r="FC88" s="610"/>
      <c r="FD88" s="612"/>
      <c r="FE88" s="612"/>
      <c r="FF88" s="612"/>
      <c r="FG88" s="612"/>
      <c r="FH88" s="607"/>
      <c r="FI88" s="608"/>
      <c r="FJ88" s="608"/>
      <c r="FK88" s="609"/>
      <c r="FL88" s="610"/>
      <c r="FM88" s="611"/>
      <c r="FN88" s="610"/>
      <c r="FO88" s="612"/>
      <c r="FP88" s="612"/>
      <c r="FQ88" s="612"/>
      <c r="FR88" s="612"/>
      <c r="FS88" s="607"/>
      <c r="FT88" s="608"/>
      <c r="FU88" s="608"/>
      <c r="FV88" s="609"/>
      <c r="FW88" s="610"/>
      <c r="FX88" s="611"/>
      <c r="FY88" s="610"/>
      <c r="FZ88" s="612"/>
      <c r="GA88" s="612"/>
      <c r="GB88" s="612"/>
      <c r="GC88" s="612"/>
      <c r="GD88" s="607"/>
      <c r="GE88" s="608"/>
      <c r="GF88" s="608"/>
    </row>
    <row r="89" spans="1:222" ht="25.5">
      <c r="A89" s="563"/>
      <c r="B89" s="564"/>
      <c r="C89" s="580" t="s">
        <v>3067</v>
      </c>
      <c r="D89" s="581"/>
      <c r="E89" s="581"/>
      <c r="F89" s="582"/>
      <c r="G89" s="582"/>
      <c r="H89" s="582"/>
      <c r="I89" s="583"/>
      <c r="J89" s="559"/>
      <c r="K89" s="560"/>
      <c r="L89" s="560"/>
      <c r="M89" s="561"/>
      <c r="N89" s="532"/>
      <c r="O89" s="562"/>
      <c r="P89" s="532"/>
      <c r="Q89" s="529"/>
      <c r="R89" s="529"/>
      <c r="S89" s="529"/>
      <c r="T89" s="529"/>
      <c r="U89" s="559"/>
      <c r="V89" s="560"/>
      <c r="W89" s="560"/>
      <c r="X89" s="561"/>
      <c r="Y89" s="532"/>
      <c r="Z89" s="562"/>
      <c r="AA89" s="532"/>
      <c r="AB89" s="529"/>
      <c r="AC89" s="529"/>
      <c r="AD89" s="529"/>
      <c r="AE89" s="529"/>
      <c r="AF89" s="559"/>
      <c r="AG89" s="560"/>
      <c r="AH89" s="560"/>
      <c r="AI89" s="561"/>
      <c r="AJ89" s="532"/>
      <c r="AK89" s="562"/>
      <c r="AL89" s="532"/>
      <c r="AM89" s="529"/>
      <c r="AN89" s="529"/>
      <c r="AO89" s="529"/>
      <c r="AP89" s="529"/>
      <c r="AQ89" s="559"/>
      <c r="AR89" s="560"/>
      <c r="AS89" s="560"/>
      <c r="AT89" s="561"/>
      <c r="AU89" s="532"/>
      <c r="AV89" s="562"/>
      <c r="AW89" s="532"/>
      <c r="AX89" s="529"/>
      <c r="AY89" s="529"/>
      <c r="AZ89" s="529"/>
      <c r="BA89" s="529"/>
      <c r="BB89" s="559"/>
      <c r="BC89" s="560"/>
      <c r="BD89" s="560"/>
      <c r="BE89" s="561"/>
      <c r="BF89" s="532"/>
      <c r="BG89" s="562"/>
      <c r="BH89" s="532"/>
      <c r="BI89" s="529"/>
      <c r="BJ89" s="529"/>
      <c r="BK89" s="529"/>
      <c r="BL89" s="529"/>
      <c r="BM89" s="559"/>
      <c r="BN89" s="560"/>
      <c r="BO89" s="560"/>
      <c r="BP89" s="561"/>
      <c r="BQ89" s="532"/>
      <c r="BR89" s="562"/>
      <c r="BS89" s="532"/>
      <c r="BT89" s="529"/>
      <c r="BU89" s="529"/>
      <c r="BV89" s="529"/>
      <c r="BW89" s="529"/>
      <c r="BX89" s="559"/>
      <c r="BY89" s="560"/>
      <c r="BZ89" s="560"/>
      <c r="CA89" s="561"/>
      <c r="CB89" s="532"/>
      <c r="CC89" s="562"/>
      <c r="CD89" s="532"/>
      <c r="CE89" s="529"/>
      <c r="CF89" s="529"/>
      <c r="CG89" s="529"/>
      <c r="CH89" s="529"/>
      <c r="CI89" s="559"/>
      <c r="CJ89" s="560"/>
      <c r="CK89" s="560"/>
      <c r="CL89" s="561"/>
      <c r="CM89" s="532"/>
      <c r="CN89" s="562"/>
      <c r="CO89" s="532"/>
      <c r="CP89" s="529"/>
      <c r="CQ89" s="529"/>
      <c r="CR89" s="529"/>
      <c r="CS89" s="529"/>
      <c r="CT89" s="559"/>
      <c r="CU89" s="560"/>
      <c r="CV89" s="560"/>
      <c r="CW89" s="561"/>
      <c r="CX89" s="532"/>
      <c r="CY89" s="562"/>
      <c r="CZ89" s="532"/>
      <c r="DA89" s="529"/>
      <c r="DB89" s="529"/>
      <c r="DC89" s="529"/>
      <c r="DD89" s="529"/>
      <c r="DE89" s="559"/>
      <c r="DF89" s="560"/>
      <c r="DG89" s="560"/>
      <c r="DH89" s="561"/>
      <c r="DI89" s="532"/>
      <c r="DJ89" s="562"/>
      <c r="DK89" s="532"/>
      <c r="DL89" s="529"/>
      <c r="DM89" s="529"/>
      <c r="DN89" s="529"/>
      <c r="DO89" s="529"/>
      <c r="DP89" s="559"/>
      <c r="DQ89" s="560"/>
      <c r="DR89" s="560"/>
      <c r="DS89" s="561"/>
      <c r="DT89" s="532"/>
      <c r="DU89" s="562"/>
      <c r="DV89" s="532"/>
      <c r="DW89" s="529"/>
      <c r="DX89" s="529"/>
      <c r="DY89" s="529"/>
      <c r="DZ89" s="529"/>
      <c r="EA89" s="559"/>
      <c r="EB89" s="560"/>
      <c r="EC89" s="560"/>
      <c r="ED89" s="561"/>
      <c r="EE89" s="532"/>
      <c r="EF89" s="562"/>
      <c r="EG89" s="532"/>
      <c r="EH89" s="529"/>
      <c r="EI89" s="529"/>
      <c r="EJ89" s="529"/>
      <c r="EK89" s="529"/>
      <c r="EL89" s="559"/>
      <c r="EM89" s="560"/>
      <c r="EN89" s="560"/>
      <c r="EO89" s="561"/>
      <c r="EP89" s="532"/>
      <c r="EQ89" s="562"/>
      <c r="ER89" s="532"/>
      <c r="ES89" s="529"/>
      <c r="ET89" s="529"/>
      <c r="EU89" s="529"/>
      <c r="EV89" s="529"/>
      <c r="EW89" s="559"/>
      <c r="EX89" s="560"/>
      <c r="EY89" s="560"/>
      <c r="EZ89" s="561"/>
      <c r="FA89" s="532"/>
      <c r="FB89" s="562"/>
      <c r="FC89" s="532"/>
      <c r="FD89" s="529"/>
      <c r="FE89" s="529"/>
      <c r="FF89" s="529"/>
      <c r="FG89" s="529"/>
      <c r="FH89" s="559"/>
      <c r="FI89" s="560"/>
      <c r="FJ89" s="560"/>
      <c r="FK89" s="561"/>
      <c r="FL89" s="532"/>
      <c r="FM89" s="562"/>
      <c r="FN89" s="532"/>
      <c r="FO89" s="529"/>
      <c r="FP89" s="529"/>
      <c r="FQ89" s="529"/>
      <c r="FR89" s="529"/>
      <c r="FS89" s="559"/>
      <c r="FT89" s="560"/>
      <c r="FU89" s="560"/>
      <c r="FV89" s="561"/>
      <c r="FW89" s="532"/>
      <c r="FX89" s="562"/>
      <c r="FY89" s="532"/>
      <c r="FZ89" s="529"/>
      <c r="GA89" s="529"/>
      <c r="GB89" s="529"/>
      <c r="GC89" s="529"/>
      <c r="GD89" s="559"/>
      <c r="GE89" s="560"/>
      <c r="GF89" s="560"/>
    </row>
    <row r="90" spans="1:222" s="21" customFormat="1" ht="72" customHeight="1">
      <c r="A90" s="584">
        <v>1</v>
      </c>
      <c r="B90" s="585"/>
      <c r="C90" s="586" t="s">
        <v>3050</v>
      </c>
      <c r="D90" s="587"/>
      <c r="E90" s="588"/>
      <c r="F90" s="589"/>
      <c r="G90" s="589"/>
      <c r="H90" s="589"/>
      <c r="I90" s="590"/>
      <c r="J90" s="591"/>
      <c r="K90" s="592"/>
      <c r="L90" s="591"/>
      <c r="M90" s="591"/>
      <c r="N90" s="593"/>
      <c r="O90" s="594"/>
      <c r="P90" s="594"/>
      <c r="Q90" s="594"/>
      <c r="V90" s="592"/>
      <c r="W90" s="591"/>
      <c r="X90" s="591"/>
      <c r="Y90" s="593"/>
      <c r="Z90" s="594"/>
      <c r="AA90" s="594"/>
      <c r="AB90" s="594"/>
      <c r="AG90" s="592"/>
      <c r="AH90" s="591"/>
      <c r="AI90" s="591"/>
      <c r="AJ90" s="593"/>
      <c r="AK90" s="594"/>
      <c r="AL90" s="594"/>
      <c r="AM90" s="594"/>
      <c r="AR90" s="592"/>
      <c r="AS90" s="591"/>
      <c r="AT90" s="591"/>
      <c r="AU90" s="593"/>
      <c r="AV90" s="594"/>
      <c r="AW90" s="594"/>
      <c r="AX90" s="594"/>
      <c r="BC90" s="592"/>
      <c r="BD90" s="591"/>
      <c r="BE90" s="591"/>
      <c r="BF90" s="593"/>
      <c r="BG90" s="594"/>
      <c r="BH90" s="594"/>
      <c r="BI90" s="594"/>
      <c r="BN90" s="592"/>
      <c r="BO90" s="591"/>
      <c r="BP90" s="591"/>
      <c r="BQ90" s="593"/>
      <c r="BR90" s="594"/>
      <c r="BS90" s="594"/>
      <c r="BT90" s="594"/>
      <c r="BY90" s="592"/>
      <c r="BZ90" s="591"/>
      <c r="CA90" s="591"/>
      <c r="CB90" s="593"/>
      <c r="CC90" s="594"/>
      <c r="CD90" s="594"/>
      <c r="CE90" s="594"/>
      <c r="CJ90" s="592"/>
      <c r="CK90" s="591"/>
      <c r="CL90" s="591"/>
      <c r="CM90" s="593"/>
      <c r="CN90" s="594"/>
      <c r="CO90" s="594"/>
      <c r="CP90" s="594"/>
      <c r="CU90" s="592"/>
      <c r="CV90" s="591"/>
      <c r="CW90" s="591"/>
      <c r="CX90" s="593"/>
      <c r="CY90" s="594"/>
      <c r="CZ90" s="594"/>
      <c r="DA90" s="594"/>
      <c r="DF90" s="592"/>
      <c r="DG90" s="591"/>
      <c r="DH90" s="591"/>
      <c r="DI90" s="593"/>
      <c r="DJ90" s="594"/>
      <c r="DK90" s="594"/>
      <c r="DL90" s="594"/>
      <c r="DQ90" s="592"/>
      <c r="DR90" s="591"/>
      <c r="DS90" s="591"/>
      <c r="DT90" s="593"/>
      <c r="DU90" s="594"/>
      <c r="DV90" s="594"/>
      <c r="DW90" s="594"/>
      <c r="EB90" s="592"/>
      <c r="EC90" s="591"/>
      <c r="ED90" s="591"/>
      <c r="EE90" s="593"/>
      <c r="EF90" s="594"/>
      <c r="EG90" s="594"/>
      <c r="EH90" s="594"/>
      <c r="EM90" s="592"/>
      <c r="EN90" s="591"/>
      <c r="EO90" s="591"/>
      <c r="EP90" s="593"/>
      <c r="EQ90" s="594"/>
      <c r="ER90" s="594"/>
      <c r="ES90" s="594"/>
      <c r="EX90" s="592"/>
      <c r="EY90" s="591"/>
      <c r="EZ90" s="591"/>
      <c r="FA90" s="593"/>
      <c r="FB90" s="594"/>
      <c r="FC90" s="594"/>
      <c r="FD90" s="594"/>
      <c r="FI90" s="592"/>
      <c r="FJ90" s="591"/>
      <c r="FK90" s="591"/>
      <c r="FL90" s="593"/>
      <c r="FM90" s="594"/>
      <c r="FN90" s="594"/>
      <c r="FO90" s="594"/>
      <c r="FT90" s="592"/>
      <c r="FU90" s="591"/>
      <c r="FV90" s="591"/>
      <c r="FW90" s="593"/>
      <c r="FX90" s="594"/>
      <c r="FY90" s="594"/>
      <c r="FZ90" s="594"/>
      <c r="GE90" s="592"/>
      <c r="GF90" s="591"/>
      <c r="GG90" s="591"/>
      <c r="GH90" s="593"/>
      <c r="GI90" s="594"/>
      <c r="GJ90" s="594"/>
      <c r="GK90" s="594"/>
      <c r="GP90" s="592"/>
      <c r="GQ90" s="591"/>
      <c r="GR90" s="591"/>
      <c r="GS90" s="593"/>
      <c r="GT90" s="594"/>
      <c r="GU90" s="594"/>
      <c r="GV90" s="594"/>
      <c r="HA90" s="592"/>
      <c r="HB90" s="591"/>
      <c r="HC90" s="591"/>
      <c r="HD90" s="593"/>
      <c r="HE90" s="594"/>
      <c r="HF90" s="594"/>
      <c r="HG90" s="594"/>
      <c r="HL90" s="592"/>
      <c r="HM90" s="591"/>
      <c r="HN90" s="591"/>
    </row>
    <row r="91" spans="1:222" s="21" customFormat="1" ht="14.25">
      <c r="A91" s="584">
        <f t="shared" ref="A91:A107" si="9">1+A90</f>
        <v>2</v>
      </c>
      <c r="B91" s="585"/>
      <c r="C91" s="586"/>
      <c r="D91" s="587"/>
      <c r="E91" s="588"/>
      <c r="F91" s="589"/>
      <c r="G91" s="589"/>
      <c r="H91" s="589"/>
      <c r="I91" s="590"/>
      <c r="J91" s="591"/>
      <c r="K91" s="592"/>
      <c r="L91" s="591"/>
      <c r="M91" s="591"/>
      <c r="N91" s="593"/>
      <c r="O91" s="594"/>
      <c r="P91" s="594"/>
      <c r="Q91" s="594"/>
      <c r="V91" s="592"/>
      <c r="W91" s="591"/>
      <c r="X91" s="591"/>
      <c r="Y91" s="593"/>
      <c r="Z91" s="594"/>
      <c r="AA91" s="594"/>
      <c r="AB91" s="594"/>
      <c r="AG91" s="592"/>
      <c r="AH91" s="591"/>
      <c r="AI91" s="591"/>
      <c r="AJ91" s="593"/>
      <c r="AK91" s="594"/>
      <c r="AL91" s="594"/>
      <c r="AM91" s="594"/>
      <c r="AR91" s="592"/>
      <c r="AS91" s="591"/>
      <c r="AT91" s="591"/>
      <c r="AU91" s="593"/>
      <c r="AV91" s="594"/>
      <c r="AW91" s="594"/>
      <c r="AX91" s="594"/>
      <c r="BC91" s="592"/>
      <c r="BD91" s="591"/>
      <c r="BE91" s="591"/>
      <c r="BF91" s="593"/>
      <c r="BG91" s="594"/>
      <c r="BH91" s="594"/>
      <c r="BI91" s="594"/>
      <c r="BN91" s="592"/>
      <c r="BO91" s="591"/>
      <c r="BP91" s="591"/>
      <c r="BQ91" s="593"/>
      <c r="BR91" s="594"/>
      <c r="BS91" s="594"/>
      <c r="BT91" s="594"/>
      <c r="BY91" s="592"/>
      <c r="BZ91" s="591"/>
      <c r="CA91" s="591"/>
      <c r="CB91" s="593"/>
      <c r="CC91" s="594"/>
      <c r="CD91" s="594"/>
      <c r="CE91" s="594"/>
      <c r="CJ91" s="592"/>
      <c r="CK91" s="591"/>
      <c r="CL91" s="591"/>
      <c r="CM91" s="593"/>
      <c r="CN91" s="594"/>
      <c r="CO91" s="594"/>
      <c r="CP91" s="594"/>
      <c r="CU91" s="592"/>
      <c r="CV91" s="591"/>
      <c r="CW91" s="591"/>
      <c r="CX91" s="593"/>
      <c r="CY91" s="594"/>
      <c r="CZ91" s="594"/>
      <c r="DA91" s="594"/>
      <c r="DF91" s="592"/>
      <c r="DG91" s="591"/>
      <c r="DH91" s="591"/>
      <c r="DI91" s="593"/>
      <c r="DJ91" s="594"/>
      <c r="DK91" s="594"/>
      <c r="DL91" s="594"/>
      <c r="DQ91" s="592"/>
      <c r="DR91" s="591"/>
      <c r="DS91" s="591"/>
      <c r="DT91" s="593"/>
      <c r="DU91" s="594"/>
      <c r="DV91" s="594"/>
      <c r="DW91" s="594"/>
      <c r="EB91" s="592"/>
      <c r="EC91" s="591"/>
      <c r="ED91" s="591"/>
      <c r="EE91" s="593"/>
      <c r="EF91" s="594"/>
      <c r="EG91" s="594"/>
      <c r="EH91" s="594"/>
      <c r="EM91" s="592"/>
      <c r="EN91" s="591"/>
      <c r="EO91" s="591"/>
      <c r="EP91" s="593"/>
      <c r="EQ91" s="594"/>
      <c r="ER91" s="594"/>
      <c r="ES91" s="594"/>
      <c r="EX91" s="592"/>
      <c r="EY91" s="591"/>
      <c r="EZ91" s="591"/>
      <c r="FA91" s="593"/>
      <c r="FB91" s="594"/>
      <c r="FC91" s="594"/>
      <c r="FD91" s="594"/>
      <c r="FI91" s="592"/>
      <c r="FJ91" s="591"/>
      <c r="FK91" s="591"/>
      <c r="FL91" s="593"/>
      <c r="FM91" s="594"/>
      <c r="FN91" s="594"/>
      <c r="FO91" s="594"/>
      <c r="FT91" s="592"/>
      <c r="FU91" s="591"/>
      <c r="FV91" s="591"/>
      <c r="FW91" s="593"/>
      <c r="FX91" s="594"/>
      <c r="FY91" s="594"/>
      <c r="FZ91" s="594"/>
      <c r="GE91" s="592"/>
      <c r="GF91" s="591"/>
      <c r="GG91" s="591"/>
      <c r="GH91" s="593"/>
      <c r="GI91" s="594"/>
      <c r="GJ91" s="594"/>
      <c r="GK91" s="594"/>
      <c r="GP91" s="592"/>
      <c r="GQ91" s="591"/>
      <c r="GR91" s="591"/>
      <c r="GS91" s="593"/>
      <c r="GT91" s="594"/>
      <c r="GU91" s="594"/>
      <c r="GV91" s="594"/>
      <c r="HA91" s="592"/>
      <c r="HB91" s="591"/>
      <c r="HC91" s="591"/>
      <c r="HD91" s="593"/>
      <c r="HE91" s="594"/>
      <c r="HF91" s="594"/>
      <c r="HG91" s="594"/>
      <c r="HL91" s="592"/>
      <c r="HM91" s="591"/>
      <c r="HN91" s="591"/>
    </row>
    <row r="92" spans="1:222" s="21" customFormat="1" ht="14.25">
      <c r="A92" s="584">
        <f t="shared" si="9"/>
        <v>3</v>
      </c>
      <c r="B92" s="585"/>
      <c r="C92" s="595" t="s">
        <v>3065</v>
      </c>
      <c r="D92" s="587" t="s">
        <v>250</v>
      </c>
      <c r="E92" s="588">
        <v>1</v>
      </c>
      <c r="F92" s="596"/>
      <c r="G92" s="589"/>
      <c r="H92" s="597">
        <f>E92*F92</f>
        <v>0</v>
      </c>
      <c r="I92" s="598">
        <f>E92*G92</f>
        <v>0</v>
      </c>
      <c r="J92" s="591"/>
      <c r="K92" s="592"/>
      <c r="L92" s="591"/>
      <c r="M92" s="591"/>
      <c r="N92" s="593"/>
      <c r="O92" s="594"/>
      <c r="P92" s="594"/>
      <c r="Q92" s="594"/>
      <c r="V92" s="592"/>
      <c r="W92" s="591"/>
      <c r="X92" s="591"/>
      <c r="Y92" s="593"/>
      <c r="Z92" s="594"/>
      <c r="AA92" s="594"/>
      <c r="AB92" s="594"/>
      <c r="AG92" s="592"/>
      <c r="AH92" s="591"/>
      <c r="AI92" s="591"/>
      <c r="AJ92" s="593"/>
      <c r="AK92" s="594"/>
      <c r="AL92" s="594"/>
      <c r="AM92" s="594"/>
      <c r="AR92" s="592"/>
      <c r="AS92" s="591"/>
      <c r="AT92" s="591"/>
      <c r="AU92" s="593"/>
      <c r="AV92" s="594"/>
      <c r="AW92" s="594"/>
      <c r="AX92" s="594"/>
      <c r="BC92" s="592"/>
      <c r="BD92" s="591"/>
      <c r="BE92" s="591"/>
      <c r="BF92" s="593"/>
      <c r="BG92" s="594"/>
      <c r="BH92" s="594"/>
      <c r="BI92" s="594"/>
      <c r="BN92" s="592"/>
      <c r="BO92" s="591"/>
      <c r="BP92" s="591"/>
      <c r="BQ92" s="593"/>
      <c r="BR92" s="594"/>
      <c r="BS92" s="594"/>
      <c r="BT92" s="594"/>
      <c r="BY92" s="592"/>
      <c r="BZ92" s="591"/>
      <c r="CA92" s="591"/>
      <c r="CB92" s="593"/>
      <c r="CC92" s="594"/>
      <c r="CD92" s="594"/>
      <c r="CE92" s="594"/>
      <c r="CJ92" s="592"/>
      <c r="CK92" s="591"/>
      <c r="CL92" s="591"/>
      <c r="CM92" s="593"/>
      <c r="CN92" s="594"/>
      <c r="CO92" s="594"/>
      <c r="CP92" s="594"/>
      <c r="CU92" s="592"/>
      <c r="CV92" s="591"/>
      <c r="CW92" s="591"/>
      <c r="CX92" s="593"/>
      <c r="CY92" s="594"/>
      <c r="CZ92" s="594"/>
      <c r="DA92" s="594"/>
      <c r="DF92" s="592"/>
      <c r="DG92" s="591"/>
      <c r="DH92" s="591"/>
      <c r="DI92" s="593"/>
      <c r="DJ92" s="594"/>
      <c r="DK92" s="594"/>
      <c r="DL92" s="594"/>
      <c r="DQ92" s="592"/>
      <c r="DR92" s="591"/>
      <c r="DS92" s="591"/>
      <c r="DT92" s="593"/>
      <c r="DU92" s="594"/>
      <c r="DV92" s="594"/>
      <c r="DW92" s="594"/>
      <c r="EB92" s="592"/>
      <c r="EC92" s="591"/>
      <c r="ED92" s="591"/>
      <c r="EE92" s="593"/>
      <c r="EF92" s="594"/>
      <c r="EG92" s="594"/>
      <c r="EH92" s="594"/>
      <c r="EM92" s="592"/>
      <c r="EN92" s="591"/>
      <c r="EO92" s="591"/>
      <c r="EP92" s="593"/>
      <c r="EQ92" s="594"/>
      <c r="ER92" s="594"/>
      <c r="ES92" s="594"/>
      <c r="EX92" s="592"/>
      <c r="EY92" s="591"/>
      <c r="EZ92" s="591"/>
      <c r="FA92" s="593"/>
      <c r="FB92" s="594"/>
      <c r="FC92" s="594"/>
      <c r="FD92" s="594"/>
      <c r="FI92" s="592"/>
      <c r="FJ92" s="591"/>
      <c r="FK92" s="591"/>
      <c r="FL92" s="593"/>
      <c r="FM92" s="594"/>
      <c r="FN92" s="594"/>
      <c r="FO92" s="594"/>
      <c r="FT92" s="592"/>
      <c r="FU92" s="591"/>
      <c r="FV92" s="591"/>
      <c r="FW92" s="593"/>
      <c r="FX92" s="594"/>
      <c r="FY92" s="594"/>
      <c r="FZ92" s="594"/>
      <c r="GE92" s="592"/>
      <c r="GF92" s="591"/>
      <c r="GG92" s="591"/>
      <c r="GH92" s="593"/>
      <c r="GI92" s="594"/>
      <c r="GJ92" s="594"/>
      <c r="GK92" s="594"/>
      <c r="GP92" s="592"/>
      <c r="GQ92" s="591"/>
      <c r="GR92" s="591"/>
      <c r="GS92" s="593"/>
      <c r="GT92" s="594"/>
      <c r="GU92" s="594"/>
      <c r="GV92" s="594"/>
      <c r="HA92" s="592"/>
      <c r="HB92" s="591"/>
      <c r="HC92" s="591"/>
      <c r="HD92" s="593"/>
      <c r="HE92" s="594"/>
      <c r="HF92" s="594"/>
      <c r="HG92" s="594"/>
      <c r="HL92" s="592"/>
      <c r="HM92" s="591"/>
      <c r="HN92" s="591"/>
    </row>
    <row r="93" spans="1:222" s="21" customFormat="1" ht="14.25">
      <c r="A93" s="584">
        <f t="shared" si="9"/>
        <v>4</v>
      </c>
      <c r="B93" s="585"/>
      <c r="C93" s="586" t="s">
        <v>3052</v>
      </c>
      <c r="D93" s="587" t="s">
        <v>250</v>
      </c>
      <c r="E93" s="588">
        <f>E92</f>
        <v>1</v>
      </c>
      <c r="F93" s="589"/>
      <c r="G93" s="589"/>
      <c r="H93" s="597">
        <f t="shared" ref="H93:H104" si="10">E93*F93</f>
        <v>0</v>
      </c>
      <c r="I93" s="598">
        <f t="shared" ref="I93:I104" si="11">E93*G93</f>
        <v>0</v>
      </c>
      <c r="J93" s="591"/>
      <c r="K93" s="592"/>
      <c r="L93" s="591"/>
      <c r="M93" s="591"/>
      <c r="N93" s="593"/>
      <c r="O93" s="594"/>
      <c r="P93" s="594"/>
      <c r="Q93" s="594"/>
      <c r="V93" s="592"/>
      <c r="W93" s="591"/>
      <c r="X93" s="591"/>
      <c r="Y93" s="593"/>
      <c r="Z93" s="594"/>
      <c r="AA93" s="594"/>
      <c r="AB93" s="594"/>
      <c r="AG93" s="592"/>
      <c r="AH93" s="591"/>
      <c r="AI93" s="591"/>
      <c r="AJ93" s="593"/>
      <c r="AK93" s="594"/>
      <c r="AL93" s="594"/>
      <c r="AM93" s="594"/>
      <c r="AR93" s="592"/>
      <c r="AS93" s="591"/>
      <c r="AT93" s="591"/>
      <c r="AU93" s="593"/>
      <c r="AV93" s="594"/>
      <c r="AW93" s="594"/>
      <c r="AX93" s="594"/>
      <c r="BC93" s="592"/>
      <c r="BD93" s="591"/>
      <c r="BE93" s="591"/>
      <c r="BF93" s="593"/>
      <c r="BG93" s="594"/>
      <c r="BH93" s="594"/>
      <c r="BI93" s="594"/>
      <c r="BN93" s="592"/>
      <c r="BO93" s="591"/>
      <c r="BP93" s="591"/>
      <c r="BQ93" s="593"/>
      <c r="BR93" s="594"/>
      <c r="BS93" s="594"/>
      <c r="BT93" s="594"/>
      <c r="BY93" s="592"/>
      <c r="BZ93" s="591"/>
      <c r="CA93" s="591"/>
      <c r="CB93" s="593"/>
      <c r="CC93" s="594"/>
      <c r="CD93" s="594"/>
      <c r="CE93" s="594"/>
      <c r="CJ93" s="592"/>
      <c r="CK93" s="591"/>
      <c r="CL93" s="591"/>
      <c r="CM93" s="593"/>
      <c r="CN93" s="594"/>
      <c r="CO93" s="594"/>
      <c r="CP93" s="594"/>
      <c r="CU93" s="592"/>
      <c r="CV93" s="591"/>
      <c r="CW93" s="591"/>
      <c r="CX93" s="593"/>
      <c r="CY93" s="594"/>
      <c r="CZ93" s="594"/>
      <c r="DA93" s="594"/>
      <c r="DF93" s="592"/>
      <c r="DG93" s="591"/>
      <c r="DH93" s="591"/>
      <c r="DI93" s="593"/>
      <c r="DJ93" s="594"/>
      <c r="DK93" s="594"/>
      <c r="DL93" s="594"/>
      <c r="DQ93" s="592"/>
      <c r="DR93" s="591"/>
      <c r="DS93" s="591"/>
      <c r="DT93" s="593"/>
      <c r="DU93" s="594"/>
      <c r="DV93" s="594"/>
      <c r="DW93" s="594"/>
      <c r="EB93" s="592"/>
      <c r="EC93" s="591"/>
      <c r="ED93" s="591"/>
      <c r="EE93" s="593"/>
      <c r="EF93" s="594"/>
      <c r="EG93" s="594"/>
      <c r="EH93" s="594"/>
      <c r="EM93" s="592"/>
      <c r="EN93" s="591"/>
      <c r="EO93" s="591"/>
      <c r="EP93" s="593"/>
      <c r="EQ93" s="594"/>
      <c r="ER93" s="594"/>
      <c r="ES93" s="594"/>
      <c r="EX93" s="592"/>
      <c r="EY93" s="591"/>
      <c r="EZ93" s="591"/>
      <c r="FA93" s="593"/>
      <c r="FB93" s="594"/>
      <c r="FC93" s="594"/>
      <c r="FD93" s="594"/>
      <c r="FI93" s="592"/>
      <c r="FJ93" s="591"/>
      <c r="FK93" s="591"/>
      <c r="FL93" s="593"/>
      <c r="FM93" s="594"/>
      <c r="FN93" s="594"/>
      <c r="FO93" s="594"/>
      <c r="FT93" s="592"/>
      <c r="FU93" s="591"/>
      <c r="FV93" s="591"/>
      <c r="FW93" s="593"/>
      <c r="FX93" s="594"/>
      <c r="FY93" s="594"/>
      <c r="FZ93" s="594"/>
      <c r="GE93" s="592"/>
      <c r="GF93" s="591"/>
      <c r="GG93" s="591"/>
      <c r="GH93" s="593"/>
      <c r="GI93" s="594"/>
      <c r="GJ93" s="594"/>
      <c r="GK93" s="594"/>
      <c r="GP93" s="592"/>
      <c r="GQ93" s="591"/>
      <c r="GR93" s="591"/>
      <c r="GS93" s="593"/>
      <c r="GT93" s="594"/>
      <c r="GU93" s="594"/>
      <c r="GV93" s="594"/>
      <c r="HA93" s="592"/>
      <c r="HB93" s="591"/>
      <c r="HC93" s="591"/>
      <c r="HD93" s="593"/>
      <c r="HE93" s="594"/>
      <c r="HF93" s="594"/>
      <c r="HG93" s="594"/>
      <c r="HL93" s="592"/>
      <c r="HM93" s="591"/>
      <c r="HN93" s="591"/>
    </row>
    <row r="94" spans="1:222" s="22" customFormat="1" ht="14.25">
      <c r="A94" s="584">
        <f t="shared" si="9"/>
        <v>5</v>
      </c>
      <c r="B94" s="585"/>
      <c r="C94" s="586" t="s">
        <v>3053</v>
      </c>
      <c r="D94" s="587" t="s">
        <v>250</v>
      </c>
      <c r="E94" s="588">
        <f>E92</f>
        <v>1</v>
      </c>
      <c r="F94" s="589"/>
      <c r="G94" s="589"/>
      <c r="H94" s="597">
        <f t="shared" si="10"/>
        <v>0</v>
      </c>
      <c r="I94" s="598">
        <f t="shared" si="11"/>
        <v>0</v>
      </c>
      <c r="J94" s="599"/>
      <c r="K94" s="600"/>
      <c r="L94" s="599"/>
      <c r="M94" s="599"/>
      <c r="N94" s="601"/>
      <c r="O94" s="602"/>
      <c r="P94" s="602"/>
      <c r="Q94" s="602"/>
      <c r="V94" s="600"/>
      <c r="W94" s="599"/>
      <c r="X94" s="599"/>
      <c r="Y94" s="601"/>
      <c r="Z94" s="602"/>
      <c r="AA94" s="602"/>
      <c r="AB94" s="602"/>
      <c r="AG94" s="600"/>
      <c r="AH94" s="599"/>
      <c r="AI94" s="599"/>
      <c r="AJ94" s="601"/>
      <c r="AK94" s="602"/>
      <c r="AL94" s="602"/>
      <c r="AM94" s="602"/>
      <c r="AR94" s="600"/>
      <c r="AS94" s="599"/>
      <c r="AT94" s="599"/>
      <c r="AU94" s="601"/>
      <c r="AV94" s="602"/>
      <c r="AW94" s="602"/>
      <c r="AX94" s="602"/>
      <c r="BC94" s="600"/>
      <c r="BD94" s="599"/>
      <c r="BE94" s="599"/>
      <c r="BF94" s="601"/>
      <c r="BG94" s="602"/>
      <c r="BH94" s="602"/>
      <c r="BI94" s="602"/>
      <c r="BN94" s="600"/>
      <c r="BO94" s="599"/>
      <c r="BP94" s="599"/>
      <c r="BQ94" s="601"/>
      <c r="BR94" s="602"/>
      <c r="BS94" s="602"/>
      <c r="BT94" s="602"/>
      <c r="BY94" s="600"/>
      <c r="BZ94" s="599"/>
      <c r="CA94" s="599"/>
      <c r="CB94" s="601"/>
      <c r="CC94" s="602"/>
      <c r="CD94" s="602"/>
      <c r="CE94" s="602"/>
      <c r="CJ94" s="600"/>
      <c r="CK94" s="599"/>
      <c r="CL94" s="599"/>
      <c r="CM94" s="601"/>
      <c r="CN94" s="602"/>
      <c r="CO94" s="602"/>
      <c r="CP94" s="602"/>
      <c r="CU94" s="600"/>
      <c r="CV94" s="599"/>
      <c r="CW94" s="599"/>
      <c r="CX94" s="601"/>
      <c r="CY94" s="602"/>
      <c r="CZ94" s="602"/>
      <c r="DA94" s="602"/>
      <c r="DF94" s="600"/>
      <c r="DG94" s="599"/>
      <c r="DH94" s="599"/>
      <c r="DI94" s="601"/>
      <c r="DJ94" s="602"/>
      <c r="DK94" s="602"/>
      <c r="DL94" s="602"/>
      <c r="DQ94" s="600"/>
      <c r="DR94" s="599"/>
      <c r="DS94" s="599"/>
      <c r="DT94" s="601"/>
      <c r="DU94" s="602"/>
      <c r="DV94" s="602"/>
      <c r="DW94" s="602"/>
      <c r="EB94" s="600"/>
      <c r="EC94" s="599"/>
      <c r="ED94" s="599"/>
      <c r="EE94" s="601"/>
      <c r="EF94" s="602"/>
      <c r="EG94" s="602"/>
      <c r="EH94" s="602"/>
      <c r="EM94" s="600"/>
      <c r="EN94" s="599"/>
      <c r="EO94" s="599"/>
      <c r="EP94" s="601"/>
      <c r="EQ94" s="602"/>
      <c r="ER94" s="602"/>
      <c r="ES94" s="602"/>
      <c r="EX94" s="600"/>
      <c r="EY94" s="599"/>
      <c r="EZ94" s="599"/>
      <c r="FA94" s="601"/>
      <c r="FB94" s="602"/>
      <c r="FC94" s="602"/>
      <c r="FD94" s="602"/>
      <c r="FI94" s="600"/>
      <c r="FJ94" s="599"/>
      <c r="FK94" s="599"/>
      <c r="FL94" s="601"/>
      <c r="FM94" s="602"/>
      <c r="FN94" s="602"/>
      <c r="FO94" s="602"/>
      <c r="FT94" s="600"/>
      <c r="FU94" s="599"/>
      <c r="FV94" s="599"/>
      <c r="FW94" s="601"/>
      <c r="FX94" s="602"/>
      <c r="FY94" s="602"/>
      <c r="FZ94" s="602"/>
      <c r="GE94" s="600"/>
      <c r="GF94" s="599"/>
      <c r="GG94" s="599"/>
      <c r="GH94" s="601"/>
      <c r="GI94" s="602"/>
      <c r="GJ94" s="602"/>
      <c r="GK94" s="602"/>
      <c r="GP94" s="600"/>
      <c r="GQ94" s="599"/>
      <c r="GR94" s="599"/>
      <c r="GS94" s="601"/>
      <c r="GT94" s="602"/>
      <c r="GU94" s="602"/>
      <c r="GV94" s="602"/>
      <c r="HA94" s="600"/>
      <c r="HB94" s="599"/>
      <c r="HC94" s="599"/>
      <c r="HD94" s="601"/>
      <c r="HE94" s="602"/>
      <c r="HF94" s="602"/>
      <c r="HG94" s="602"/>
      <c r="HL94" s="600"/>
      <c r="HM94" s="599"/>
      <c r="HN94" s="599"/>
    </row>
    <row r="95" spans="1:222" s="22" customFormat="1" ht="14.25">
      <c r="A95" s="584">
        <f t="shared" si="9"/>
        <v>6</v>
      </c>
      <c r="B95" s="585"/>
      <c r="C95" s="586" t="s">
        <v>3054</v>
      </c>
      <c r="D95" s="587" t="s">
        <v>250</v>
      </c>
      <c r="E95" s="588">
        <f>E93</f>
        <v>1</v>
      </c>
      <c r="F95" s="589"/>
      <c r="G95" s="589"/>
      <c r="H95" s="597">
        <f t="shared" si="10"/>
        <v>0</v>
      </c>
      <c r="I95" s="598">
        <f t="shared" si="11"/>
        <v>0</v>
      </c>
      <c r="J95" s="599"/>
      <c r="K95" s="600"/>
      <c r="L95" s="599"/>
      <c r="M95" s="599"/>
      <c r="N95" s="601"/>
      <c r="O95" s="602"/>
      <c r="P95" s="602"/>
      <c r="Q95" s="602"/>
      <c r="V95" s="600"/>
      <c r="W95" s="599"/>
      <c r="X95" s="599"/>
      <c r="Y95" s="601"/>
      <c r="Z95" s="602"/>
      <c r="AA95" s="602"/>
      <c r="AB95" s="602"/>
      <c r="AG95" s="600"/>
      <c r="AH95" s="599"/>
      <c r="AI95" s="599"/>
      <c r="AJ95" s="601"/>
      <c r="AK95" s="602"/>
      <c r="AL95" s="602"/>
      <c r="AM95" s="602"/>
      <c r="AR95" s="600"/>
      <c r="AS95" s="599"/>
      <c r="AT95" s="599"/>
      <c r="AU95" s="601"/>
      <c r="AV95" s="602"/>
      <c r="AW95" s="602"/>
      <c r="AX95" s="602"/>
      <c r="BC95" s="600"/>
      <c r="BD95" s="599"/>
      <c r="BE95" s="599"/>
      <c r="BF95" s="601"/>
      <c r="BG95" s="602"/>
      <c r="BH95" s="602"/>
      <c r="BI95" s="602"/>
      <c r="BN95" s="600"/>
      <c r="BO95" s="599"/>
      <c r="BP95" s="599"/>
      <c r="BQ95" s="601"/>
      <c r="BR95" s="602"/>
      <c r="BS95" s="602"/>
      <c r="BT95" s="602"/>
      <c r="BY95" s="600"/>
      <c r="BZ95" s="599"/>
      <c r="CA95" s="599"/>
      <c r="CB95" s="601"/>
      <c r="CC95" s="602"/>
      <c r="CD95" s="602"/>
      <c r="CE95" s="602"/>
      <c r="CJ95" s="600"/>
      <c r="CK95" s="599"/>
      <c r="CL95" s="599"/>
      <c r="CM95" s="601"/>
      <c r="CN95" s="602"/>
      <c r="CO95" s="602"/>
      <c r="CP95" s="602"/>
      <c r="CU95" s="600"/>
      <c r="CV95" s="599"/>
      <c r="CW95" s="599"/>
      <c r="CX95" s="601"/>
      <c r="CY95" s="602"/>
      <c r="CZ95" s="602"/>
      <c r="DA95" s="602"/>
      <c r="DF95" s="600"/>
      <c r="DG95" s="599"/>
      <c r="DH95" s="599"/>
      <c r="DI95" s="601"/>
      <c r="DJ95" s="602"/>
      <c r="DK95" s="602"/>
      <c r="DL95" s="602"/>
      <c r="DQ95" s="600"/>
      <c r="DR95" s="599"/>
      <c r="DS95" s="599"/>
      <c r="DT95" s="601"/>
      <c r="DU95" s="602"/>
      <c r="DV95" s="602"/>
      <c r="DW95" s="602"/>
      <c r="EB95" s="600"/>
      <c r="EC95" s="599"/>
      <c r="ED95" s="599"/>
      <c r="EE95" s="601"/>
      <c r="EF95" s="602"/>
      <c r="EG95" s="602"/>
      <c r="EH95" s="602"/>
      <c r="EM95" s="600"/>
      <c r="EN95" s="599"/>
      <c r="EO95" s="599"/>
      <c r="EP95" s="601"/>
      <c r="EQ95" s="602"/>
      <c r="ER95" s="602"/>
      <c r="ES95" s="602"/>
      <c r="EX95" s="600"/>
      <c r="EY95" s="599"/>
      <c r="EZ95" s="599"/>
      <c r="FA95" s="601"/>
      <c r="FB95" s="602"/>
      <c r="FC95" s="602"/>
      <c r="FD95" s="602"/>
      <c r="FI95" s="600"/>
      <c r="FJ95" s="599"/>
      <c r="FK95" s="599"/>
      <c r="FL95" s="601"/>
      <c r="FM95" s="602"/>
      <c r="FN95" s="602"/>
      <c r="FO95" s="602"/>
      <c r="FT95" s="600"/>
      <c r="FU95" s="599"/>
      <c r="FV95" s="599"/>
      <c r="FW95" s="601"/>
      <c r="FX95" s="602"/>
      <c r="FY95" s="602"/>
      <c r="FZ95" s="602"/>
      <c r="GE95" s="600"/>
      <c r="GF95" s="599"/>
      <c r="GG95" s="599"/>
      <c r="GH95" s="601"/>
      <c r="GI95" s="602"/>
      <c r="GJ95" s="602"/>
      <c r="GK95" s="602"/>
      <c r="GP95" s="600"/>
      <c r="GQ95" s="599"/>
      <c r="GR95" s="599"/>
      <c r="GS95" s="601"/>
      <c r="GT95" s="602"/>
      <c r="GU95" s="602"/>
      <c r="GV95" s="602"/>
      <c r="HA95" s="600"/>
      <c r="HB95" s="599"/>
      <c r="HC95" s="599"/>
      <c r="HD95" s="601"/>
      <c r="HE95" s="602"/>
      <c r="HF95" s="602"/>
      <c r="HG95" s="602"/>
      <c r="HL95" s="600"/>
      <c r="HM95" s="599"/>
      <c r="HN95" s="599"/>
    </row>
    <row r="96" spans="1:222" s="22" customFormat="1" ht="14.25">
      <c r="A96" s="584">
        <f t="shared" si="9"/>
        <v>7</v>
      </c>
      <c r="B96" s="585"/>
      <c r="C96" s="595" t="s">
        <v>3055</v>
      </c>
      <c r="D96" s="587" t="s">
        <v>250</v>
      </c>
      <c r="E96" s="588">
        <v>5</v>
      </c>
      <c r="F96" s="589"/>
      <c r="G96" s="589"/>
      <c r="H96" s="597">
        <f t="shared" si="10"/>
        <v>0</v>
      </c>
      <c r="I96" s="598">
        <f t="shared" si="11"/>
        <v>0</v>
      </c>
      <c r="J96" s="599"/>
      <c r="K96" s="600"/>
      <c r="L96" s="599"/>
      <c r="M96" s="599"/>
      <c r="N96" s="601"/>
      <c r="O96" s="602"/>
      <c r="P96" s="602"/>
      <c r="Q96" s="602"/>
      <c r="V96" s="600"/>
      <c r="W96" s="599"/>
      <c r="X96" s="599"/>
      <c r="Y96" s="601"/>
      <c r="Z96" s="602"/>
      <c r="AA96" s="602"/>
      <c r="AB96" s="602"/>
      <c r="AG96" s="600"/>
      <c r="AH96" s="599"/>
      <c r="AI96" s="599"/>
      <c r="AJ96" s="601"/>
      <c r="AK96" s="602"/>
      <c r="AL96" s="602"/>
      <c r="AM96" s="602"/>
      <c r="AR96" s="600"/>
      <c r="AS96" s="599"/>
      <c r="AT96" s="599"/>
      <c r="AU96" s="601"/>
      <c r="AV96" s="602"/>
      <c r="AW96" s="602"/>
      <c r="AX96" s="602"/>
      <c r="BC96" s="600"/>
      <c r="BD96" s="599"/>
      <c r="BE96" s="599"/>
      <c r="BF96" s="601"/>
      <c r="BG96" s="602"/>
      <c r="BH96" s="602"/>
      <c r="BI96" s="602"/>
      <c r="BN96" s="600"/>
      <c r="BO96" s="599"/>
      <c r="BP96" s="599"/>
      <c r="BQ96" s="601"/>
      <c r="BR96" s="602"/>
      <c r="BS96" s="602"/>
      <c r="BT96" s="602"/>
      <c r="BY96" s="600"/>
      <c r="BZ96" s="599"/>
      <c r="CA96" s="599"/>
      <c r="CB96" s="601"/>
      <c r="CC96" s="602"/>
      <c r="CD96" s="602"/>
      <c r="CE96" s="602"/>
      <c r="CJ96" s="600"/>
      <c r="CK96" s="599"/>
      <c r="CL96" s="599"/>
      <c r="CM96" s="601"/>
      <c r="CN96" s="602"/>
      <c r="CO96" s="602"/>
      <c r="CP96" s="602"/>
      <c r="CU96" s="600"/>
      <c r="CV96" s="599"/>
      <c r="CW96" s="599"/>
      <c r="CX96" s="601"/>
      <c r="CY96" s="602"/>
      <c r="CZ96" s="602"/>
      <c r="DA96" s="602"/>
      <c r="DF96" s="600"/>
      <c r="DG96" s="599"/>
      <c r="DH96" s="599"/>
      <c r="DI96" s="601"/>
      <c r="DJ96" s="602"/>
      <c r="DK96" s="602"/>
      <c r="DL96" s="602"/>
      <c r="DQ96" s="600"/>
      <c r="DR96" s="599"/>
      <c r="DS96" s="599"/>
      <c r="DT96" s="601"/>
      <c r="DU96" s="602"/>
      <c r="DV96" s="602"/>
      <c r="DW96" s="602"/>
      <c r="EB96" s="600"/>
      <c r="EC96" s="599"/>
      <c r="ED96" s="599"/>
      <c r="EE96" s="601"/>
      <c r="EF96" s="602"/>
      <c r="EG96" s="602"/>
      <c r="EH96" s="602"/>
      <c r="EM96" s="600"/>
      <c r="EN96" s="599"/>
      <c r="EO96" s="599"/>
      <c r="EP96" s="601"/>
      <c r="EQ96" s="602"/>
      <c r="ER96" s="602"/>
      <c r="ES96" s="602"/>
      <c r="EX96" s="600"/>
      <c r="EY96" s="599"/>
      <c r="EZ96" s="599"/>
      <c r="FA96" s="601"/>
      <c r="FB96" s="602"/>
      <c r="FC96" s="602"/>
      <c r="FD96" s="602"/>
      <c r="FI96" s="600"/>
      <c r="FJ96" s="599"/>
      <c r="FK96" s="599"/>
      <c r="FL96" s="601"/>
      <c r="FM96" s="602"/>
      <c r="FN96" s="602"/>
      <c r="FO96" s="602"/>
      <c r="FT96" s="600"/>
      <c r="FU96" s="599"/>
      <c r="FV96" s="599"/>
      <c r="FW96" s="601"/>
      <c r="FX96" s="602"/>
      <c r="FY96" s="602"/>
      <c r="FZ96" s="602"/>
      <c r="GE96" s="600"/>
      <c r="GF96" s="599"/>
      <c r="GG96" s="599"/>
      <c r="GH96" s="601"/>
      <c r="GI96" s="602"/>
      <c r="GJ96" s="602"/>
      <c r="GK96" s="602"/>
      <c r="GP96" s="600"/>
      <c r="GQ96" s="599"/>
      <c r="GR96" s="599"/>
      <c r="GS96" s="601"/>
      <c r="GT96" s="602"/>
      <c r="GU96" s="602"/>
      <c r="GV96" s="602"/>
      <c r="HA96" s="600"/>
      <c r="HB96" s="599"/>
      <c r="HC96" s="599"/>
      <c r="HD96" s="601"/>
      <c r="HE96" s="602"/>
      <c r="HF96" s="602"/>
      <c r="HG96" s="602"/>
      <c r="HL96" s="600"/>
      <c r="HM96" s="599"/>
      <c r="HN96" s="599"/>
    </row>
    <row r="97" spans="1:222" s="21" customFormat="1" ht="38.25">
      <c r="A97" s="584">
        <f t="shared" si="9"/>
        <v>8</v>
      </c>
      <c r="B97" s="585"/>
      <c r="C97" s="595" t="s">
        <v>3066</v>
      </c>
      <c r="D97" s="587" t="s">
        <v>250</v>
      </c>
      <c r="E97" s="588">
        <v>1</v>
      </c>
      <c r="F97" s="589"/>
      <c r="G97" s="589"/>
      <c r="H97" s="597">
        <f t="shared" si="10"/>
        <v>0</v>
      </c>
      <c r="I97" s="598">
        <f t="shared" si="11"/>
        <v>0</v>
      </c>
      <c r="J97" s="591"/>
      <c r="K97" s="592"/>
      <c r="L97" s="591"/>
      <c r="M97" s="591"/>
      <c r="N97" s="593"/>
      <c r="O97" s="594"/>
      <c r="P97" s="594"/>
      <c r="Q97" s="594"/>
      <c r="V97" s="592"/>
      <c r="W97" s="591"/>
      <c r="X97" s="591"/>
      <c r="Y97" s="593"/>
      <c r="Z97" s="594"/>
      <c r="AA97" s="594"/>
      <c r="AB97" s="594"/>
      <c r="AG97" s="592"/>
      <c r="AH97" s="591"/>
      <c r="AI97" s="591"/>
      <c r="AJ97" s="593"/>
      <c r="AK97" s="594"/>
      <c r="AL97" s="594"/>
      <c r="AM97" s="594"/>
      <c r="AR97" s="592"/>
      <c r="AS97" s="591"/>
      <c r="AT97" s="591"/>
      <c r="AU97" s="593"/>
      <c r="AV97" s="594"/>
      <c r="AW97" s="594"/>
      <c r="AX97" s="594"/>
      <c r="BC97" s="592"/>
      <c r="BD97" s="591"/>
      <c r="BE97" s="591"/>
      <c r="BF97" s="593"/>
      <c r="BG97" s="594"/>
      <c r="BH97" s="594"/>
      <c r="BI97" s="594"/>
      <c r="BN97" s="592"/>
      <c r="BO97" s="591"/>
      <c r="BP97" s="591"/>
      <c r="BQ97" s="593"/>
      <c r="BR97" s="594"/>
      <c r="BS97" s="594"/>
      <c r="BT97" s="594"/>
      <c r="BY97" s="592"/>
      <c r="BZ97" s="591"/>
      <c r="CA97" s="591"/>
      <c r="CB97" s="593"/>
      <c r="CC97" s="594"/>
      <c r="CD97" s="594"/>
      <c r="CE97" s="594"/>
      <c r="CJ97" s="592"/>
      <c r="CK97" s="591"/>
      <c r="CL97" s="591"/>
      <c r="CM97" s="593"/>
      <c r="CN97" s="594"/>
      <c r="CO97" s="594"/>
      <c r="CP97" s="594"/>
      <c r="CU97" s="592"/>
      <c r="CV97" s="591"/>
      <c r="CW97" s="591"/>
      <c r="CX97" s="593"/>
      <c r="CY97" s="594"/>
      <c r="CZ97" s="594"/>
      <c r="DA97" s="594"/>
      <c r="DF97" s="592"/>
      <c r="DG97" s="591"/>
      <c r="DH97" s="591"/>
      <c r="DI97" s="593"/>
      <c r="DJ97" s="594"/>
      <c r="DK97" s="594"/>
      <c r="DL97" s="594"/>
      <c r="DQ97" s="592"/>
      <c r="DR97" s="591"/>
      <c r="DS97" s="591"/>
      <c r="DT97" s="593"/>
      <c r="DU97" s="594"/>
      <c r="DV97" s="594"/>
      <c r="DW97" s="594"/>
      <c r="EB97" s="592"/>
      <c r="EC97" s="591"/>
      <c r="ED97" s="591"/>
      <c r="EE97" s="593"/>
      <c r="EF97" s="594"/>
      <c r="EG97" s="594"/>
      <c r="EH97" s="594"/>
      <c r="EM97" s="592"/>
      <c r="EN97" s="591"/>
      <c r="EO97" s="591"/>
      <c r="EP97" s="593"/>
      <c r="EQ97" s="594"/>
      <c r="ER97" s="594"/>
      <c r="ES97" s="594"/>
      <c r="EX97" s="592"/>
      <c r="EY97" s="591"/>
      <c r="EZ97" s="591"/>
      <c r="FA97" s="593"/>
      <c r="FB97" s="594"/>
      <c r="FC97" s="594"/>
      <c r="FD97" s="594"/>
      <c r="FI97" s="592"/>
      <c r="FJ97" s="591"/>
      <c r="FK97" s="591"/>
      <c r="FL97" s="593"/>
      <c r="FM97" s="594"/>
      <c r="FN97" s="594"/>
      <c r="FO97" s="594"/>
      <c r="FT97" s="592"/>
      <c r="FU97" s="591"/>
      <c r="FV97" s="591"/>
      <c r="FW97" s="593"/>
      <c r="FX97" s="594"/>
      <c r="FY97" s="594"/>
      <c r="FZ97" s="594"/>
      <c r="GE97" s="592"/>
      <c r="GF97" s="591"/>
      <c r="GG97" s="591"/>
      <c r="GH97" s="593"/>
      <c r="GI97" s="594"/>
      <c r="GJ97" s="594"/>
      <c r="GK97" s="594"/>
      <c r="GP97" s="592"/>
      <c r="GQ97" s="591"/>
      <c r="GR97" s="591"/>
      <c r="GS97" s="593"/>
      <c r="GT97" s="594"/>
      <c r="GU97" s="594"/>
      <c r="GV97" s="594"/>
      <c r="HA97" s="592"/>
      <c r="HB97" s="591"/>
      <c r="HC97" s="591"/>
      <c r="HD97" s="593"/>
      <c r="HE97" s="594"/>
      <c r="HF97" s="594"/>
      <c r="HG97" s="594"/>
      <c r="HL97" s="592"/>
      <c r="HM97" s="591"/>
      <c r="HN97" s="591"/>
    </row>
    <row r="98" spans="1:222" s="21" customFormat="1" ht="38.25">
      <c r="A98" s="584">
        <f t="shared" si="9"/>
        <v>9</v>
      </c>
      <c r="B98" s="585"/>
      <c r="C98" s="595" t="s">
        <v>3056</v>
      </c>
      <c r="D98" s="587" t="s">
        <v>250</v>
      </c>
      <c r="E98" s="588">
        <v>1</v>
      </c>
      <c r="F98" s="589"/>
      <c r="G98" s="589"/>
      <c r="H98" s="597">
        <f t="shared" si="10"/>
        <v>0</v>
      </c>
      <c r="I98" s="598">
        <f t="shared" si="11"/>
        <v>0</v>
      </c>
      <c r="J98" s="591"/>
      <c r="K98" s="592"/>
      <c r="L98" s="591"/>
      <c r="M98" s="591"/>
      <c r="N98" s="593"/>
      <c r="O98" s="594"/>
      <c r="P98" s="594"/>
      <c r="Q98" s="594"/>
      <c r="V98" s="592"/>
      <c r="W98" s="591"/>
      <c r="X98" s="591"/>
      <c r="Y98" s="593"/>
      <c r="Z98" s="594"/>
      <c r="AA98" s="594"/>
      <c r="AB98" s="594"/>
      <c r="AG98" s="592"/>
      <c r="AH98" s="591"/>
      <c r="AI98" s="591"/>
      <c r="AJ98" s="593"/>
      <c r="AK98" s="594"/>
      <c r="AL98" s="594"/>
      <c r="AM98" s="594"/>
      <c r="AR98" s="592"/>
      <c r="AS98" s="591"/>
      <c r="AT98" s="591"/>
      <c r="AU98" s="593"/>
      <c r="AV98" s="594"/>
      <c r="AW98" s="594"/>
      <c r="AX98" s="594"/>
      <c r="BC98" s="592"/>
      <c r="BD98" s="591"/>
      <c r="BE98" s="591"/>
      <c r="BF98" s="593"/>
      <c r="BG98" s="594"/>
      <c r="BH98" s="594"/>
      <c r="BI98" s="594"/>
      <c r="BN98" s="592"/>
      <c r="BO98" s="591"/>
      <c r="BP98" s="591"/>
      <c r="BQ98" s="593"/>
      <c r="BR98" s="594"/>
      <c r="BS98" s="594"/>
      <c r="BT98" s="594"/>
      <c r="BY98" s="592"/>
      <c r="BZ98" s="591"/>
      <c r="CA98" s="591"/>
      <c r="CB98" s="593"/>
      <c r="CC98" s="594"/>
      <c r="CD98" s="594"/>
      <c r="CE98" s="594"/>
      <c r="CJ98" s="592"/>
      <c r="CK98" s="591"/>
      <c r="CL98" s="591"/>
      <c r="CM98" s="593"/>
      <c r="CN98" s="594"/>
      <c r="CO98" s="594"/>
      <c r="CP98" s="594"/>
      <c r="CU98" s="592"/>
      <c r="CV98" s="591"/>
      <c r="CW98" s="591"/>
      <c r="CX98" s="593"/>
      <c r="CY98" s="594"/>
      <c r="CZ98" s="594"/>
      <c r="DA98" s="594"/>
      <c r="DF98" s="592"/>
      <c r="DG98" s="591"/>
      <c r="DH98" s="591"/>
      <c r="DI98" s="593"/>
      <c r="DJ98" s="594"/>
      <c r="DK98" s="594"/>
      <c r="DL98" s="594"/>
      <c r="DQ98" s="592"/>
      <c r="DR98" s="591"/>
      <c r="DS98" s="591"/>
      <c r="DT98" s="593"/>
      <c r="DU98" s="594"/>
      <c r="DV98" s="594"/>
      <c r="DW98" s="594"/>
      <c r="EB98" s="592"/>
      <c r="EC98" s="591"/>
      <c r="ED98" s="591"/>
      <c r="EE98" s="593"/>
      <c r="EF98" s="594"/>
      <c r="EG98" s="594"/>
      <c r="EH98" s="594"/>
      <c r="EM98" s="592"/>
      <c r="EN98" s="591"/>
      <c r="EO98" s="591"/>
      <c r="EP98" s="593"/>
      <c r="EQ98" s="594"/>
      <c r="ER98" s="594"/>
      <c r="ES98" s="594"/>
      <c r="EX98" s="592"/>
      <c r="EY98" s="591"/>
      <c r="EZ98" s="591"/>
      <c r="FA98" s="593"/>
      <c r="FB98" s="594"/>
      <c r="FC98" s="594"/>
      <c r="FD98" s="594"/>
      <c r="FI98" s="592"/>
      <c r="FJ98" s="591"/>
      <c r="FK98" s="591"/>
      <c r="FL98" s="593"/>
      <c r="FM98" s="594"/>
      <c r="FN98" s="594"/>
      <c r="FO98" s="594"/>
      <c r="FT98" s="592"/>
      <c r="FU98" s="591"/>
      <c r="FV98" s="591"/>
      <c r="FW98" s="593"/>
      <c r="FX98" s="594"/>
      <c r="FY98" s="594"/>
      <c r="FZ98" s="594"/>
      <c r="GE98" s="592"/>
      <c r="GF98" s="591"/>
      <c r="GG98" s="591"/>
      <c r="GH98" s="593"/>
      <c r="GI98" s="594"/>
      <c r="GJ98" s="594"/>
      <c r="GK98" s="594"/>
      <c r="GP98" s="592"/>
      <c r="GQ98" s="591"/>
      <c r="GR98" s="591"/>
      <c r="GS98" s="593"/>
      <c r="GT98" s="594"/>
      <c r="GU98" s="594"/>
      <c r="GV98" s="594"/>
      <c r="HA98" s="592"/>
      <c r="HB98" s="591"/>
      <c r="HC98" s="591"/>
      <c r="HD98" s="593"/>
      <c r="HE98" s="594"/>
      <c r="HF98" s="594"/>
      <c r="HG98" s="594"/>
      <c r="HL98" s="592"/>
      <c r="HM98" s="591"/>
      <c r="HN98" s="591"/>
    </row>
    <row r="99" spans="1:222" s="21" customFormat="1" ht="38.25">
      <c r="A99" s="584">
        <f t="shared" si="9"/>
        <v>10</v>
      </c>
      <c r="B99" s="585"/>
      <c r="C99" s="595" t="s">
        <v>3057</v>
      </c>
      <c r="D99" s="587" t="s">
        <v>250</v>
      </c>
      <c r="E99" s="588">
        <v>1</v>
      </c>
      <c r="F99" s="589"/>
      <c r="G99" s="589"/>
      <c r="H99" s="597">
        <f t="shared" si="10"/>
        <v>0</v>
      </c>
      <c r="I99" s="598">
        <f t="shared" si="11"/>
        <v>0</v>
      </c>
      <c r="J99" s="591"/>
      <c r="K99" s="592"/>
      <c r="L99" s="591"/>
      <c r="M99" s="591"/>
      <c r="N99" s="593"/>
      <c r="O99" s="594"/>
      <c r="P99" s="594"/>
      <c r="Q99" s="594"/>
      <c r="V99" s="592"/>
      <c r="W99" s="591"/>
      <c r="X99" s="591"/>
      <c r="Y99" s="593"/>
      <c r="Z99" s="594"/>
      <c r="AA99" s="594"/>
      <c r="AB99" s="594"/>
      <c r="AG99" s="592"/>
      <c r="AH99" s="591"/>
      <c r="AI99" s="591"/>
      <c r="AJ99" s="593"/>
      <c r="AK99" s="594"/>
      <c r="AL99" s="594"/>
      <c r="AM99" s="594"/>
      <c r="AR99" s="592"/>
      <c r="AS99" s="591"/>
      <c r="AT99" s="591"/>
      <c r="AU99" s="593"/>
      <c r="AV99" s="594"/>
      <c r="AW99" s="594"/>
      <c r="AX99" s="594"/>
      <c r="BC99" s="592"/>
      <c r="BD99" s="591"/>
      <c r="BE99" s="591"/>
      <c r="BF99" s="593"/>
      <c r="BG99" s="594"/>
      <c r="BH99" s="594"/>
      <c r="BI99" s="594"/>
      <c r="BN99" s="592"/>
      <c r="BO99" s="591"/>
      <c r="BP99" s="591"/>
      <c r="BQ99" s="593"/>
      <c r="BR99" s="594"/>
      <c r="BS99" s="594"/>
      <c r="BT99" s="594"/>
      <c r="BY99" s="592"/>
      <c r="BZ99" s="591"/>
      <c r="CA99" s="591"/>
      <c r="CB99" s="593"/>
      <c r="CC99" s="594"/>
      <c r="CD99" s="594"/>
      <c r="CE99" s="594"/>
      <c r="CJ99" s="592"/>
      <c r="CK99" s="591"/>
      <c r="CL99" s="591"/>
      <c r="CM99" s="593"/>
      <c r="CN99" s="594"/>
      <c r="CO99" s="594"/>
      <c r="CP99" s="594"/>
      <c r="CU99" s="592"/>
      <c r="CV99" s="591"/>
      <c r="CW99" s="591"/>
      <c r="CX99" s="593"/>
      <c r="CY99" s="594"/>
      <c r="CZ99" s="594"/>
      <c r="DA99" s="594"/>
      <c r="DF99" s="592"/>
      <c r="DG99" s="591"/>
      <c r="DH99" s="591"/>
      <c r="DI99" s="593"/>
      <c r="DJ99" s="594"/>
      <c r="DK99" s="594"/>
      <c r="DL99" s="594"/>
      <c r="DQ99" s="592"/>
      <c r="DR99" s="591"/>
      <c r="DS99" s="591"/>
      <c r="DT99" s="593"/>
      <c r="DU99" s="594"/>
      <c r="DV99" s="594"/>
      <c r="DW99" s="594"/>
      <c r="EB99" s="592"/>
      <c r="EC99" s="591"/>
      <c r="ED99" s="591"/>
      <c r="EE99" s="593"/>
      <c r="EF99" s="594"/>
      <c r="EG99" s="594"/>
      <c r="EH99" s="594"/>
      <c r="EM99" s="592"/>
      <c r="EN99" s="591"/>
      <c r="EO99" s="591"/>
      <c r="EP99" s="593"/>
      <c r="EQ99" s="594"/>
      <c r="ER99" s="594"/>
      <c r="ES99" s="594"/>
      <c r="EX99" s="592"/>
      <c r="EY99" s="591"/>
      <c r="EZ99" s="591"/>
      <c r="FA99" s="593"/>
      <c r="FB99" s="594"/>
      <c r="FC99" s="594"/>
      <c r="FD99" s="594"/>
      <c r="FI99" s="592"/>
      <c r="FJ99" s="591"/>
      <c r="FK99" s="591"/>
      <c r="FL99" s="593"/>
      <c r="FM99" s="594"/>
      <c r="FN99" s="594"/>
      <c r="FO99" s="594"/>
      <c r="FT99" s="592"/>
      <c r="FU99" s="591"/>
      <c r="FV99" s="591"/>
      <c r="FW99" s="593"/>
      <c r="FX99" s="594"/>
      <c r="FY99" s="594"/>
      <c r="FZ99" s="594"/>
      <c r="GE99" s="592"/>
      <c r="GF99" s="591"/>
      <c r="GG99" s="591"/>
      <c r="GH99" s="593"/>
      <c r="GI99" s="594"/>
      <c r="GJ99" s="594"/>
      <c r="GK99" s="594"/>
      <c r="GP99" s="592"/>
      <c r="GQ99" s="591"/>
      <c r="GR99" s="591"/>
      <c r="GS99" s="593"/>
      <c r="GT99" s="594"/>
      <c r="GU99" s="594"/>
      <c r="GV99" s="594"/>
      <c r="HA99" s="592"/>
      <c r="HB99" s="591"/>
      <c r="HC99" s="591"/>
      <c r="HD99" s="593"/>
      <c r="HE99" s="594"/>
      <c r="HF99" s="594"/>
      <c r="HG99" s="594"/>
      <c r="HL99" s="592"/>
      <c r="HM99" s="591"/>
      <c r="HN99" s="591"/>
    </row>
    <row r="100" spans="1:222" s="21" customFormat="1" ht="14.25">
      <c r="A100" s="584">
        <f t="shared" si="9"/>
        <v>11</v>
      </c>
      <c r="B100" s="585"/>
      <c r="C100" s="595" t="s">
        <v>3058</v>
      </c>
      <c r="D100" s="587" t="s">
        <v>250</v>
      </c>
      <c r="E100" s="588">
        <f>48*E97+24*E99+E98*24</f>
        <v>96</v>
      </c>
      <c r="F100" s="589"/>
      <c r="G100" s="589"/>
      <c r="H100" s="597">
        <f t="shared" si="10"/>
        <v>0</v>
      </c>
      <c r="I100" s="598">
        <f t="shared" si="11"/>
        <v>0</v>
      </c>
      <c r="J100" s="591"/>
      <c r="K100" s="592"/>
      <c r="L100" s="591"/>
      <c r="M100" s="591"/>
      <c r="N100" s="593"/>
      <c r="O100" s="594"/>
      <c r="P100" s="594"/>
      <c r="Q100" s="594"/>
      <c r="V100" s="592"/>
      <c r="W100" s="591"/>
      <c r="X100" s="591"/>
      <c r="Y100" s="593"/>
      <c r="Z100" s="594"/>
      <c r="AA100" s="594"/>
      <c r="AB100" s="594"/>
      <c r="AG100" s="592"/>
      <c r="AH100" s="591"/>
      <c r="AI100" s="591"/>
      <c r="AJ100" s="593"/>
      <c r="AK100" s="594"/>
      <c r="AL100" s="594"/>
      <c r="AM100" s="594"/>
      <c r="AR100" s="592"/>
      <c r="AS100" s="591"/>
      <c r="AT100" s="591"/>
      <c r="AU100" s="593"/>
      <c r="AV100" s="594"/>
      <c r="AW100" s="594"/>
      <c r="AX100" s="594"/>
      <c r="BC100" s="592"/>
      <c r="BD100" s="591"/>
      <c r="BE100" s="591"/>
      <c r="BF100" s="593"/>
      <c r="BG100" s="594"/>
      <c r="BH100" s="594"/>
      <c r="BI100" s="594"/>
      <c r="BN100" s="592"/>
      <c r="BO100" s="591"/>
      <c r="BP100" s="591"/>
      <c r="BQ100" s="593"/>
      <c r="BR100" s="594"/>
      <c r="BS100" s="594"/>
      <c r="BT100" s="594"/>
      <c r="BY100" s="592"/>
      <c r="BZ100" s="591"/>
      <c r="CA100" s="591"/>
      <c r="CB100" s="593"/>
      <c r="CC100" s="594"/>
      <c r="CD100" s="594"/>
      <c r="CE100" s="594"/>
      <c r="CJ100" s="592"/>
      <c r="CK100" s="591"/>
      <c r="CL100" s="591"/>
      <c r="CM100" s="593"/>
      <c r="CN100" s="594"/>
      <c r="CO100" s="594"/>
      <c r="CP100" s="594"/>
      <c r="CU100" s="592"/>
      <c r="CV100" s="591"/>
      <c r="CW100" s="591"/>
      <c r="CX100" s="593"/>
      <c r="CY100" s="594"/>
      <c r="CZ100" s="594"/>
      <c r="DA100" s="594"/>
      <c r="DF100" s="592"/>
      <c r="DG100" s="591"/>
      <c r="DH100" s="591"/>
      <c r="DI100" s="593"/>
      <c r="DJ100" s="594"/>
      <c r="DK100" s="594"/>
      <c r="DL100" s="594"/>
      <c r="DQ100" s="592"/>
      <c r="DR100" s="591"/>
      <c r="DS100" s="591"/>
      <c r="DT100" s="593"/>
      <c r="DU100" s="594"/>
      <c r="DV100" s="594"/>
      <c r="DW100" s="594"/>
      <c r="EB100" s="592"/>
      <c r="EC100" s="591"/>
      <c r="ED100" s="591"/>
      <c r="EE100" s="593"/>
      <c r="EF100" s="594"/>
      <c r="EG100" s="594"/>
      <c r="EH100" s="594"/>
      <c r="EM100" s="592"/>
      <c r="EN100" s="591"/>
      <c r="EO100" s="591"/>
      <c r="EP100" s="593"/>
      <c r="EQ100" s="594"/>
      <c r="ER100" s="594"/>
      <c r="ES100" s="594"/>
      <c r="EX100" s="592"/>
      <c r="EY100" s="591"/>
      <c r="EZ100" s="591"/>
      <c r="FA100" s="593"/>
      <c r="FB100" s="594"/>
      <c r="FC100" s="594"/>
      <c r="FD100" s="594"/>
      <c r="FI100" s="592"/>
      <c r="FJ100" s="591"/>
      <c r="FK100" s="591"/>
      <c r="FL100" s="593"/>
      <c r="FM100" s="594"/>
      <c r="FN100" s="594"/>
      <c r="FO100" s="594"/>
      <c r="FT100" s="592"/>
      <c r="FU100" s="591"/>
      <c r="FV100" s="591"/>
      <c r="FW100" s="593"/>
      <c r="FX100" s="594"/>
      <c r="FY100" s="594"/>
      <c r="FZ100" s="594"/>
      <c r="GE100" s="592"/>
      <c r="GF100" s="591"/>
      <c r="GG100" s="591"/>
      <c r="GH100" s="593"/>
      <c r="GI100" s="594"/>
      <c r="GJ100" s="594"/>
      <c r="GK100" s="594"/>
      <c r="GP100" s="592"/>
      <c r="GQ100" s="591"/>
      <c r="GR100" s="591"/>
      <c r="GS100" s="593"/>
      <c r="GT100" s="594"/>
      <c r="GU100" s="594"/>
      <c r="GV100" s="594"/>
      <c r="HA100" s="592"/>
      <c r="HB100" s="591"/>
      <c r="HC100" s="591"/>
      <c r="HD100" s="593"/>
      <c r="HE100" s="594"/>
      <c r="HF100" s="594"/>
      <c r="HG100" s="594"/>
      <c r="HL100" s="592"/>
      <c r="HM100" s="591"/>
      <c r="HN100" s="591"/>
    </row>
    <row r="101" spans="1:222" s="21" customFormat="1" ht="14.25">
      <c r="A101" s="584">
        <f t="shared" si="9"/>
        <v>12</v>
      </c>
      <c r="B101" s="585"/>
      <c r="C101" s="595" t="s">
        <v>3059</v>
      </c>
      <c r="D101" s="587" t="s">
        <v>250</v>
      </c>
      <c r="E101" s="588">
        <v>1</v>
      </c>
      <c r="F101" s="589"/>
      <c r="G101" s="589"/>
      <c r="H101" s="597">
        <f t="shared" si="10"/>
        <v>0</v>
      </c>
      <c r="I101" s="598">
        <f t="shared" si="11"/>
        <v>0</v>
      </c>
      <c r="J101" s="591"/>
      <c r="K101" s="592"/>
      <c r="L101" s="591"/>
      <c r="M101" s="591"/>
      <c r="N101" s="593"/>
      <c r="O101" s="594"/>
      <c r="P101" s="594"/>
      <c r="Q101" s="594"/>
      <c r="V101" s="592"/>
      <c r="W101" s="591"/>
      <c r="X101" s="591"/>
      <c r="Y101" s="593"/>
      <c r="Z101" s="594"/>
      <c r="AA101" s="594"/>
      <c r="AB101" s="594"/>
      <c r="AG101" s="592"/>
      <c r="AH101" s="591"/>
      <c r="AI101" s="591"/>
      <c r="AJ101" s="593"/>
      <c r="AK101" s="594"/>
      <c r="AL101" s="594"/>
      <c r="AM101" s="594"/>
      <c r="AR101" s="592"/>
      <c r="AS101" s="591"/>
      <c r="AT101" s="591"/>
      <c r="AU101" s="593"/>
      <c r="AV101" s="594"/>
      <c r="AW101" s="594"/>
      <c r="AX101" s="594"/>
      <c r="BC101" s="592"/>
      <c r="BD101" s="591"/>
      <c r="BE101" s="591"/>
      <c r="BF101" s="593"/>
      <c r="BG101" s="594"/>
      <c r="BH101" s="594"/>
      <c r="BI101" s="594"/>
      <c r="BN101" s="592"/>
      <c r="BO101" s="591"/>
      <c r="BP101" s="591"/>
      <c r="BQ101" s="593"/>
      <c r="BR101" s="594"/>
      <c r="BS101" s="594"/>
      <c r="BT101" s="594"/>
      <c r="BY101" s="592"/>
      <c r="BZ101" s="591"/>
      <c r="CA101" s="591"/>
      <c r="CB101" s="593"/>
      <c r="CC101" s="594"/>
      <c r="CD101" s="594"/>
      <c r="CE101" s="594"/>
      <c r="CJ101" s="592"/>
      <c r="CK101" s="591"/>
      <c r="CL101" s="591"/>
      <c r="CM101" s="593"/>
      <c r="CN101" s="594"/>
      <c r="CO101" s="594"/>
      <c r="CP101" s="594"/>
      <c r="CU101" s="592"/>
      <c r="CV101" s="591"/>
      <c r="CW101" s="591"/>
      <c r="CX101" s="593"/>
      <c r="CY101" s="594"/>
      <c r="CZ101" s="594"/>
      <c r="DA101" s="594"/>
      <c r="DF101" s="592"/>
      <c r="DG101" s="591"/>
      <c r="DH101" s="591"/>
      <c r="DI101" s="593"/>
      <c r="DJ101" s="594"/>
      <c r="DK101" s="594"/>
      <c r="DL101" s="594"/>
      <c r="DQ101" s="592"/>
      <c r="DR101" s="591"/>
      <c r="DS101" s="591"/>
      <c r="DT101" s="593"/>
      <c r="DU101" s="594"/>
      <c r="DV101" s="594"/>
      <c r="DW101" s="594"/>
      <c r="EB101" s="592"/>
      <c r="EC101" s="591"/>
      <c r="ED101" s="591"/>
      <c r="EE101" s="593"/>
      <c r="EF101" s="594"/>
      <c r="EG101" s="594"/>
      <c r="EH101" s="594"/>
      <c r="EM101" s="592"/>
      <c r="EN101" s="591"/>
      <c r="EO101" s="591"/>
      <c r="EP101" s="593"/>
      <c r="EQ101" s="594"/>
      <c r="ER101" s="594"/>
      <c r="ES101" s="594"/>
      <c r="EX101" s="592"/>
      <c r="EY101" s="591"/>
      <c r="EZ101" s="591"/>
      <c r="FA101" s="593"/>
      <c r="FB101" s="594"/>
      <c r="FC101" s="594"/>
      <c r="FD101" s="594"/>
      <c r="FI101" s="592"/>
      <c r="FJ101" s="591"/>
      <c r="FK101" s="591"/>
      <c r="FL101" s="593"/>
      <c r="FM101" s="594"/>
      <c r="FN101" s="594"/>
      <c r="FO101" s="594"/>
      <c r="FT101" s="592"/>
      <c r="FU101" s="591"/>
      <c r="FV101" s="591"/>
      <c r="FW101" s="593"/>
      <c r="FX101" s="594"/>
      <c r="FY101" s="594"/>
      <c r="FZ101" s="594"/>
      <c r="GE101" s="592"/>
      <c r="GF101" s="591"/>
      <c r="GG101" s="591"/>
      <c r="GH101" s="593"/>
      <c r="GI101" s="594"/>
      <c r="GJ101" s="594"/>
      <c r="GK101" s="594"/>
      <c r="GP101" s="592"/>
      <c r="GQ101" s="591"/>
      <c r="GR101" s="591"/>
      <c r="GS101" s="593"/>
      <c r="GT101" s="594"/>
      <c r="GU101" s="594"/>
      <c r="GV101" s="594"/>
      <c r="HA101" s="592"/>
      <c r="HB101" s="591"/>
      <c r="HC101" s="591"/>
      <c r="HD101" s="593"/>
      <c r="HE101" s="594"/>
      <c r="HF101" s="594"/>
      <c r="HG101" s="594"/>
      <c r="HL101" s="592"/>
      <c r="HM101" s="591"/>
      <c r="HN101" s="591"/>
    </row>
    <row r="102" spans="1:222" s="21" customFormat="1" ht="14.25">
      <c r="A102" s="584">
        <f t="shared" si="9"/>
        <v>13</v>
      </c>
      <c r="B102" s="585"/>
      <c r="C102" s="595" t="s">
        <v>3060</v>
      </c>
      <c r="D102" s="587" t="s">
        <v>250</v>
      </c>
      <c r="E102" s="588">
        <v>1</v>
      </c>
      <c r="F102" s="589"/>
      <c r="G102" s="589"/>
      <c r="H102" s="597">
        <f t="shared" si="10"/>
        <v>0</v>
      </c>
      <c r="I102" s="598">
        <f t="shared" si="11"/>
        <v>0</v>
      </c>
      <c r="J102" s="591"/>
      <c r="K102" s="592"/>
      <c r="L102" s="591"/>
      <c r="M102" s="591"/>
      <c r="N102" s="593"/>
      <c r="O102" s="594"/>
      <c r="P102" s="594"/>
      <c r="Q102" s="594"/>
      <c r="V102" s="592"/>
      <c r="W102" s="591"/>
      <c r="X102" s="591"/>
      <c r="Y102" s="593"/>
      <c r="Z102" s="594"/>
      <c r="AA102" s="594"/>
      <c r="AB102" s="594"/>
      <c r="AG102" s="592"/>
      <c r="AH102" s="591"/>
      <c r="AI102" s="591"/>
      <c r="AJ102" s="593"/>
      <c r="AK102" s="594"/>
      <c r="AL102" s="594"/>
      <c r="AM102" s="594"/>
      <c r="AR102" s="592"/>
      <c r="AS102" s="591"/>
      <c r="AT102" s="591"/>
      <c r="AU102" s="593"/>
      <c r="AV102" s="594"/>
      <c r="AW102" s="594"/>
      <c r="AX102" s="594"/>
      <c r="BC102" s="592"/>
      <c r="BD102" s="591"/>
      <c r="BE102" s="591"/>
      <c r="BF102" s="593"/>
      <c r="BG102" s="594"/>
      <c r="BH102" s="594"/>
      <c r="BI102" s="594"/>
      <c r="BN102" s="592"/>
      <c r="BO102" s="591"/>
      <c r="BP102" s="591"/>
      <c r="BQ102" s="593"/>
      <c r="BR102" s="594"/>
      <c r="BS102" s="594"/>
      <c r="BT102" s="594"/>
      <c r="BY102" s="592"/>
      <c r="BZ102" s="591"/>
      <c r="CA102" s="591"/>
      <c r="CB102" s="593"/>
      <c r="CC102" s="594"/>
      <c r="CD102" s="594"/>
      <c r="CE102" s="594"/>
      <c r="CJ102" s="592"/>
      <c r="CK102" s="591"/>
      <c r="CL102" s="591"/>
      <c r="CM102" s="593"/>
      <c r="CN102" s="594"/>
      <c r="CO102" s="594"/>
      <c r="CP102" s="594"/>
      <c r="CU102" s="592"/>
      <c r="CV102" s="591"/>
      <c r="CW102" s="591"/>
      <c r="CX102" s="593"/>
      <c r="CY102" s="594"/>
      <c r="CZ102" s="594"/>
      <c r="DA102" s="594"/>
      <c r="DF102" s="592"/>
      <c r="DG102" s="591"/>
      <c r="DH102" s="591"/>
      <c r="DI102" s="593"/>
      <c r="DJ102" s="594"/>
      <c r="DK102" s="594"/>
      <c r="DL102" s="594"/>
      <c r="DQ102" s="592"/>
      <c r="DR102" s="591"/>
      <c r="DS102" s="591"/>
      <c r="DT102" s="593"/>
      <c r="DU102" s="594"/>
      <c r="DV102" s="594"/>
      <c r="DW102" s="594"/>
      <c r="EB102" s="592"/>
      <c r="EC102" s="591"/>
      <c r="ED102" s="591"/>
      <c r="EE102" s="593"/>
      <c r="EF102" s="594"/>
      <c r="EG102" s="594"/>
      <c r="EH102" s="594"/>
      <c r="EM102" s="592"/>
      <c r="EN102" s="591"/>
      <c r="EO102" s="591"/>
      <c r="EP102" s="593"/>
      <c r="EQ102" s="594"/>
      <c r="ER102" s="594"/>
      <c r="ES102" s="594"/>
      <c r="EX102" s="592"/>
      <c r="EY102" s="591"/>
      <c r="EZ102" s="591"/>
      <c r="FA102" s="593"/>
      <c r="FB102" s="594"/>
      <c r="FC102" s="594"/>
      <c r="FD102" s="594"/>
      <c r="FI102" s="592"/>
      <c r="FJ102" s="591"/>
      <c r="FK102" s="591"/>
      <c r="FL102" s="593"/>
      <c r="FM102" s="594"/>
      <c r="FN102" s="594"/>
      <c r="FO102" s="594"/>
      <c r="FT102" s="592"/>
      <c r="FU102" s="591"/>
      <c r="FV102" s="591"/>
      <c r="FW102" s="593"/>
      <c r="FX102" s="594"/>
      <c r="FY102" s="594"/>
      <c r="FZ102" s="594"/>
      <c r="GE102" s="592"/>
      <c r="GF102" s="591"/>
      <c r="GG102" s="591"/>
      <c r="GH102" s="593"/>
      <c r="GI102" s="594"/>
      <c r="GJ102" s="594"/>
      <c r="GK102" s="594"/>
      <c r="GP102" s="592"/>
      <c r="GQ102" s="591"/>
      <c r="GR102" s="591"/>
      <c r="GS102" s="593"/>
      <c r="GT102" s="594"/>
      <c r="GU102" s="594"/>
      <c r="GV102" s="594"/>
      <c r="HA102" s="592"/>
      <c r="HB102" s="591"/>
      <c r="HC102" s="591"/>
      <c r="HD102" s="593"/>
      <c r="HE102" s="594"/>
      <c r="HF102" s="594"/>
      <c r="HG102" s="594"/>
      <c r="HL102" s="592"/>
      <c r="HM102" s="591"/>
      <c r="HN102" s="591"/>
    </row>
    <row r="103" spans="1:222" s="21" customFormat="1" ht="14.25">
      <c r="A103" s="584">
        <f t="shared" si="9"/>
        <v>14</v>
      </c>
      <c r="B103" s="585"/>
      <c r="C103" s="595"/>
      <c r="D103" s="587"/>
      <c r="E103" s="588"/>
      <c r="F103" s="589"/>
      <c r="G103" s="589"/>
      <c r="H103" s="597">
        <f t="shared" si="10"/>
        <v>0</v>
      </c>
      <c r="I103" s="598">
        <f t="shared" si="11"/>
        <v>0</v>
      </c>
      <c r="J103" s="591"/>
      <c r="K103" s="592"/>
      <c r="L103" s="591"/>
      <c r="M103" s="591"/>
      <c r="N103" s="593"/>
      <c r="O103" s="594"/>
      <c r="P103" s="594"/>
      <c r="Q103" s="594"/>
      <c r="V103" s="592"/>
      <c r="W103" s="591"/>
      <c r="X103" s="591"/>
      <c r="Y103" s="593"/>
      <c r="Z103" s="594"/>
      <c r="AA103" s="594"/>
      <c r="AB103" s="594"/>
      <c r="AG103" s="592"/>
      <c r="AH103" s="591"/>
      <c r="AI103" s="591"/>
      <c r="AJ103" s="593"/>
      <c r="AK103" s="594"/>
      <c r="AL103" s="594"/>
      <c r="AM103" s="594"/>
      <c r="AR103" s="592"/>
      <c r="AS103" s="591"/>
      <c r="AT103" s="591"/>
      <c r="AU103" s="593"/>
      <c r="AV103" s="594"/>
      <c r="AW103" s="594"/>
      <c r="AX103" s="594"/>
      <c r="BC103" s="592"/>
      <c r="BD103" s="591"/>
      <c r="BE103" s="591"/>
      <c r="BF103" s="593"/>
      <c r="BG103" s="594"/>
      <c r="BH103" s="594"/>
      <c r="BI103" s="594"/>
      <c r="BN103" s="592"/>
      <c r="BO103" s="591"/>
      <c r="BP103" s="591"/>
      <c r="BQ103" s="593"/>
      <c r="BR103" s="594"/>
      <c r="BS103" s="594"/>
      <c r="BT103" s="594"/>
      <c r="BY103" s="592"/>
      <c r="BZ103" s="591"/>
      <c r="CA103" s="591"/>
      <c r="CB103" s="593"/>
      <c r="CC103" s="594"/>
      <c r="CD103" s="594"/>
      <c r="CE103" s="594"/>
      <c r="CJ103" s="592"/>
      <c r="CK103" s="591"/>
      <c r="CL103" s="591"/>
      <c r="CM103" s="593"/>
      <c r="CN103" s="594"/>
      <c r="CO103" s="594"/>
      <c r="CP103" s="594"/>
      <c r="CU103" s="592"/>
      <c r="CV103" s="591"/>
      <c r="CW103" s="591"/>
      <c r="CX103" s="593"/>
      <c r="CY103" s="594"/>
      <c r="CZ103" s="594"/>
      <c r="DA103" s="594"/>
      <c r="DF103" s="592"/>
      <c r="DG103" s="591"/>
      <c r="DH103" s="591"/>
      <c r="DI103" s="593"/>
      <c r="DJ103" s="594"/>
      <c r="DK103" s="594"/>
      <c r="DL103" s="594"/>
      <c r="DQ103" s="592"/>
      <c r="DR103" s="591"/>
      <c r="DS103" s="591"/>
      <c r="DT103" s="593"/>
      <c r="DU103" s="594"/>
      <c r="DV103" s="594"/>
      <c r="DW103" s="594"/>
      <c r="EB103" s="592"/>
      <c r="EC103" s="591"/>
      <c r="ED103" s="591"/>
      <c r="EE103" s="593"/>
      <c r="EF103" s="594"/>
      <c r="EG103" s="594"/>
      <c r="EH103" s="594"/>
      <c r="EM103" s="592"/>
      <c r="EN103" s="591"/>
      <c r="EO103" s="591"/>
      <c r="EP103" s="593"/>
      <c r="EQ103" s="594"/>
      <c r="ER103" s="594"/>
      <c r="ES103" s="594"/>
      <c r="EX103" s="592"/>
      <c r="EY103" s="591"/>
      <c r="EZ103" s="591"/>
      <c r="FA103" s="593"/>
      <c r="FB103" s="594"/>
      <c r="FC103" s="594"/>
      <c r="FD103" s="594"/>
      <c r="FI103" s="592"/>
      <c r="FJ103" s="591"/>
      <c r="FK103" s="591"/>
      <c r="FL103" s="593"/>
      <c r="FM103" s="594"/>
      <c r="FN103" s="594"/>
      <c r="FO103" s="594"/>
      <c r="FT103" s="592"/>
      <c r="FU103" s="591"/>
      <c r="FV103" s="591"/>
      <c r="FW103" s="593"/>
      <c r="FX103" s="594"/>
      <c r="FY103" s="594"/>
      <c r="FZ103" s="594"/>
      <c r="GE103" s="592"/>
      <c r="GF103" s="591"/>
      <c r="GG103" s="591"/>
      <c r="GH103" s="593"/>
      <c r="GI103" s="594"/>
      <c r="GJ103" s="594"/>
      <c r="GK103" s="594"/>
      <c r="GP103" s="592"/>
      <c r="GQ103" s="591"/>
      <c r="GR103" s="591"/>
      <c r="GS103" s="593"/>
      <c r="GT103" s="594"/>
      <c r="GU103" s="594"/>
      <c r="GV103" s="594"/>
      <c r="HA103" s="592"/>
      <c r="HB103" s="591"/>
      <c r="HC103" s="591"/>
      <c r="HD103" s="593"/>
      <c r="HE103" s="594"/>
      <c r="HF103" s="594"/>
      <c r="HG103" s="594"/>
      <c r="HL103" s="592"/>
      <c r="HM103" s="591"/>
      <c r="HN103" s="591"/>
    </row>
    <row r="104" spans="1:222" s="21" customFormat="1" ht="14.25">
      <c r="A104" s="584">
        <f t="shared" si="9"/>
        <v>15</v>
      </c>
      <c r="B104" s="585"/>
      <c r="C104" s="595" t="s">
        <v>3061</v>
      </c>
      <c r="D104" s="587" t="s">
        <v>250</v>
      </c>
      <c r="E104" s="588">
        <f>E97*2+E99+E98</f>
        <v>4</v>
      </c>
      <c r="F104" s="589"/>
      <c r="G104" s="589"/>
      <c r="H104" s="597">
        <f t="shared" si="10"/>
        <v>0</v>
      </c>
      <c r="I104" s="598">
        <f t="shared" si="11"/>
        <v>0</v>
      </c>
      <c r="J104" s="591"/>
      <c r="K104" s="592"/>
      <c r="L104" s="591"/>
      <c r="M104" s="591"/>
      <c r="N104" s="593"/>
      <c r="O104" s="594"/>
      <c r="P104" s="594"/>
      <c r="Q104" s="594"/>
      <c r="V104" s="592"/>
      <c r="W104" s="591"/>
      <c r="X104" s="591"/>
      <c r="Y104" s="593"/>
      <c r="Z104" s="594"/>
      <c r="AA104" s="594"/>
      <c r="AB104" s="594"/>
      <c r="AG104" s="592"/>
      <c r="AH104" s="591"/>
      <c r="AI104" s="591"/>
      <c r="AJ104" s="593"/>
      <c r="AK104" s="594"/>
      <c r="AL104" s="594"/>
      <c r="AM104" s="594"/>
      <c r="AR104" s="592"/>
      <c r="AS104" s="591"/>
      <c r="AT104" s="591"/>
      <c r="AU104" s="593"/>
      <c r="AV104" s="594"/>
      <c r="AW104" s="594"/>
      <c r="AX104" s="594"/>
      <c r="BC104" s="592"/>
      <c r="BD104" s="591"/>
      <c r="BE104" s="591"/>
      <c r="BF104" s="593"/>
      <c r="BG104" s="594"/>
      <c r="BH104" s="594"/>
      <c r="BI104" s="594"/>
      <c r="BN104" s="592"/>
      <c r="BO104" s="591"/>
      <c r="BP104" s="591"/>
      <c r="BQ104" s="593"/>
      <c r="BR104" s="594"/>
      <c r="BS104" s="594"/>
      <c r="BT104" s="594"/>
      <c r="BY104" s="592"/>
      <c r="BZ104" s="591"/>
      <c r="CA104" s="591"/>
      <c r="CB104" s="593"/>
      <c r="CC104" s="594"/>
      <c r="CD104" s="594"/>
      <c r="CE104" s="594"/>
      <c r="CJ104" s="592"/>
      <c r="CK104" s="591"/>
      <c r="CL104" s="591"/>
      <c r="CM104" s="593"/>
      <c r="CN104" s="594"/>
      <c r="CO104" s="594"/>
      <c r="CP104" s="594"/>
      <c r="CU104" s="592"/>
      <c r="CV104" s="591"/>
      <c r="CW104" s="591"/>
      <c r="CX104" s="593"/>
      <c r="CY104" s="594"/>
      <c r="CZ104" s="594"/>
      <c r="DA104" s="594"/>
      <c r="DF104" s="592"/>
      <c r="DG104" s="591"/>
      <c r="DH104" s="591"/>
      <c r="DI104" s="593"/>
      <c r="DJ104" s="594"/>
      <c r="DK104" s="594"/>
      <c r="DL104" s="594"/>
      <c r="DQ104" s="592"/>
      <c r="DR104" s="591"/>
      <c r="DS104" s="591"/>
      <c r="DT104" s="593"/>
      <c r="DU104" s="594"/>
      <c r="DV104" s="594"/>
      <c r="DW104" s="594"/>
      <c r="EB104" s="592"/>
      <c r="EC104" s="591"/>
      <c r="ED104" s="591"/>
      <c r="EE104" s="593"/>
      <c r="EF104" s="594"/>
      <c r="EG104" s="594"/>
      <c r="EH104" s="594"/>
      <c r="EM104" s="592"/>
      <c r="EN104" s="591"/>
      <c r="EO104" s="591"/>
      <c r="EP104" s="593"/>
      <c r="EQ104" s="594"/>
      <c r="ER104" s="594"/>
      <c r="ES104" s="594"/>
      <c r="EX104" s="592"/>
      <c r="EY104" s="591"/>
      <c r="EZ104" s="591"/>
      <c r="FA104" s="593"/>
      <c r="FB104" s="594"/>
      <c r="FC104" s="594"/>
      <c r="FD104" s="594"/>
      <c r="FI104" s="592"/>
      <c r="FJ104" s="591"/>
      <c r="FK104" s="591"/>
      <c r="FL104" s="593"/>
      <c r="FM104" s="594"/>
      <c r="FN104" s="594"/>
      <c r="FO104" s="594"/>
      <c r="FT104" s="592"/>
      <c r="FU104" s="591"/>
      <c r="FV104" s="591"/>
      <c r="FW104" s="593"/>
      <c r="FX104" s="594"/>
      <c r="FY104" s="594"/>
      <c r="FZ104" s="594"/>
      <c r="GE104" s="592"/>
      <c r="GF104" s="591"/>
      <c r="GG104" s="591"/>
      <c r="GH104" s="593"/>
      <c r="GI104" s="594"/>
      <c r="GJ104" s="594"/>
      <c r="GK104" s="594"/>
      <c r="GP104" s="592"/>
      <c r="GQ104" s="591"/>
      <c r="GR104" s="591"/>
      <c r="GS104" s="593"/>
      <c r="GT104" s="594"/>
      <c r="GU104" s="594"/>
      <c r="GV104" s="594"/>
      <c r="HA104" s="592"/>
      <c r="HB104" s="591"/>
      <c r="HC104" s="591"/>
      <c r="HD104" s="593"/>
      <c r="HE104" s="594"/>
      <c r="HF104" s="594"/>
      <c r="HG104" s="594"/>
      <c r="HL104" s="592"/>
      <c r="HM104" s="591"/>
      <c r="HN104" s="591"/>
    </row>
    <row r="105" spans="1:222" s="21" customFormat="1" ht="14.25">
      <c r="A105" s="584">
        <f>1+A104</f>
        <v>16</v>
      </c>
      <c r="B105" s="585"/>
      <c r="C105" s="586"/>
      <c r="D105" s="587"/>
      <c r="E105" s="588"/>
      <c r="F105" s="589"/>
      <c r="G105" s="589"/>
      <c r="H105" s="589"/>
      <c r="I105" s="590"/>
      <c r="J105" s="591"/>
      <c r="K105" s="592"/>
      <c r="L105" s="591"/>
      <c r="M105" s="591"/>
      <c r="N105" s="593"/>
      <c r="O105" s="594"/>
      <c r="P105" s="594"/>
      <c r="Q105" s="594"/>
      <c r="V105" s="592"/>
      <c r="W105" s="591"/>
      <c r="X105" s="591"/>
      <c r="Y105" s="593"/>
      <c r="Z105" s="594"/>
      <c r="AA105" s="594"/>
      <c r="AB105" s="594"/>
      <c r="AG105" s="592"/>
      <c r="AH105" s="591"/>
      <c r="AI105" s="591"/>
      <c r="AJ105" s="593"/>
      <c r="AK105" s="594"/>
      <c r="AL105" s="594"/>
      <c r="AM105" s="594"/>
      <c r="AR105" s="592"/>
      <c r="AS105" s="591"/>
      <c r="AT105" s="591"/>
      <c r="AU105" s="593"/>
      <c r="AV105" s="594"/>
      <c r="AW105" s="594"/>
      <c r="AX105" s="594"/>
      <c r="BC105" s="592"/>
      <c r="BD105" s="591"/>
      <c r="BE105" s="591"/>
      <c r="BF105" s="593"/>
      <c r="BG105" s="594"/>
      <c r="BH105" s="594"/>
      <c r="BI105" s="594"/>
      <c r="BN105" s="592"/>
      <c r="BO105" s="591"/>
      <c r="BP105" s="591"/>
      <c r="BQ105" s="593"/>
      <c r="BR105" s="594"/>
      <c r="BS105" s="594"/>
      <c r="BT105" s="594"/>
      <c r="BY105" s="592"/>
      <c r="BZ105" s="591"/>
      <c r="CA105" s="591"/>
      <c r="CB105" s="593"/>
      <c r="CC105" s="594"/>
      <c r="CD105" s="594"/>
      <c r="CE105" s="594"/>
      <c r="CJ105" s="592"/>
      <c r="CK105" s="591"/>
      <c r="CL105" s="591"/>
      <c r="CM105" s="593"/>
      <c r="CN105" s="594"/>
      <c r="CO105" s="594"/>
      <c r="CP105" s="594"/>
      <c r="CU105" s="592"/>
      <c r="CV105" s="591"/>
      <c r="CW105" s="591"/>
      <c r="CX105" s="593"/>
      <c r="CY105" s="594"/>
      <c r="CZ105" s="594"/>
      <c r="DA105" s="594"/>
      <c r="DF105" s="592"/>
      <c r="DG105" s="591"/>
      <c r="DH105" s="591"/>
      <c r="DI105" s="593"/>
      <c r="DJ105" s="594"/>
      <c r="DK105" s="594"/>
      <c r="DL105" s="594"/>
      <c r="DQ105" s="592"/>
      <c r="DR105" s="591"/>
      <c r="DS105" s="591"/>
      <c r="DT105" s="593"/>
      <c r="DU105" s="594"/>
      <c r="DV105" s="594"/>
      <c r="DW105" s="594"/>
      <c r="EB105" s="592"/>
      <c r="EC105" s="591"/>
      <c r="ED105" s="591"/>
      <c r="EE105" s="593"/>
      <c r="EF105" s="594"/>
      <c r="EG105" s="594"/>
      <c r="EH105" s="594"/>
      <c r="EM105" s="592"/>
      <c r="EN105" s="591"/>
      <c r="EO105" s="591"/>
      <c r="EP105" s="593"/>
      <c r="EQ105" s="594"/>
      <c r="ER105" s="594"/>
      <c r="ES105" s="594"/>
      <c r="EX105" s="592"/>
      <c r="EY105" s="591"/>
      <c r="EZ105" s="591"/>
      <c r="FA105" s="593"/>
      <c r="FB105" s="594"/>
      <c r="FC105" s="594"/>
      <c r="FD105" s="594"/>
      <c r="FI105" s="592"/>
      <c r="FJ105" s="591"/>
      <c r="FK105" s="591"/>
      <c r="FL105" s="593"/>
      <c r="FM105" s="594"/>
      <c r="FN105" s="594"/>
      <c r="FO105" s="594"/>
      <c r="FT105" s="592"/>
      <c r="FU105" s="591"/>
      <c r="FV105" s="591"/>
      <c r="FW105" s="593"/>
      <c r="FX105" s="594"/>
      <c r="FY105" s="594"/>
      <c r="FZ105" s="594"/>
      <c r="GE105" s="592"/>
      <c r="GF105" s="591"/>
      <c r="GG105" s="591"/>
      <c r="GH105" s="593"/>
      <c r="GI105" s="594"/>
      <c r="GJ105" s="594"/>
      <c r="GK105" s="594"/>
      <c r="GP105" s="592"/>
      <c r="GQ105" s="591"/>
      <c r="GR105" s="591"/>
      <c r="GS105" s="593"/>
      <c r="GT105" s="594"/>
      <c r="GU105" s="594"/>
      <c r="GV105" s="594"/>
      <c r="HA105" s="592"/>
      <c r="HB105" s="591"/>
      <c r="HC105" s="591"/>
      <c r="HD105" s="593"/>
      <c r="HE105" s="594"/>
      <c r="HF105" s="594"/>
      <c r="HG105" s="594"/>
      <c r="HL105" s="592"/>
      <c r="HM105" s="591"/>
      <c r="HN105" s="591"/>
    </row>
    <row r="106" spans="1:222" s="23" customFormat="1" ht="15">
      <c r="A106" s="584">
        <f t="shared" si="9"/>
        <v>17</v>
      </c>
      <c r="B106" s="553"/>
      <c r="C106" s="603" t="s">
        <v>3062</v>
      </c>
      <c r="D106" s="604"/>
      <c r="E106" s="604"/>
      <c r="F106" s="605"/>
      <c r="G106" s="605"/>
      <c r="H106" s="605">
        <f>SUM(H90:H105)</f>
        <v>0</v>
      </c>
      <c r="I106" s="606">
        <f>SUM(I90:I105)</f>
        <v>0</v>
      </c>
      <c r="J106" s="607"/>
      <c r="K106" s="608"/>
      <c r="L106" s="608"/>
      <c r="M106" s="609"/>
      <c r="N106" s="610"/>
      <c r="O106" s="611"/>
      <c r="P106" s="610"/>
      <c r="Q106" s="612"/>
      <c r="R106" s="612"/>
      <c r="S106" s="612"/>
      <c r="T106" s="612"/>
      <c r="U106" s="607"/>
      <c r="V106" s="608"/>
      <c r="W106" s="608"/>
      <c r="X106" s="609"/>
      <c r="Y106" s="610"/>
      <c r="Z106" s="611"/>
      <c r="AA106" s="610"/>
      <c r="AB106" s="612"/>
      <c r="AC106" s="612"/>
      <c r="AD106" s="612"/>
      <c r="AE106" s="612"/>
      <c r="AF106" s="607"/>
      <c r="AG106" s="608"/>
      <c r="AH106" s="608"/>
      <c r="AI106" s="609"/>
      <c r="AJ106" s="610"/>
      <c r="AK106" s="611"/>
      <c r="AL106" s="610"/>
      <c r="AM106" s="612"/>
      <c r="AN106" s="612"/>
      <c r="AO106" s="612"/>
      <c r="AP106" s="612"/>
      <c r="AQ106" s="607"/>
      <c r="AR106" s="608"/>
      <c r="AS106" s="608"/>
      <c r="AT106" s="609"/>
      <c r="AU106" s="610"/>
      <c r="AV106" s="611"/>
      <c r="AW106" s="610"/>
      <c r="AX106" s="612"/>
      <c r="AY106" s="612"/>
      <c r="AZ106" s="612"/>
      <c r="BA106" s="612"/>
      <c r="BB106" s="607"/>
      <c r="BC106" s="608"/>
      <c r="BD106" s="608"/>
      <c r="BE106" s="609"/>
      <c r="BF106" s="610"/>
      <c r="BG106" s="611"/>
      <c r="BH106" s="610"/>
      <c r="BI106" s="612"/>
      <c r="BJ106" s="612"/>
      <c r="BK106" s="612"/>
      <c r="BL106" s="612"/>
      <c r="BM106" s="607"/>
      <c r="BN106" s="608"/>
      <c r="BO106" s="608"/>
      <c r="BP106" s="609"/>
      <c r="BQ106" s="610"/>
      <c r="BR106" s="611"/>
      <c r="BS106" s="610"/>
      <c r="BT106" s="612"/>
      <c r="BU106" s="612"/>
      <c r="BV106" s="612"/>
      <c r="BW106" s="612"/>
      <c r="BX106" s="607"/>
      <c r="BY106" s="608"/>
      <c r="BZ106" s="608"/>
      <c r="CA106" s="609"/>
      <c r="CB106" s="610"/>
      <c r="CC106" s="611"/>
      <c r="CD106" s="610"/>
      <c r="CE106" s="612"/>
      <c r="CF106" s="612"/>
      <c r="CG106" s="612"/>
      <c r="CH106" s="612"/>
      <c r="CI106" s="607"/>
      <c r="CJ106" s="608"/>
      <c r="CK106" s="608"/>
      <c r="CL106" s="609"/>
      <c r="CM106" s="610"/>
      <c r="CN106" s="611"/>
      <c r="CO106" s="610"/>
      <c r="CP106" s="612"/>
      <c r="CQ106" s="612"/>
      <c r="CR106" s="612"/>
      <c r="CS106" s="612"/>
      <c r="CT106" s="607"/>
      <c r="CU106" s="608"/>
      <c r="CV106" s="608"/>
      <c r="CW106" s="609"/>
      <c r="CX106" s="610"/>
      <c r="CY106" s="611"/>
      <c r="CZ106" s="610"/>
      <c r="DA106" s="612"/>
      <c r="DB106" s="612"/>
      <c r="DC106" s="612"/>
      <c r="DD106" s="612"/>
      <c r="DE106" s="607"/>
      <c r="DF106" s="608"/>
      <c r="DG106" s="608"/>
      <c r="DH106" s="609"/>
      <c r="DI106" s="610"/>
      <c r="DJ106" s="611"/>
      <c r="DK106" s="610"/>
      <c r="DL106" s="612"/>
      <c r="DM106" s="612"/>
      <c r="DN106" s="612"/>
      <c r="DO106" s="612"/>
      <c r="DP106" s="607"/>
      <c r="DQ106" s="608"/>
      <c r="DR106" s="608"/>
      <c r="DS106" s="609"/>
      <c r="DT106" s="610"/>
      <c r="DU106" s="611"/>
      <c r="DV106" s="610"/>
      <c r="DW106" s="612"/>
      <c r="DX106" s="612"/>
      <c r="DY106" s="612"/>
      <c r="DZ106" s="612"/>
      <c r="EA106" s="607"/>
      <c r="EB106" s="608"/>
      <c r="EC106" s="608"/>
      <c r="ED106" s="609"/>
      <c r="EE106" s="610"/>
      <c r="EF106" s="611"/>
      <c r="EG106" s="610"/>
      <c r="EH106" s="612"/>
      <c r="EI106" s="612"/>
      <c r="EJ106" s="612"/>
      <c r="EK106" s="612"/>
      <c r="EL106" s="607"/>
      <c r="EM106" s="608"/>
      <c r="EN106" s="608"/>
      <c r="EO106" s="609"/>
      <c r="EP106" s="610"/>
      <c r="EQ106" s="611"/>
      <c r="ER106" s="610"/>
      <c r="ES106" s="612"/>
      <c r="ET106" s="612"/>
      <c r="EU106" s="612"/>
      <c r="EV106" s="612"/>
      <c r="EW106" s="607"/>
      <c r="EX106" s="608"/>
      <c r="EY106" s="608"/>
      <c r="EZ106" s="609"/>
      <c r="FA106" s="610"/>
      <c r="FB106" s="611"/>
      <c r="FC106" s="610"/>
      <c r="FD106" s="612"/>
      <c r="FE106" s="612"/>
      <c r="FF106" s="612"/>
      <c r="FG106" s="612"/>
      <c r="FH106" s="607"/>
      <c r="FI106" s="608"/>
      <c r="FJ106" s="608"/>
      <c r="FK106" s="609"/>
      <c r="FL106" s="610"/>
      <c r="FM106" s="611"/>
      <c r="FN106" s="610"/>
      <c r="FO106" s="612"/>
      <c r="FP106" s="612"/>
      <c r="FQ106" s="612"/>
      <c r="FR106" s="612"/>
      <c r="FS106" s="607"/>
      <c r="FT106" s="608"/>
      <c r="FU106" s="608"/>
      <c r="FV106" s="609"/>
      <c r="FW106" s="610"/>
      <c r="FX106" s="611"/>
      <c r="FY106" s="610"/>
      <c r="FZ106" s="612"/>
      <c r="GA106" s="612"/>
      <c r="GB106" s="612"/>
      <c r="GC106" s="612"/>
      <c r="GD106" s="607"/>
      <c r="GE106" s="608"/>
      <c r="GF106" s="608"/>
    </row>
    <row r="107" spans="1:222" s="23" customFormat="1" ht="14.1" customHeight="1">
      <c r="A107" s="584">
        <f t="shared" si="9"/>
        <v>18</v>
      </c>
      <c r="B107" s="553"/>
      <c r="C107" s="603"/>
      <c r="D107" s="604"/>
      <c r="E107" s="604"/>
      <c r="F107" s="605"/>
      <c r="G107" s="605"/>
      <c r="H107" s="605"/>
      <c r="I107" s="606"/>
      <c r="J107" s="607"/>
      <c r="K107" s="608"/>
      <c r="L107" s="608"/>
      <c r="M107" s="609"/>
      <c r="N107" s="610"/>
      <c r="O107" s="611"/>
      <c r="P107" s="610"/>
      <c r="Q107" s="612"/>
      <c r="R107" s="612"/>
      <c r="S107" s="612"/>
      <c r="T107" s="612"/>
      <c r="U107" s="607"/>
      <c r="V107" s="608"/>
      <c r="W107" s="608"/>
      <c r="X107" s="609"/>
      <c r="Y107" s="610"/>
      <c r="Z107" s="611"/>
      <c r="AA107" s="610"/>
      <c r="AB107" s="612"/>
      <c r="AC107" s="612"/>
      <c r="AD107" s="612"/>
      <c r="AE107" s="612"/>
      <c r="AF107" s="607"/>
      <c r="AG107" s="608"/>
      <c r="AH107" s="608"/>
      <c r="AI107" s="609"/>
      <c r="AJ107" s="610"/>
      <c r="AK107" s="611"/>
      <c r="AL107" s="610"/>
      <c r="AM107" s="612"/>
      <c r="AN107" s="612"/>
      <c r="AO107" s="612"/>
      <c r="AP107" s="612"/>
      <c r="AQ107" s="607"/>
      <c r="AR107" s="608"/>
      <c r="AS107" s="608"/>
      <c r="AT107" s="609"/>
      <c r="AU107" s="610"/>
      <c r="AV107" s="611"/>
      <c r="AW107" s="610"/>
      <c r="AX107" s="612"/>
      <c r="AY107" s="612"/>
      <c r="AZ107" s="612"/>
      <c r="BA107" s="612"/>
      <c r="BB107" s="607"/>
      <c r="BC107" s="608"/>
      <c r="BD107" s="608"/>
      <c r="BE107" s="609"/>
      <c r="BF107" s="610"/>
      <c r="BG107" s="611"/>
      <c r="BH107" s="610"/>
      <c r="BI107" s="612"/>
      <c r="BJ107" s="612"/>
      <c r="BK107" s="612"/>
      <c r="BL107" s="612"/>
      <c r="BM107" s="607"/>
      <c r="BN107" s="608"/>
      <c r="BO107" s="608"/>
      <c r="BP107" s="609"/>
      <c r="BQ107" s="610"/>
      <c r="BR107" s="611"/>
      <c r="BS107" s="610"/>
      <c r="BT107" s="612"/>
      <c r="BU107" s="612"/>
      <c r="BV107" s="612"/>
      <c r="BW107" s="612"/>
      <c r="BX107" s="607"/>
      <c r="BY107" s="608"/>
      <c r="BZ107" s="608"/>
      <c r="CA107" s="609"/>
      <c r="CB107" s="610"/>
      <c r="CC107" s="611"/>
      <c r="CD107" s="610"/>
      <c r="CE107" s="612"/>
      <c r="CF107" s="612"/>
      <c r="CG107" s="612"/>
      <c r="CH107" s="612"/>
      <c r="CI107" s="607"/>
      <c r="CJ107" s="608"/>
      <c r="CK107" s="608"/>
      <c r="CL107" s="609"/>
      <c r="CM107" s="610"/>
      <c r="CN107" s="611"/>
      <c r="CO107" s="610"/>
      <c r="CP107" s="612"/>
      <c r="CQ107" s="612"/>
      <c r="CR107" s="612"/>
      <c r="CS107" s="612"/>
      <c r="CT107" s="607"/>
      <c r="CU107" s="608"/>
      <c r="CV107" s="608"/>
      <c r="CW107" s="609"/>
      <c r="CX107" s="610"/>
      <c r="CY107" s="611"/>
      <c r="CZ107" s="610"/>
      <c r="DA107" s="612"/>
      <c r="DB107" s="612"/>
      <c r="DC107" s="612"/>
      <c r="DD107" s="612"/>
      <c r="DE107" s="607"/>
      <c r="DF107" s="608"/>
      <c r="DG107" s="608"/>
      <c r="DH107" s="609"/>
      <c r="DI107" s="610"/>
      <c r="DJ107" s="611"/>
      <c r="DK107" s="610"/>
      <c r="DL107" s="612"/>
      <c r="DM107" s="612"/>
      <c r="DN107" s="612"/>
      <c r="DO107" s="612"/>
      <c r="DP107" s="607"/>
      <c r="DQ107" s="608"/>
      <c r="DR107" s="608"/>
      <c r="DS107" s="609"/>
      <c r="DT107" s="610"/>
      <c r="DU107" s="611"/>
      <c r="DV107" s="610"/>
      <c r="DW107" s="612"/>
      <c r="DX107" s="612"/>
      <c r="DY107" s="612"/>
      <c r="DZ107" s="612"/>
      <c r="EA107" s="607"/>
      <c r="EB107" s="608"/>
      <c r="EC107" s="608"/>
      <c r="ED107" s="609"/>
      <c r="EE107" s="610"/>
      <c r="EF107" s="611"/>
      <c r="EG107" s="610"/>
      <c r="EH107" s="612"/>
      <c r="EI107" s="612"/>
      <c r="EJ107" s="612"/>
      <c r="EK107" s="612"/>
      <c r="EL107" s="607"/>
      <c r="EM107" s="608"/>
      <c r="EN107" s="608"/>
      <c r="EO107" s="609"/>
      <c r="EP107" s="610"/>
      <c r="EQ107" s="611"/>
      <c r="ER107" s="610"/>
      <c r="ES107" s="612"/>
      <c r="ET107" s="612"/>
      <c r="EU107" s="612"/>
      <c r="EV107" s="612"/>
      <c r="EW107" s="607"/>
      <c r="EX107" s="608"/>
      <c r="EY107" s="608"/>
      <c r="EZ107" s="609"/>
      <c r="FA107" s="610"/>
      <c r="FB107" s="611"/>
      <c r="FC107" s="610"/>
      <c r="FD107" s="612"/>
      <c r="FE107" s="612"/>
      <c r="FF107" s="612"/>
      <c r="FG107" s="612"/>
      <c r="FH107" s="607"/>
      <c r="FI107" s="608"/>
      <c r="FJ107" s="608"/>
      <c r="FK107" s="609"/>
      <c r="FL107" s="610"/>
      <c r="FM107" s="611"/>
      <c r="FN107" s="610"/>
      <c r="FO107" s="612"/>
      <c r="FP107" s="612"/>
      <c r="FQ107" s="612"/>
      <c r="FR107" s="612"/>
      <c r="FS107" s="607"/>
      <c r="FT107" s="608"/>
      <c r="FU107" s="608"/>
      <c r="FV107" s="609"/>
      <c r="FW107" s="610"/>
      <c r="FX107" s="611"/>
      <c r="FY107" s="610"/>
      <c r="FZ107" s="612"/>
      <c r="GA107" s="612"/>
      <c r="GB107" s="612"/>
      <c r="GC107" s="612"/>
      <c r="GD107" s="607"/>
      <c r="GE107" s="608"/>
      <c r="GF107" s="608"/>
    </row>
    <row r="108" spans="1:222" ht="25.5">
      <c r="A108" s="563"/>
      <c r="B108" s="564"/>
      <c r="C108" s="580" t="s">
        <v>3068</v>
      </c>
      <c r="D108" s="581"/>
      <c r="E108" s="581"/>
      <c r="F108" s="582"/>
      <c r="G108" s="582"/>
      <c r="H108" s="582"/>
      <c r="I108" s="583"/>
      <c r="J108" s="559"/>
      <c r="K108" s="560"/>
      <c r="L108" s="560"/>
      <c r="M108" s="561"/>
      <c r="N108" s="532"/>
      <c r="O108" s="562"/>
      <c r="P108" s="532"/>
      <c r="Q108" s="529"/>
      <c r="R108" s="529"/>
      <c r="S108" s="529"/>
      <c r="T108" s="529"/>
      <c r="U108" s="559"/>
      <c r="V108" s="560"/>
      <c r="W108" s="560"/>
      <c r="X108" s="561"/>
      <c r="Y108" s="532"/>
      <c r="Z108" s="562"/>
      <c r="AA108" s="532"/>
      <c r="AB108" s="529"/>
      <c r="AC108" s="529"/>
      <c r="AD108" s="529"/>
      <c r="AE108" s="529"/>
      <c r="AF108" s="559"/>
      <c r="AG108" s="560"/>
      <c r="AH108" s="560"/>
      <c r="AI108" s="561"/>
      <c r="AJ108" s="532"/>
      <c r="AK108" s="562"/>
      <c r="AL108" s="532"/>
      <c r="AM108" s="529"/>
      <c r="AN108" s="529"/>
      <c r="AO108" s="529"/>
      <c r="AP108" s="529"/>
      <c r="AQ108" s="559"/>
      <c r="AR108" s="560"/>
      <c r="AS108" s="560"/>
      <c r="AT108" s="561"/>
      <c r="AU108" s="532"/>
      <c r="AV108" s="562"/>
      <c r="AW108" s="532"/>
      <c r="AX108" s="529"/>
      <c r="AY108" s="529"/>
      <c r="AZ108" s="529"/>
      <c r="BA108" s="529"/>
      <c r="BB108" s="559"/>
      <c r="BC108" s="560"/>
      <c r="BD108" s="560"/>
      <c r="BE108" s="561"/>
      <c r="BF108" s="532"/>
      <c r="BG108" s="562"/>
      <c r="BH108" s="532"/>
      <c r="BI108" s="529"/>
      <c r="BJ108" s="529"/>
      <c r="BK108" s="529"/>
      <c r="BL108" s="529"/>
      <c r="BM108" s="559"/>
      <c r="BN108" s="560"/>
      <c r="BO108" s="560"/>
      <c r="BP108" s="561"/>
      <c r="BQ108" s="532"/>
      <c r="BR108" s="562"/>
      <c r="BS108" s="532"/>
      <c r="BT108" s="529"/>
      <c r="BU108" s="529"/>
      <c r="BV108" s="529"/>
      <c r="BW108" s="529"/>
      <c r="BX108" s="559"/>
      <c r="BY108" s="560"/>
      <c r="BZ108" s="560"/>
      <c r="CA108" s="561"/>
      <c r="CB108" s="532"/>
      <c r="CC108" s="562"/>
      <c r="CD108" s="532"/>
      <c r="CE108" s="529"/>
      <c r="CF108" s="529"/>
      <c r="CG108" s="529"/>
      <c r="CH108" s="529"/>
      <c r="CI108" s="559"/>
      <c r="CJ108" s="560"/>
      <c r="CK108" s="560"/>
      <c r="CL108" s="561"/>
      <c r="CM108" s="532"/>
      <c r="CN108" s="562"/>
      <c r="CO108" s="532"/>
      <c r="CP108" s="529"/>
      <c r="CQ108" s="529"/>
      <c r="CR108" s="529"/>
      <c r="CS108" s="529"/>
      <c r="CT108" s="559"/>
      <c r="CU108" s="560"/>
      <c r="CV108" s="560"/>
      <c r="CW108" s="561"/>
      <c r="CX108" s="532"/>
      <c r="CY108" s="562"/>
      <c r="CZ108" s="532"/>
      <c r="DA108" s="529"/>
      <c r="DB108" s="529"/>
      <c r="DC108" s="529"/>
      <c r="DD108" s="529"/>
      <c r="DE108" s="559"/>
      <c r="DF108" s="560"/>
      <c r="DG108" s="560"/>
      <c r="DH108" s="561"/>
      <c r="DI108" s="532"/>
      <c r="DJ108" s="562"/>
      <c r="DK108" s="532"/>
      <c r="DL108" s="529"/>
      <c r="DM108" s="529"/>
      <c r="DN108" s="529"/>
      <c r="DO108" s="529"/>
      <c r="DP108" s="559"/>
      <c r="DQ108" s="560"/>
      <c r="DR108" s="560"/>
      <c r="DS108" s="561"/>
      <c r="DT108" s="532"/>
      <c r="DU108" s="562"/>
      <c r="DV108" s="532"/>
      <c r="DW108" s="529"/>
      <c r="DX108" s="529"/>
      <c r="DY108" s="529"/>
      <c r="DZ108" s="529"/>
      <c r="EA108" s="559"/>
      <c r="EB108" s="560"/>
      <c r="EC108" s="560"/>
      <c r="ED108" s="561"/>
      <c r="EE108" s="532"/>
      <c r="EF108" s="562"/>
      <c r="EG108" s="532"/>
      <c r="EH108" s="529"/>
      <c r="EI108" s="529"/>
      <c r="EJ108" s="529"/>
      <c r="EK108" s="529"/>
      <c r="EL108" s="559"/>
      <c r="EM108" s="560"/>
      <c r="EN108" s="560"/>
      <c r="EO108" s="561"/>
      <c r="EP108" s="532"/>
      <c r="EQ108" s="562"/>
      <c r="ER108" s="532"/>
      <c r="ES108" s="529"/>
      <c r="ET108" s="529"/>
      <c r="EU108" s="529"/>
      <c r="EV108" s="529"/>
      <c r="EW108" s="559"/>
      <c r="EX108" s="560"/>
      <c r="EY108" s="560"/>
      <c r="EZ108" s="561"/>
      <c r="FA108" s="532"/>
      <c r="FB108" s="562"/>
      <c r="FC108" s="532"/>
      <c r="FD108" s="529"/>
      <c r="FE108" s="529"/>
      <c r="FF108" s="529"/>
      <c r="FG108" s="529"/>
      <c r="FH108" s="559"/>
      <c r="FI108" s="560"/>
      <c r="FJ108" s="560"/>
      <c r="FK108" s="561"/>
      <c r="FL108" s="532"/>
      <c r="FM108" s="562"/>
      <c r="FN108" s="532"/>
      <c r="FO108" s="529"/>
      <c r="FP108" s="529"/>
      <c r="FQ108" s="529"/>
      <c r="FR108" s="529"/>
      <c r="FS108" s="559"/>
      <c r="FT108" s="560"/>
      <c r="FU108" s="560"/>
      <c r="FV108" s="561"/>
      <c r="FW108" s="532"/>
      <c r="FX108" s="562"/>
      <c r="FY108" s="532"/>
      <c r="FZ108" s="529"/>
      <c r="GA108" s="529"/>
      <c r="GB108" s="529"/>
      <c r="GC108" s="529"/>
      <c r="GD108" s="559"/>
      <c r="GE108" s="560"/>
      <c r="GF108" s="560"/>
    </row>
    <row r="109" spans="1:222" s="21" customFormat="1" ht="72" customHeight="1">
      <c r="A109" s="584">
        <v>1</v>
      </c>
      <c r="B109" s="585"/>
      <c r="C109" s="586" t="s">
        <v>3050</v>
      </c>
      <c r="D109" s="587"/>
      <c r="E109" s="588"/>
      <c r="F109" s="589"/>
      <c r="G109" s="589"/>
      <c r="H109" s="589"/>
      <c r="I109" s="590"/>
      <c r="J109" s="591"/>
      <c r="K109" s="592"/>
      <c r="L109" s="591"/>
      <c r="M109" s="591"/>
      <c r="N109" s="593"/>
      <c r="O109" s="594"/>
      <c r="P109" s="594"/>
      <c r="Q109" s="594"/>
      <c r="V109" s="592"/>
      <c r="W109" s="591"/>
      <c r="X109" s="591"/>
      <c r="Y109" s="593"/>
      <c r="Z109" s="594"/>
      <c r="AA109" s="594"/>
      <c r="AB109" s="594"/>
      <c r="AG109" s="592"/>
      <c r="AH109" s="591"/>
      <c r="AI109" s="591"/>
      <c r="AJ109" s="593"/>
      <c r="AK109" s="594"/>
      <c r="AL109" s="594"/>
      <c r="AM109" s="594"/>
      <c r="AR109" s="592"/>
      <c r="AS109" s="591"/>
      <c r="AT109" s="591"/>
      <c r="AU109" s="593"/>
      <c r="AV109" s="594"/>
      <c r="AW109" s="594"/>
      <c r="AX109" s="594"/>
      <c r="BC109" s="592"/>
      <c r="BD109" s="591"/>
      <c r="BE109" s="591"/>
      <c r="BF109" s="593"/>
      <c r="BG109" s="594"/>
      <c r="BH109" s="594"/>
      <c r="BI109" s="594"/>
      <c r="BN109" s="592"/>
      <c r="BO109" s="591"/>
      <c r="BP109" s="591"/>
      <c r="BQ109" s="593"/>
      <c r="BR109" s="594"/>
      <c r="BS109" s="594"/>
      <c r="BT109" s="594"/>
      <c r="BY109" s="592"/>
      <c r="BZ109" s="591"/>
      <c r="CA109" s="591"/>
      <c r="CB109" s="593"/>
      <c r="CC109" s="594"/>
      <c r="CD109" s="594"/>
      <c r="CE109" s="594"/>
      <c r="CJ109" s="592"/>
      <c r="CK109" s="591"/>
      <c r="CL109" s="591"/>
      <c r="CM109" s="593"/>
      <c r="CN109" s="594"/>
      <c r="CO109" s="594"/>
      <c r="CP109" s="594"/>
      <c r="CU109" s="592"/>
      <c r="CV109" s="591"/>
      <c r="CW109" s="591"/>
      <c r="CX109" s="593"/>
      <c r="CY109" s="594"/>
      <c r="CZ109" s="594"/>
      <c r="DA109" s="594"/>
      <c r="DF109" s="592"/>
      <c r="DG109" s="591"/>
      <c r="DH109" s="591"/>
      <c r="DI109" s="593"/>
      <c r="DJ109" s="594"/>
      <c r="DK109" s="594"/>
      <c r="DL109" s="594"/>
      <c r="DQ109" s="592"/>
      <c r="DR109" s="591"/>
      <c r="DS109" s="591"/>
      <c r="DT109" s="593"/>
      <c r="DU109" s="594"/>
      <c r="DV109" s="594"/>
      <c r="DW109" s="594"/>
      <c r="EB109" s="592"/>
      <c r="EC109" s="591"/>
      <c r="ED109" s="591"/>
      <c r="EE109" s="593"/>
      <c r="EF109" s="594"/>
      <c r="EG109" s="594"/>
      <c r="EH109" s="594"/>
      <c r="EM109" s="592"/>
      <c r="EN109" s="591"/>
      <c r="EO109" s="591"/>
      <c r="EP109" s="593"/>
      <c r="EQ109" s="594"/>
      <c r="ER109" s="594"/>
      <c r="ES109" s="594"/>
      <c r="EX109" s="592"/>
      <c r="EY109" s="591"/>
      <c r="EZ109" s="591"/>
      <c r="FA109" s="593"/>
      <c r="FB109" s="594"/>
      <c r="FC109" s="594"/>
      <c r="FD109" s="594"/>
      <c r="FI109" s="592"/>
      <c r="FJ109" s="591"/>
      <c r="FK109" s="591"/>
      <c r="FL109" s="593"/>
      <c r="FM109" s="594"/>
      <c r="FN109" s="594"/>
      <c r="FO109" s="594"/>
      <c r="FT109" s="592"/>
      <c r="FU109" s="591"/>
      <c r="FV109" s="591"/>
      <c r="FW109" s="593"/>
      <c r="FX109" s="594"/>
      <c r="FY109" s="594"/>
      <c r="FZ109" s="594"/>
      <c r="GE109" s="592"/>
      <c r="GF109" s="591"/>
      <c r="GG109" s="591"/>
      <c r="GH109" s="593"/>
      <c r="GI109" s="594"/>
      <c r="GJ109" s="594"/>
      <c r="GK109" s="594"/>
      <c r="GP109" s="592"/>
      <c r="GQ109" s="591"/>
      <c r="GR109" s="591"/>
      <c r="GS109" s="593"/>
      <c r="GT109" s="594"/>
      <c r="GU109" s="594"/>
      <c r="GV109" s="594"/>
      <c r="HA109" s="592"/>
      <c r="HB109" s="591"/>
      <c r="HC109" s="591"/>
      <c r="HD109" s="593"/>
      <c r="HE109" s="594"/>
      <c r="HF109" s="594"/>
      <c r="HG109" s="594"/>
      <c r="HL109" s="592"/>
      <c r="HM109" s="591"/>
      <c r="HN109" s="591"/>
    </row>
    <row r="110" spans="1:222" s="21" customFormat="1" ht="14.25">
      <c r="A110" s="584">
        <f t="shared" ref="A110:A126" si="12">1+A109</f>
        <v>2</v>
      </c>
      <c r="B110" s="585"/>
      <c r="C110" s="586"/>
      <c r="D110" s="587"/>
      <c r="E110" s="588"/>
      <c r="F110" s="589"/>
      <c r="G110" s="589"/>
      <c r="H110" s="589"/>
      <c r="I110" s="590"/>
      <c r="J110" s="591"/>
      <c r="K110" s="592"/>
      <c r="L110" s="591"/>
      <c r="M110" s="591"/>
      <c r="N110" s="593"/>
      <c r="O110" s="594"/>
      <c r="P110" s="594"/>
      <c r="Q110" s="594"/>
      <c r="V110" s="592"/>
      <c r="W110" s="591"/>
      <c r="X110" s="591"/>
      <c r="Y110" s="593"/>
      <c r="Z110" s="594"/>
      <c r="AA110" s="594"/>
      <c r="AB110" s="594"/>
      <c r="AG110" s="592"/>
      <c r="AH110" s="591"/>
      <c r="AI110" s="591"/>
      <c r="AJ110" s="593"/>
      <c r="AK110" s="594"/>
      <c r="AL110" s="594"/>
      <c r="AM110" s="594"/>
      <c r="AR110" s="592"/>
      <c r="AS110" s="591"/>
      <c r="AT110" s="591"/>
      <c r="AU110" s="593"/>
      <c r="AV110" s="594"/>
      <c r="AW110" s="594"/>
      <c r="AX110" s="594"/>
      <c r="BC110" s="592"/>
      <c r="BD110" s="591"/>
      <c r="BE110" s="591"/>
      <c r="BF110" s="593"/>
      <c r="BG110" s="594"/>
      <c r="BH110" s="594"/>
      <c r="BI110" s="594"/>
      <c r="BN110" s="592"/>
      <c r="BO110" s="591"/>
      <c r="BP110" s="591"/>
      <c r="BQ110" s="593"/>
      <c r="BR110" s="594"/>
      <c r="BS110" s="594"/>
      <c r="BT110" s="594"/>
      <c r="BY110" s="592"/>
      <c r="BZ110" s="591"/>
      <c r="CA110" s="591"/>
      <c r="CB110" s="593"/>
      <c r="CC110" s="594"/>
      <c r="CD110" s="594"/>
      <c r="CE110" s="594"/>
      <c r="CJ110" s="592"/>
      <c r="CK110" s="591"/>
      <c r="CL110" s="591"/>
      <c r="CM110" s="593"/>
      <c r="CN110" s="594"/>
      <c r="CO110" s="594"/>
      <c r="CP110" s="594"/>
      <c r="CU110" s="592"/>
      <c r="CV110" s="591"/>
      <c r="CW110" s="591"/>
      <c r="CX110" s="593"/>
      <c r="CY110" s="594"/>
      <c r="CZ110" s="594"/>
      <c r="DA110" s="594"/>
      <c r="DF110" s="592"/>
      <c r="DG110" s="591"/>
      <c r="DH110" s="591"/>
      <c r="DI110" s="593"/>
      <c r="DJ110" s="594"/>
      <c r="DK110" s="594"/>
      <c r="DL110" s="594"/>
      <c r="DQ110" s="592"/>
      <c r="DR110" s="591"/>
      <c r="DS110" s="591"/>
      <c r="DT110" s="593"/>
      <c r="DU110" s="594"/>
      <c r="DV110" s="594"/>
      <c r="DW110" s="594"/>
      <c r="EB110" s="592"/>
      <c r="EC110" s="591"/>
      <c r="ED110" s="591"/>
      <c r="EE110" s="593"/>
      <c r="EF110" s="594"/>
      <c r="EG110" s="594"/>
      <c r="EH110" s="594"/>
      <c r="EM110" s="592"/>
      <c r="EN110" s="591"/>
      <c r="EO110" s="591"/>
      <c r="EP110" s="593"/>
      <c r="EQ110" s="594"/>
      <c r="ER110" s="594"/>
      <c r="ES110" s="594"/>
      <c r="EX110" s="592"/>
      <c r="EY110" s="591"/>
      <c r="EZ110" s="591"/>
      <c r="FA110" s="593"/>
      <c r="FB110" s="594"/>
      <c r="FC110" s="594"/>
      <c r="FD110" s="594"/>
      <c r="FI110" s="592"/>
      <c r="FJ110" s="591"/>
      <c r="FK110" s="591"/>
      <c r="FL110" s="593"/>
      <c r="FM110" s="594"/>
      <c r="FN110" s="594"/>
      <c r="FO110" s="594"/>
      <c r="FT110" s="592"/>
      <c r="FU110" s="591"/>
      <c r="FV110" s="591"/>
      <c r="FW110" s="593"/>
      <c r="FX110" s="594"/>
      <c r="FY110" s="594"/>
      <c r="FZ110" s="594"/>
      <c r="GE110" s="592"/>
      <c r="GF110" s="591"/>
      <c r="GG110" s="591"/>
      <c r="GH110" s="593"/>
      <c r="GI110" s="594"/>
      <c r="GJ110" s="594"/>
      <c r="GK110" s="594"/>
      <c r="GP110" s="592"/>
      <c r="GQ110" s="591"/>
      <c r="GR110" s="591"/>
      <c r="GS110" s="593"/>
      <c r="GT110" s="594"/>
      <c r="GU110" s="594"/>
      <c r="GV110" s="594"/>
      <c r="HA110" s="592"/>
      <c r="HB110" s="591"/>
      <c r="HC110" s="591"/>
      <c r="HD110" s="593"/>
      <c r="HE110" s="594"/>
      <c r="HF110" s="594"/>
      <c r="HG110" s="594"/>
      <c r="HL110" s="592"/>
      <c r="HM110" s="591"/>
      <c r="HN110" s="591"/>
    </row>
    <row r="111" spans="1:222" s="21" customFormat="1" ht="14.25">
      <c r="A111" s="584">
        <f t="shared" si="12"/>
        <v>3</v>
      </c>
      <c r="B111" s="585"/>
      <c r="C111" s="595" t="s">
        <v>3069</v>
      </c>
      <c r="D111" s="587" t="s">
        <v>250</v>
      </c>
      <c r="E111" s="588">
        <v>1</v>
      </c>
      <c r="F111" s="596"/>
      <c r="G111" s="589"/>
      <c r="H111" s="597">
        <f>E111*F111</f>
        <v>0</v>
      </c>
      <c r="I111" s="598">
        <f>E111*G111</f>
        <v>0</v>
      </c>
      <c r="J111" s="591"/>
      <c r="K111" s="592"/>
      <c r="L111" s="591"/>
      <c r="M111" s="591"/>
      <c r="N111" s="593"/>
      <c r="O111" s="594"/>
      <c r="P111" s="594"/>
      <c r="Q111" s="594"/>
      <c r="V111" s="592"/>
      <c r="W111" s="591"/>
      <c r="X111" s="591"/>
      <c r="Y111" s="593"/>
      <c r="Z111" s="594"/>
      <c r="AA111" s="594"/>
      <c r="AB111" s="594"/>
      <c r="AG111" s="592"/>
      <c r="AH111" s="591"/>
      <c r="AI111" s="591"/>
      <c r="AJ111" s="593"/>
      <c r="AK111" s="594"/>
      <c r="AL111" s="594"/>
      <c r="AM111" s="594"/>
      <c r="AR111" s="592"/>
      <c r="AS111" s="591"/>
      <c r="AT111" s="591"/>
      <c r="AU111" s="593"/>
      <c r="AV111" s="594"/>
      <c r="AW111" s="594"/>
      <c r="AX111" s="594"/>
      <c r="BC111" s="592"/>
      <c r="BD111" s="591"/>
      <c r="BE111" s="591"/>
      <c r="BF111" s="593"/>
      <c r="BG111" s="594"/>
      <c r="BH111" s="594"/>
      <c r="BI111" s="594"/>
      <c r="BN111" s="592"/>
      <c r="BO111" s="591"/>
      <c r="BP111" s="591"/>
      <c r="BQ111" s="593"/>
      <c r="BR111" s="594"/>
      <c r="BS111" s="594"/>
      <c r="BT111" s="594"/>
      <c r="BY111" s="592"/>
      <c r="BZ111" s="591"/>
      <c r="CA111" s="591"/>
      <c r="CB111" s="593"/>
      <c r="CC111" s="594"/>
      <c r="CD111" s="594"/>
      <c r="CE111" s="594"/>
      <c r="CJ111" s="592"/>
      <c r="CK111" s="591"/>
      <c r="CL111" s="591"/>
      <c r="CM111" s="593"/>
      <c r="CN111" s="594"/>
      <c r="CO111" s="594"/>
      <c r="CP111" s="594"/>
      <c r="CU111" s="592"/>
      <c r="CV111" s="591"/>
      <c r="CW111" s="591"/>
      <c r="CX111" s="593"/>
      <c r="CY111" s="594"/>
      <c r="CZ111" s="594"/>
      <c r="DA111" s="594"/>
      <c r="DF111" s="592"/>
      <c r="DG111" s="591"/>
      <c r="DH111" s="591"/>
      <c r="DI111" s="593"/>
      <c r="DJ111" s="594"/>
      <c r="DK111" s="594"/>
      <c r="DL111" s="594"/>
      <c r="DQ111" s="592"/>
      <c r="DR111" s="591"/>
      <c r="DS111" s="591"/>
      <c r="DT111" s="593"/>
      <c r="DU111" s="594"/>
      <c r="DV111" s="594"/>
      <c r="DW111" s="594"/>
      <c r="EB111" s="592"/>
      <c r="EC111" s="591"/>
      <c r="ED111" s="591"/>
      <c r="EE111" s="593"/>
      <c r="EF111" s="594"/>
      <c r="EG111" s="594"/>
      <c r="EH111" s="594"/>
      <c r="EM111" s="592"/>
      <c r="EN111" s="591"/>
      <c r="EO111" s="591"/>
      <c r="EP111" s="593"/>
      <c r="EQ111" s="594"/>
      <c r="ER111" s="594"/>
      <c r="ES111" s="594"/>
      <c r="EX111" s="592"/>
      <c r="EY111" s="591"/>
      <c r="EZ111" s="591"/>
      <c r="FA111" s="593"/>
      <c r="FB111" s="594"/>
      <c r="FC111" s="594"/>
      <c r="FD111" s="594"/>
      <c r="FI111" s="592"/>
      <c r="FJ111" s="591"/>
      <c r="FK111" s="591"/>
      <c r="FL111" s="593"/>
      <c r="FM111" s="594"/>
      <c r="FN111" s="594"/>
      <c r="FO111" s="594"/>
      <c r="FT111" s="592"/>
      <c r="FU111" s="591"/>
      <c r="FV111" s="591"/>
      <c r="FW111" s="593"/>
      <c r="FX111" s="594"/>
      <c r="FY111" s="594"/>
      <c r="FZ111" s="594"/>
      <c r="GE111" s="592"/>
      <c r="GF111" s="591"/>
      <c r="GG111" s="591"/>
      <c r="GH111" s="593"/>
      <c r="GI111" s="594"/>
      <c r="GJ111" s="594"/>
      <c r="GK111" s="594"/>
      <c r="GP111" s="592"/>
      <c r="GQ111" s="591"/>
      <c r="GR111" s="591"/>
      <c r="GS111" s="593"/>
      <c r="GT111" s="594"/>
      <c r="GU111" s="594"/>
      <c r="GV111" s="594"/>
      <c r="HA111" s="592"/>
      <c r="HB111" s="591"/>
      <c r="HC111" s="591"/>
      <c r="HD111" s="593"/>
      <c r="HE111" s="594"/>
      <c r="HF111" s="594"/>
      <c r="HG111" s="594"/>
      <c r="HL111" s="592"/>
      <c r="HM111" s="591"/>
      <c r="HN111" s="591"/>
    </row>
    <row r="112" spans="1:222" s="21" customFormat="1" ht="14.25">
      <c r="A112" s="584">
        <f t="shared" si="12"/>
        <v>4</v>
      </c>
      <c r="B112" s="585"/>
      <c r="C112" s="586" t="s">
        <v>3052</v>
      </c>
      <c r="D112" s="587" t="s">
        <v>250</v>
      </c>
      <c r="E112" s="588">
        <f>E111</f>
        <v>1</v>
      </c>
      <c r="F112" s="589"/>
      <c r="G112" s="589"/>
      <c r="H112" s="597">
        <f t="shared" ref="H112:H123" si="13">E112*F112</f>
        <v>0</v>
      </c>
      <c r="I112" s="598">
        <f t="shared" ref="I112:I123" si="14">E112*G112</f>
        <v>0</v>
      </c>
      <c r="J112" s="591"/>
      <c r="K112" s="592"/>
      <c r="L112" s="591"/>
      <c r="M112" s="591"/>
      <c r="N112" s="593"/>
      <c r="O112" s="594"/>
      <c r="P112" s="594"/>
      <c r="Q112" s="594"/>
      <c r="V112" s="592"/>
      <c r="W112" s="591"/>
      <c r="X112" s="591"/>
      <c r="Y112" s="593"/>
      <c r="Z112" s="594"/>
      <c r="AA112" s="594"/>
      <c r="AB112" s="594"/>
      <c r="AG112" s="592"/>
      <c r="AH112" s="591"/>
      <c r="AI112" s="591"/>
      <c r="AJ112" s="593"/>
      <c r="AK112" s="594"/>
      <c r="AL112" s="594"/>
      <c r="AM112" s="594"/>
      <c r="AR112" s="592"/>
      <c r="AS112" s="591"/>
      <c r="AT112" s="591"/>
      <c r="AU112" s="593"/>
      <c r="AV112" s="594"/>
      <c r="AW112" s="594"/>
      <c r="AX112" s="594"/>
      <c r="BC112" s="592"/>
      <c r="BD112" s="591"/>
      <c r="BE112" s="591"/>
      <c r="BF112" s="593"/>
      <c r="BG112" s="594"/>
      <c r="BH112" s="594"/>
      <c r="BI112" s="594"/>
      <c r="BN112" s="592"/>
      <c r="BO112" s="591"/>
      <c r="BP112" s="591"/>
      <c r="BQ112" s="593"/>
      <c r="BR112" s="594"/>
      <c r="BS112" s="594"/>
      <c r="BT112" s="594"/>
      <c r="BY112" s="592"/>
      <c r="BZ112" s="591"/>
      <c r="CA112" s="591"/>
      <c r="CB112" s="593"/>
      <c r="CC112" s="594"/>
      <c r="CD112" s="594"/>
      <c r="CE112" s="594"/>
      <c r="CJ112" s="592"/>
      <c r="CK112" s="591"/>
      <c r="CL112" s="591"/>
      <c r="CM112" s="593"/>
      <c r="CN112" s="594"/>
      <c r="CO112" s="594"/>
      <c r="CP112" s="594"/>
      <c r="CU112" s="592"/>
      <c r="CV112" s="591"/>
      <c r="CW112" s="591"/>
      <c r="CX112" s="593"/>
      <c r="CY112" s="594"/>
      <c r="CZ112" s="594"/>
      <c r="DA112" s="594"/>
      <c r="DF112" s="592"/>
      <c r="DG112" s="591"/>
      <c r="DH112" s="591"/>
      <c r="DI112" s="593"/>
      <c r="DJ112" s="594"/>
      <c r="DK112" s="594"/>
      <c r="DL112" s="594"/>
      <c r="DQ112" s="592"/>
      <c r="DR112" s="591"/>
      <c r="DS112" s="591"/>
      <c r="DT112" s="593"/>
      <c r="DU112" s="594"/>
      <c r="DV112" s="594"/>
      <c r="DW112" s="594"/>
      <c r="EB112" s="592"/>
      <c r="EC112" s="591"/>
      <c r="ED112" s="591"/>
      <c r="EE112" s="593"/>
      <c r="EF112" s="594"/>
      <c r="EG112" s="594"/>
      <c r="EH112" s="594"/>
      <c r="EM112" s="592"/>
      <c r="EN112" s="591"/>
      <c r="EO112" s="591"/>
      <c r="EP112" s="593"/>
      <c r="EQ112" s="594"/>
      <c r="ER112" s="594"/>
      <c r="ES112" s="594"/>
      <c r="EX112" s="592"/>
      <c r="EY112" s="591"/>
      <c r="EZ112" s="591"/>
      <c r="FA112" s="593"/>
      <c r="FB112" s="594"/>
      <c r="FC112" s="594"/>
      <c r="FD112" s="594"/>
      <c r="FI112" s="592"/>
      <c r="FJ112" s="591"/>
      <c r="FK112" s="591"/>
      <c r="FL112" s="593"/>
      <c r="FM112" s="594"/>
      <c r="FN112" s="594"/>
      <c r="FO112" s="594"/>
      <c r="FT112" s="592"/>
      <c r="FU112" s="591"/>
      <c r="FV112" s="591"/>
      <c r="FW112" s="593"/>
      <c r="FX112" s="594"/>
      <c r="FY112" s="594"/>
      <c r="FZ112" s="594"/>
      <c r="GE112" s="592"/>
      <c r="GF112" s="591"/>
      <c r="GG112" s="591"/>
      <c r="GH112" s="593"/>
      <c r="GI112" s="594"/>
      <c r="GJ112" s="594"/>
      <c r="GK112" s="594"/>
      <c r="GP112" s="592"/>
      <c r="GQ112" s="591"/>
      <c r="GR112" s="591"/>
      <c r="GS112" s="593"/>
      <c r="GT112" s="594"/>
      <c r="GU112" s="594"/>
      <c r="GV112" s="594"/>
      <c r="HA112" s="592"/>
      <c r="HB112" s="591"/>
      <c r="HC112" s="591"/>
      <c r="HD112" s="593"/>
      <c r="HE112" s="594"/>
      <c r="HF112" s="594"/>
      <c r="HG112" s="594"/>
      <c r="HL112" s="592"/>
      <c r="HM112" s="591"/>
      <c r="HN112" s="591"/>
    </row>
    <row r="113" spans="1:222" s="22" customFormat="1" ht="14.25">
      <c r="A113" s="584">
        <f t="shared" si="12"/>
        <v>5</v>
      </c>
      <c r="B113" s="585"/>
      <c r="C113" s="586" t="s">
        <v>3053</v>
      </c>
      <c r="D113" s="587" t="s">
        <v>250</v>
      </c>
      <c r="E113" s="588">
        <f>E111</f>
        <v>1</v>
      </c>
      <c r="F113" s="589"/>
      <c r="G113" s="589"/>
      <c r="H113" s="597">
        <f t="shared" si="13"/>
        <v>0</v>
      </c>
      <c r="I113" s="598">
        <f t="shared" si="14"/>
        <v>0</v>
      </c>
      <c r="J113" s="599"/>
      <c r="K113" s="600"/>
      <c r="L113" s="599"/>
      <c r="M113" s="599"/>
      <c r="N113" s="601"/>
      <c r="O113" s="602"/>
      <c r="P113" s="602"/>
      <c r="Q113" s="602"/>
      <c r="V113" s="600"/>
      <c r="W113" s="599"/>
      <c r="X113" s="599"/>
      <c r="Y113" s="601"/>
      <c r="Z113" s="602"/>
      <c r="AA113" s="602"/>
      <c r="AB113" s="602"/>
      <c r="AG113" s="600"/>
      <c r="AH113" s="599"/>
      <c r="AI113" s="599"/>
      <c r="AJ113" s="601"/>
      <c r="AK113" s="602"/>
      <c r="AL113" s="602"/>
      <c r="AM113" s="602"/>
      <c r="AR113" s="600"/>
      <c r="AS113" s="599"/>
      <c r="AT113" s="599"/>
      <c r="AU113" s="601"/>
      <c r="AV113" s="602"/>
      <c r="AW113" s="602"/>
      <c r="AX113" s="602"/>
      <c r="BC113" s="600"/>
      <c r="BD113" s="599"/>
      <c r="BE113" s="599"/>
      <c r="BF113" s="601"/>
      <c r="BG113" s="602"/>
      <c r="BH113" s="602"/>
      <c r="BI113" s="602"/>
      <c r="BN113" s="600"/>
      <c r="BO113" s="599"/>
      <c r="BP113" s="599"/>
      <c r="BQ113" s="601"/>
      <c r="BR113" s="602"/>
      <c r="BS113" s="602"/>
      <c r="BT113" s="602"/>
      <c r="BY113" s="600"/>
      <c r="BZ113" s="599"/>
      <c r="CA113" s="599"/>
      <c r="CB113" s="601"/>
      <c r="CC113" s="602"/>
      <c r="CD113" s="602"/>
      <c r="CE113" s="602"/>
      <c r="CJ113" s="600"/>
      <c r="CK113" s="599"/>
      <c r="CL113" s="599"/>
      <c r="CM113" s="601"/>
      <c r="CN113" s="602"/>
      <c r="CO113" s="602"/>
      <c r="CP113" s="602"/>
      <c r="CU113" s="600"/>
      <c r="CV113" s="599"/>
      <c r="CW113" s="599"/>
      <c r="CX113" s="601"/>
      <c r="CY113" s="602"/>
      <c r="CZ113" s="602"/>
      <c r="DA113" s="602"/>
      <c r="DF113" s="600"/>
      <c r="DG113" s="599"/>
      <c r="DH113" s="599"/>
      <c r="DI113" s="601"/>
      <c r="DJ113" s="602"/>
      <c r="DK113" s="602"/>
      <c r="DL113" s="602"/>
      <c r="DQ113" s="600"/>
      <c r="DR113" s="599"/>
      <c r="DS113" s="599"/>
      <c r="DT113" s="601"/>
      <c r="DU113" s="602"/>
      <c r="DV113" s="602"/>
      <c r="DW113" s="602"/>
      <c r="EB113" s="600"/>
      <c r="EC113" s="599"/>
      <c r="ED113" s="599"/>
      <c r="EE113" s="601"/>
      <c r="EF113" s="602"/>
      <c r="EG113" s="602"/>
      <c r="EH113" s="602"/>
      <c r="EM113" s="600"/>
      <c r="EN113" s="599"/>
      <c r="EO113" s="599"/>
      <c r="EP113" s="601"/>
      <c r="EQ113" s="602"/>
      <c r="ER113" s="602"/>
      <c r="ES113" s="602"/>
      <c r="EX113" s="600"/>
      <c r="EY113" s="599"/>
      <c r="EZ113" s="599"/>
      <c r="FA113" s="601"/>
      <c r="FB113" s="602"/>
      <c r="FC113" s="602"/>
      <c r="FD113" s="602"/>
      <c r="FI113" s="600"/>
      <c r="FJ113" s="599"/>
      <c r="FK113" s="599"/>
      <c r="FL113" s="601"/>
      <c r="FM113" s="602"/>
      <c r="FN113" s="602"/>
      <c r="FO113" s="602"/>
      <c r="FT113" s="600"/>
      <c r="FU113" s="599"/>
      <c r="FV113" s="599"/>
      <c r="FW113" s="601"/>
      <c r="FX113" s="602"/>
      <c r="FY113" s="602"/>
      <c r="FZ113" s="602"/>
      <c r="GE113" s="600"/>
      <c r="GF113" s="599"/>
      <c r="GG113" s="599"/>
      <c r="GH113" s="601"/>
      <c r="GI113" s="602"/>
      <c r="GJ113" s="602"/>
      <c r="GK113" s="602"/>
      <c r="GP113" s="600"/>
      <c r="GQ113" s="599"/>
      <c r="GR113" s="599"/>
      <c r="GS113" s="601"/>
      <c r="GT113" s="602"/>
      <c r="GU113" s="602"/>
      <c r="GV113" s="602"/>
      <c r="HA113" s="600"/>
      <c r="HB113" s="599"/>
      <c r="HC113" s="599"/>
      <c r="HD113" s="601"/>
      <c r="HE113" s="602"/>
      <c r="HF113" s="602"/>
      <c r="HG113" s="602"/>
      <c r="HL113" s="600"/>
      <c r="HM113" s="599"/>
      <c r="HN113" s="599"/>
    </row>
    <row r="114" spans="1:222" s="22" customFormat="1" ht="14.25">
      <c r="A114" s="584">
        <f t="shared" si="12"/>
        <v>6</v>
      </c>
      <c r="B114" s="585"/>
      <c r="C114" s="586" t="s">
        <v>3054</v>
      </c>
      <c r="D114" s="587" t="s">
        <v>250</v>
      </c>
      <c r="E114" s="588">
        <f>E112</f>
        <v>1</v>
      </c>
      <c r="F114" s="589"/>
      <c r="G114" s="589"/>
      <c r="H114" s="597">
        <f t="shared" si="13"/>
        <v>0</v>
      </c>
      <c r="I114" s="598">
        <f t="shared" si="14"/>
        <v>0</v>
      </c>
      <c r="J114" s="599"/>
      <c r="K114" s="600"/>
      <c r="L114" s="599"/>
      <c r="M114" s="599"/>
      <c r="N114" s="601"/>
      <c r="O114" s="602"/>
      <c r="P114" s="602"/>
      <c r="Q114" s="602"/>
      <c r="V114" s="600"/>
      <c r="W114" s="599"/>
      <c r="X114" s="599"/>
      <c r="Y114" s="601"/>
      <c r="Z114" s="602"/>
      <c r="AA114" s="602"/>
      <c r="AB114" s="602"/>
      <c r="AG114" s="600"/>
      <c r="AH114" s="599"/>
      <c r="AI114" s="599"/>
      <c r="AJ114" s="601"/>
      <c r="AK114" s="602"/>
      <c r="AL114" s="602"/>
      <c r="AM114" s="602"/>
      <c r="AR114" s="600"/>
      <c r="AS114" s="599"/>
      <c r="AT114" s="599"/>
      <c r="AU114" s="601"/>
      <c r="AV114" s="602"/>
      <c r="AW114" s="602"/>
      <c r="AX114" s="602"/>
      <c r="BC114" s="600"/>
      <c r="BD114" s="599"/>
      <c r="BE114" s="599"/>
      <c r="BF114" s="601"/>
      <c r="BG114" s="602"/>
      <c r="BH114" s="602"/>
      <c r="BI114" s="602"/>
      <c r="BN114" s="600"/>
      <c r="BO114" s="599"/>
      <c r="BP114" s="599"/>
      <c r="BQ114" s="601"/>
      <c r="BR114" s="602"/>
      <c r="BS114" s="602"/>
      <c r="BT114" s="602"/>
      <c r="BY114" s="600"/>
      <c r="BZ114" s="599"/>
      <c r="CA114" s="599"/>
      <c r="CB114" s="601"/>
      <c r="CC114" s="602"/>
      <c r="CD114" s="602"/>
      <c r="CE114" s="602"/>
      <c r="CJ114" s="600"/>
      <c r="CK114" s="599"/>
      <c r="CL114" s="599"/>
      <c r="CM114" s="601"/>
      <c r="CN114" s="602"/>
      <c r="CO114" s="602"/>
      <c r="CP114" s="602"/>
      <c r="CU114" s="600"/>
      <c r="CV114" s="599"/>
      <c r="CW114" s="599"/>
      <c r="CX114" s="601"/>
      <c r="CY114" s="602"/>
      <c r="CZ114" s="602"/>
      <c r="DA114" s="602"/>
      <c r="DF114" s="600"/>
      <c r="DG114" s="599"/>
      <c r="DH114" s="599"/>
      <c r="DI114" s="601"/>
      <c r="DJ114" s="602"/>
      <c r="DK114" s="602"/>
      <c r="DL114" s="602"/>
      <c r="DQ114" s="600"/>
      <c r="DR114" s="599"/>
      <c r="DS114" s="599"/>
      <c r="DT114" s="601"/>
      <c r="DU114" s="602"/>
      <c r="DV114" s="602"/>
      <c r="DW114" s="602"/>
      <c r="EB114" s="600"/>
      <c r="EC114" s="599"/>
      <c r="ED114" s="599"/>
      <c r="EE114" s="601"/>
      <c r="EF114" s="602"/>
      <c r="EG114" s="602"/>
      <c r="EH114" s="602"/>
      <c r="EM114" s="600"/>
      <c r="EN114" s="599"/>
      <c r="EO114" s="599"/>
      <c r="EP114" s="601"/>
      <c r="EQ114" s="602"/>
      <c r="ER114" s="602"/>
      <c r="ES114" s="602"/>
      <c r="EX114" s="600"/>
      <c r="EY114" s="599"/>
      <c r="EZ114" s="599"/>
      <c r="FA114" s="601"/>
      <c r="FB114" s="602"/>
      <c r="FC114" s="602"/>
      <c r="FD114" s="602"/>
      <c r="FI114" s="600"/>
      <c r="FJ114" s="599"/>
      <c r="FK114" s="599"/>
      <c r="FL114" s="601"/>
      <c r="FM114" s="602"/>
      <c r="FN114" s="602"/>
      <c r="FO114" s="602"/>
      <c r="FT114" s="600"/>
      <c r="FU114" s="599"/>
      <c r="FV114" s="599"/>
      <c r="FW114" s="601"/>
      <c r="FX114" s="602"/>
      <c r="FY114" s="602"/>
      <c r="FZ114" s="602"/>
      <c r="GE114" s="600"/>
      <c r="GF114" s="599"/>
      <c r="GG114" s="599"/>
      <c r="GH114" s="601"/>
      <c r="GI114" s="602"/>
      <c r="GJ114" s="602"/>
      <c r="GK114" s="602"/>
      <c r="GP114" s="600"/>
      <c r="GQ114" s="599"/>
      <c r="GR114" s="599"/>
      <c r="GS114" s="601"/>
      <c r="GT114" s="602"/>
      <c r="GU114" s="602"/>
      <c r="GV114" s="602"/>
      <c r="HA114" s="600"/>
      <c r="HB114" s="599"/>
      <c r="HC114" s="599"/>
      <c r="HD114" s="601"/>
      <c r="HE114" s="602"/>
      <c r="HF114" s="602"/>
      <c r="HG114" s="602"/>
      <c r="HL114" s="600"/>
      <c r="HM114" s="599"/>
      <c r="HN114" s="599"/>
    </row>
    <row r="115" spans="1:222" s="22" customFormat="1" ht="14.25">
      <c r="A115" s="584">
        <f t="shared" si="12"/>
        <v>7</v>
      </c>
      <c r="B115" s="585"/>
      <c r="C115" s="595" t="s">
        <v>3055</v>
      </c>
      <c r="D115" s="587" t="s">
        <v>250</v>
      </c>
      <c r="E115" s="588">
        <v>7</v>
      </c>
      <c r="F115" s="589"/>
      <c r="G115" s="589"/>
      <c r="H115" s="597">
        <f t="shared" si="13"/>
        <v>0</v>
      </c>
      <c r="I115" s="598">
        <f t="shared" si="14"/>
        <v>0</v>
      </c>
      <c r="J115" s="599"/>
      <c r="K115" s="600"/>
      <c r="L115" s="599"/>
      <c r="M115" s="599"/>
      <c r="N115" s="601"/>
      <c r="O115" s="602"/>
      <c r="P115" s="602"/>
      <c r="Q115" s="602"/>
      <c r="V115" s="600"/>
      <c r="W115" s="599"/>
      <c r="X115" s="599"/>
      <c r="Y115" s="601"/>
      <c r="Z115" s="602"/>
      <c r="AA115" s="602"/>
      <c r="AB115" s="602"/>
      <c r="AG115" s="600"/>
      <c r="AH115" s="599"/>
      <c r="AI115" s="599"/>
      <c r="AJ115" s="601"/>
      <c r="AK115" s="602"/>
      <c r="AL115" s="602"/>
      <c r="AM115" s="602"/>
      <c r="AR115" s="600"/>
      <c r="AS115" s="599"/>
      <c r="AT115" s="599"/>
      <c r="AU115" s="601"/>
      <c r="AV115" s="602"/>
      <c r="AW115" s="602"/>
      <c r="AX115" s="602"/>
      <c r="BC115" s="600"/>
      <c r="BD115" s="599"/>
      <c r="BE115" s="599"/>
      <c r="BF115" s="601"/>
      <c r="BG115" s="602"/>
      <c r="BH115" s="602"/>
      <c r="BI115" s="602"/>
      <c r="BN115" s="600"/>
      <c r="BO115" s="599"/>
      <c r="BP115" s="599"/>
      <c r="BQ115" s="601"/>
      <c r="BR115" s="602"/>
      <c r="BS115" s="602"/>
      <c r="BT115" s="602"/>
      <c r="BY115" s="600"/>
      <c r="BZ115" s="599"/>
      <c r="CA115" s="599"/>
      <c r="CB115" s="601"/>
      <c r="CC115" s="602"/>
      <c r="CD115" s="602"/>
      <c r="CE115" s="602"/>
      <c r="CJ115" s="600"/>
      <c r="CK115" s="599"/>
      <c r="CL115" s="599"/>
      <c r="CM115" s="601"/>
      <c r="CN115" s="602"/>
      <c r="CO115" s="602"/>
      <c r="CP115" s="602"/>
      <c r="CU115" s="600"/>
      <c r="CV115" s="599"/>
      <c r="CW115" s="599"/>
      <c r="CX115" s="601"/>
      <c r="CY115" s="602"/>
      <c r="CZ115" s="602"/>
      <c r="DA115" s="602"/>
      <c r="DF115" s="600"/>
      <c r="DG115" s="599"/>
      <c r="DH115" s="599"/>
      <c r="DI115" s="601"/>
      <c r="DJ115" s="602"/>
      <c r="DK115" s="602"/>
      <c r="DL115" s="602"/>
      <c r="DQ115" s="600"/>
      <c r="DR115" s="599"/>
      <c r="DS115" s="599"/>
      <c r="DT115" s="601"/>
      <c r="DU115" s="602"/>
      <c r="DV115" s="602"/>
      <c r="DW115" s="602"/>
      <c r="EB115" s="600"/>
      <c r="EC115" s="599"/>
      <c r="ED115" s="599"/>
      <c r="EE115" s="601"/>
      <c r="EF115" s="602"/>
      <c r="EG115" s="602"/>
      <c r="EH115" s="602"/>
      <c r="EM115" s="600"/>
      <c r="EN115" s="599"/>
      <c r="EO115" s="599"/>
      <c r="EP115" s="601"/>
      <c r="EQ115" s="602"/>
      <c r="ER115" s="602"/>
      <c r="ES115" s="602"/>
      <c r="EX115" s="600"/>
      <c r="EY115" s="599"/>
      <c r="EZ115" s="599"/>
      <c r="FA115" s="601"/>
      <c r="FB115" s="602"/>
      <c r="FC115" s="602"/>
      <c r="FD115" s="602"/>
      <c r="FI115" s="600"/>
      <c r="FJ115" s="599"/>
      <c r="FK115" s="599"/>
      <c r="FL115" s="601"/>
      <c r="FM115" s="602"/>
      <c r="FN115" s="602"/>
      <c r="FO115" s="602"/>
      <c r="FT115" s="600"/>
      <c r="FU115" s="599"/>
      <c r="FV115" s="599"/>
      <c r="FW115" s="601"/>
      <c r="FX115" s="602"/>
      <c r="FY115" s="602"/>
      <c r="FZ115" s="602"/>
      <c r="GE115" s="600"/>
      <c r="GF115" s="599"/>
      <c r="GG115" s="599"/>
      <c r="GH115" s="601"/>
      <c r="GI115" s="602"/>
      <c r="GJ115" s="602"/>
      <c r="GK115" s="602"/>
      <c r="GP115" s="600"/>
      <c r="GQ115" s="599"/>
      <c r="GR115" s="599"/>
      <c r="GS115" s="601"/>
      <c r="GT115" s="602"/>
      <c r="GU115" s="602"/>
      <c r="GV115" s="602"/>
      <c r="HA115" s="600"/>
      <c r="HB115" s="599"/>
      <c r="HC115" s="599"/>
      <c r="HD115" s="601"/>
      <c r="HE115" s="602"/>
      <c r="HF115" s="602"/>
      <c r="HG115" s="602"/>
      <c r="HL115" s="600"/>
      <c r="HM115" s="599"/>
      <c r="HN115" s="599"/>
    </row>
    <row r="116" spans="1:222" s="21" customFormat="1" ht="38.25">
      <c r="A116" s="584">
        <f t="shared" si="12"/>
        <v>8</v>
      </c>
      <c r="B116" s="585"/>
      <c r="C116" s="595" t="s">
        <v>3066</v>
      </c>
      <c r="D116" s="587" t="s">
        <v>250</v>
      </c>
      <c r="E116" s="588">
        <v>2</v>
      </c>
      <c r="F116" s="589"/>
      <c r="G116" s="589"/>
      <c r="H116" s="597">
        <f t="shared" si="13"/>
        <v>0</v>
      </c>
      <c r="I116" s="598">
        <f t="shared" si="14"/>
        <v>0</v>
      </c>
      <c r="J116" s="591"/>
      <c r="K116" s="592"/>
      <c r="L116" s="591"/>
      <c r="M116" s="591"/>
      <c r="N116" s="593"/>
      <c r="O116" s="594"/>
      <c r="P116" s="594"/>
      <c r="Q116" s="594"/>
      <c r="V116" s="592"/>
      <c r="W116" s="591"/>
      <c r="X116" s="591"/>
      <c r="Y116" s="593"/>
      <c r="Z116" s="594"/>
      <c r="AA116" s="594"/>
      <c r="AB116" s="594"/>
      <c r="AG116" s="592"/>
      <c r="AH116" s="591"/>
      <c r="AI116" s="591"/>
      <c r="AJ116" s="593"/>
      <c r="AK116" s="594"/>
      <c r="AL116" s="594"/>
      <c r="AM116" s="594"/>
      <c r="AR116" s="592"/>
      <c r="AS116" s="591"/>
      <c r="AT116" s="591"/>
      <c r="AU116" s="593"/>
      <c r="AV116" s="594"/>
      <c r="AW116" s="594"/>
      <c r="AX116" s="594"/>
      <c r="BC116" s="592"/>
      <c r="BD116" s="591"/>
      <c r="BE116" s="591"/>
      <c r="BF116" s="593"/>
      <c r="BG116" s="594"/>
      <c r="BH116" s="594"/>
      <c r="BI116" s="594"/>
      <c r="BN116" s="592"/>
      <c r="BO116" s="591"/>
      <c r="BP116" s="591"/>
      <c r="BQ116" s="593"/>
      <c r="BR116" s="594"/>
      <c r="BS116" s="594"/>
      <c r="BT116" s="594"/>
      <c r="BY116" s="592"/>
      <c r="BZ116" s="591"/>
      <c r="CA116" s="591"/>
      <c r="CB116" s="593"/>
      <c r="CC116" s="594"/>
      <c r="CD116" s="594"/>
      <c r="CE116" s="594"/>
      <c r="CJ116" s="592"/>
      <c r="CK116" s="591"/>
      <c r="CL116" s="591"/>
      <c r="CM116" s="593"/>
      <c r="CN116" s="594"/>
      <c r="CO116" s="594"/>
      <c r="CP116" s="594"/>
      <c r="CU116" s="592"/>
      <c r="CV116" s="591"/>
      <c r="CW116" s="591"/>
      <c r="CX116" s="593"/>
      <c r="CY116" s="594"/>
      <c r="CZ116" s="594"/>
      <c r="DA116" s="594"/>
      <c r="DF116" s="592"/>
      <c r="DG116" s="591"/>
      <c r="DH116" s="591"/>
      <c r="DI116" s="593"/>
      <c r="DJ116" s="594"/>
      <c r="DK116" s="594"/>
      <c r="DL116" s="594"/>
      <c r="DQ116" s="592"/>
      <c r="DR116" s="591"/>
      <c r="DS116" s="591"/>
      <c r="DT116" s="593"/>
      <c r="DU116" s="594"/>
      <c r="DV116" s="594"/>
      <c r="DW116" s="594"/>
      <c r="EB116" s="592"/>
      <c r="EC116" s="591"/>
      <c r="ED116" s="591"/>
      <c r="EE116" s="593"/>
      <c r="EF116" s="594"/>
      <c r="EG116" s="594"/>
      <c r="EH116" s="594"/>
      <c r="EM116" s="592"/>
      <c r="EN116" s="591"/>
      <c r="EO116" s="591"/>
      <c r="EP116" s="593"/>
      <c r="EQ116" s="594"/>
      <c r="ER116" s="594"/>
      <c r="ES116" s="594"/>
      <c r="EX116" s="592"/>
      <c r="EY116" s="591"/>
      <c r="EZ116" s="591"/>
      <c r="FA116" s="593"/>
      <c r="FB116" s="594"/>
      <c r="FC116" s="594"/>
      <c r="FD116" s="594"/>
      <c r="FI116" s="592"/>
      <c r="FJ116" s="591"/>
      <c r="FK116" s="591"/>
      <c r="FL116" s="593"/>
      <c r="FM116" s="594"/>
      <c r="FN116" s="594"/>
      <c r="FO116" s="594"/>
      <c r="FT116" s="592"/>
      <c r="FU116" s="591"/>
      <c r="FV116" s="591"/>
      <c r="FW116" s="593"/>
      <c r="FX116" s="594"/>
      <c r="FY116" s="594"/>
      <c r="FZ116" s="594"/>
      <c r="GE116" s="592"/>
      <c r="GF116" s="591"/>
      <c r="GG116" s="591"/>
      <c r="GH116" s="593"/>
      <c r="GI116" s="594"/>
      <c r="GJ116" s="594"/>
      <c r="GK116" s="594"/>
      <c r="GP116" s="592"/>
      <c r="GQ116" s="591"/>
      <c r="GR116" s="591"/>
      <c r="GS116" s="593"/>
      <c r="GT116" s="594"/>
      <c r="GU116" s="594"/>
      <c r="GV116" s="594"/>
      <c r="HA116" s="592"/>
      <c r="HB116" s="591"/>
      <c r="HC116" s="591"/>
      <c r="HD116" s="593"/>
      <c r="HE116" s="594"/>
      <c r="HF116" s="594"/>
      <c r="HG116" s="594"/>
      <c r="HL116" s="592"/>
      <c r="HM116" s="591"/>
      <c r="HN116" s="591"/>
    </row>
    <row r="117" spans="1:222" s="21" customFormat="1" ht="38.25">
      <c r="A117" s="584">
        <f t="shared" si="12"/>
        <v>9</v>
      </c>
      <c r="B117" s="585"/>
      <c r="C117" s="595" t="s">
        <v>3056</v>
      </c>
      <c r="D117" s="587" t="s">
        <v>250</v>
      </c>
      <c r="E117" s="588">
        <v>1</v>
      </c>
      <c r="F117" s="589"/>
      <c r="G117" s="589"/>
      <c r="H117" s="597">
        <f t="shared" si="13"/>
        <v>0</v>
      </c>
      <c r="I117" s="598">
        <f t="shared" si="14"/>
        <v>0</v>
      </c>
      <c r="J117" s="591"/>
      <c r="K117" s="592"/>
      <c r="L117" s="591"/>
      <c r="M117" s="591"/>
      <c r="N117" s="593"/>
      <c r="O117" s="594"/>
      <c r="P117" s="594"/>
      <c r="Q117" s="594"/>
      <c r="V117" s="592"/>
      <c r="W117" s="591"/>
      <c r="X117" s="591"/>
      <c r="Y117" s="593"/>
      <c r="Z117" s="594"/>
      <c r="AA117" s="594"/>
      <c r="AB117" s="594"/>
      <c r="AG117" s="592"/>
      <c r="AH117" s="591"/>
      <c r="AI117" s="591"/>
      <c r="AJ117" s="593"/>
      <c r="AK117" s="594"/>
      <c r="AL117" s="594"/>
      <c r="AM117" s="594"/>
      <c r="AR117" s="592"/>
      <c r="AS117" s="591"/>
      <c r="AT117" s="591"/>
      <c r="AU117" s="593"/>
      <c r="AV117" s="594"/>
      <c r="AW117" s="594"/>
      <c r="AX117" s="594"/>
      <c r="BC117" s="592"/>
      <c r="BD117" s="591"/>
      <c r="BE117" s="591"/>
      <c r="BF117" s="593"/>
      <c r="BG117" s="594"/>
      <c r="BH117" s="594"/>
      <c r="BI117" s="594"/>
      <c r="BN117" s="592"/>
      <c r="BO117" s="591"/>
      <c r="BP117" s="591"/>
      <c r="BQ117" s="593"/>
      <c r="BR117" s="594"/>
      <c r="BS117" s="594"/>
      <c r="BT117" s="594"/>
      <c r="BY117" s="592"/>
      <c r="BZ117" s="591"/>
      <c r="CA117" s="591"/>
      <c r="CB117" s="593"/>
      <c r="CC117" s="594"/>
      <c r="CD117" s="594"/>
      <c r="CE117" s="594"/>
      <c r="CJ117" s="592"/>
      <c r="CK117" s="591"/>
      <c r="CL117" s="591"/>
      <c r="CM117" s="593"/>
      <c r="CN117" s="594"/>
      <c r="CO117" s="594"/>
      <c r="CP117" s="594"/>
      <c r="CU117" s="592"/>
      <c r="CV117" s="591"/>
      <c r="CW117" s="591"/>
      <c r="CX117" s="593"/>
      <c r="CY117" s="594"/>
      <c r="CZ117" s="594"/>
      <c r="DA117" s="594"/>
      <c r="DF117" s="592"/>
      <c r="DG117" s="591"/>
      <c r="DH117" s="591"/>
      <c r="DI117" s="593"/>
      <c r="DJ117" s="594"/>
      <c r="DK117" s="594"/>
      <c r="DL117" s="594"/>
      <c r="DQ117" s="592"/>
      <c r="DR117" s="591"/>
      <c r="DS117" s="591"/>
      <c r="DT117" s="593"/>
      <c r="DU117" s="594"/>
      <c r="DV117" s="594"/>
      <c r="DW117" s="594"/>
      <c r="EB117" s="592"/>
      <c r="EC117" s="591"/>
      <c r="ED117" s="591"/>
      <c r="EE117" s="593"/>
      <c r="EF117" s="594"/>
      <c r="EG117" s="594"/>
      <c r="EH117" s="594"/>
      <c r="EM117" s="592"/>
      <c r="EN117" s="591"/>
      <c r="EO117" s="591"/>
      <c r="EP117" s="593"/>
      <c r="EQ117" s="594"/>
      <c r="ER117" s="594"/>
      <c r="ES117" s="594"/>
      <c r="EX117" s="592"/>
      <c r="EY117" s="591"/>
      <c r="EZ117" s="591"/>
      <c r="FA117" s="593"/>
      <c r="FB117" s="594"/>
      <c r="FC117" s="594"/>
      <c r="FD117" s="594"/>
      <c r="FI117" s="592"/>
      <c r="FJ117" s="591"/>
      <c r="FK117" s="591"/>
      <c r="FL117" s="593"/>
      <c r="FM117" s="594"/>
      <c r="FN117" s="594"/>
      <c r="FO117" s="594"/>
      <c r="FT117" s="592"/>
      <c r="FU117" s="591"/>
      <c r="FV117" s="591"/>
      <c r="FW117" s="593"/>
      <c r="FX117" s="594"/>
      <c r="FY117" s="594"/>
      <c r="FZ117" s="594"/>
      <c r="GE117" s="592"/>
      <c r="GF117" s="591"/>
      <c r="GG117" s="591"/>
      <c r="GH117" s="593"/>
      <c r="GI117" s="594"/>
      <c r="GJ117" s="594"/>
      <c r="GK117" s="594"/>
      <c r="GP117" s="592"/>
      <c r="GQ117" s="591"/>
      <c r="GR117" s="591"/>
      <c r="GS117" s="593"/>
      <c r="GT117" s="594"/>
      <c r="GU117" s="594"/>
      <c r="GV117" s="594"/>
      <c r="HA117" s="592"/>
      <c r="HB117" s="591"/>
      <c r="HC117" s="591"/>
      <c r="HD117" s="593"/>
      <c r="HE117" s="594"/>
      <c r="HF117" s="594"/>
      <c r="HG117" s="594"/>
      <c r="HL117" s="592"/>
      <c r="HM117" s="591"/>
      <c r="HN117" s="591"/>
    </row>
    <row r="118" spans="1:222" s="21" customFormat="1" ht="38.25">
      <c r="A118" s="584">
        <f t="shared" si="12"/>
        <v>10</v>
      </c>
      <c r="B118" s="585"/>
      <c r="C118" s="595" t="s">
        <v>3057</v>
      </c>
      <c r="D118" s="587" t="s">
        <v>250</v>
      </c>
      <c r="E118" s="588">
        <v>1</v>
      </c>
      <c r="F118" s="589"/>
      <c r="G118" s="589"/>
      <c r="H118" s="597">
        <f t="shared" si="13"/>
        <v>0</v>
      </c>
      <c r="I118" s="598">
        <f t="shared" si="14"/>
        <v>0</v>
      </c>
      <c r="J118" s="591"/>
      <c r="K118" s="592"/>
      <c r="L118" s="591"/>
      <c r="M118" s="591"/>
      <c r="N118" s="593"/>
      <c r="O118" s="594"/>
      <c r="P118" s="594"/>
      <c r="Q118" s="594"/>
      <c r="V118" s="592"/>
      <c r="W118" s="591"/>
      <c r="X118" s="591"/>
      <c r="Y118" s="593"/>
      <c r="Z118" s="594"/>
      <c r="AA118" s="594"/>
      <c r="AB118" s="594"/>
      <c r="AG118" s="592"/>
      <c r="AH118" s="591"/>
      <c r="AI118" s="591"/>
      <c r="AJ118" s="593"/>
      <c r="AK118" s="594"/>
      <c r="AL118" s="594"/>
      <c r="AM118" s="594"/>
      <c r="AR118" s="592"/>
      <c r="AS118" s="591"/>
      <c r="AT118" s="591"/>
      <c r="AU118" s="593"/>
      <c r="AV118" s="594"/>
      <c r="AW118" s="594"/>
      <c r="AX118" s="594"/>
      <c r="BC118" s="592"/>
      <c r="BD118" s="591"/>
      <c r="BE118" s="591"/>
      <c r="BF118" s="593"/>
      <c r="BG118" s="594"/>
      <c r="BH118" s="594"/>
      <c r="BI118" s="594"/>
      <c r="BN118" s="592"/>
      <c r="BO118" s="591"/>
      <c r="BP118" s="591"/>
      <c r="BQ118" s="593"/>
      <c r="BR118" s="594"/>
      <c r="BS118" s="594"/>
      <c r="BT118" s="594"/>
      <c r="BY118" s="592"/>
      <c r="BZ118" s="591"/>
      <c r="CA118" s="591"/>
      <c r="CB118" s="593"/>
      <c r="CC118" s="594"/>
      <c r="CD118" s="594"/>
      <c r="CE118" s="594"/>
      <c r="CJ118" s="592"/>
      <c r="CK118" s="591"/>
      <c r="CL118" s="591"/>
      <c r="CM118" s="593"/>
      <c r="CN118" s="594"/>
      <c r="CO118" s="594"/>
      <c r="CP118" s="594"/>
      <c r="CU118" s="592"/>
      <c r="CV118" s="591"/>
      <c r="CW118" s="591"/>
      <c r="CX118" s="593"/>
      <c r="CY118" s="594"/>
      <c r="CZ118" s="594"/>
      <c r="DA118" s="594"/>
      <c r="DF118" s="592"/>
      <c r="DG118" s="591"/>
      <c r="DH118" s="591"/>
      <c r="DI118" s="593"/>
      <c r="DJ118" s="594"/>
      <c r="DK118" s="594"/>
      <c r="DL118" s="594"/>
      <c r="DQ118" s="592"/>
      <c r="DR118" s="591"/>
      <c r="DS118" s="591"/>
      <c r="DT118" s="593"/>
      <c r="DU118" s="594"/>
      <c r="DV118" s="594"/>
      <c r="DW118" s="594"/>
      <c r="EB118" s="592"/>
      <c r="EC118" s="591"/>
      <c r="ED118" s="591"/>
      <c r="EE118" s="593"/>
      <c r="EF118" s="594"/>
      <c r="EG118" s="594"/>
      <c r="EH118" s="594"/>
      <c r="EM118" s="592"/>
      <c r="EN118" s="591"/>
      <c r="EO118" s="591"/>
      <c r="EP118" s="593"/>
      <c r="EQ118" s="594"/>
      <c r="ER118" s="594"/>
      <c r="ES118" s="594"/>
      <c r="EX118" s="592"/>
      <c r="EY118" s="591"/>
      <c r="EZ118" s="591"/>
      <c r="FA118" s="593"/>
      <c r="FB118" s="594"/>
      <c r="FC118" s="594"/>
      <c r="FD118" s="594"/>
      <c r="FI118" s="592"/>
      <c r="FJ118" s="591"/>
      <c r="FK118" s="591"/>
      <c r="FL118" s="593"/>
      <c r="FM118" s="594"/>
      <c r="FN118" s="594"/>
      <c r="FO118" s="594"/>
      <c r="FT118" s="592"/>
      <c r="FU118" s="591"/>
      <c r="FV118" s="591"/>
      <c r="FW118" s="593"/>
      <c r="FX118" s="594"/>
      <c r="FY118" s="594"/>
      <c r="FZ118" s="594"/>
      <c r="GE118" s="592"/>
      <c r="GF118" s="591"/>
      <c r="GG118" s="591"/>
      <c r="GH118" s="593"/>
      <c r="GI118" s="594"/>
      <c r="GJ118" s="594"/>
      <c r="GK118" s="594"/>
      <c r="GP118" s="592"/>
      <c r="GQ118" s="591"/>
      <c r="GR118" s="591"/>
      <c r="GS118" s="593"/>
      <c r="GT118" s="594"/>
      <c r="GU118" s="594"/>
      <c r="GV118" s="594"/>
      <c r="HA118" s="592"/>
      <c r="HB118" s="591"/>
      <c r="HC118" s="591"/>
      <c r="HD118" s="593"/>
      <c r="HE118" s="594"/>
      <c r="HF118" s="594"/>
      <c r="HG118" s="594"/>
      <c r="HL118" s="592"/>
      <c r="HM118" s="591"/>
      <c r="HN118" s="591"/>
    </row>
    <row r="119" spans="1:222" s="21" customFormat="1" ht="14.25">
      <c r="A119" s="584">
        <f t="shared" si="12"/>
        <v>11</v>
      </c>
      <c r="B119" s="585"/>
      <c r="C119" s="595" t="s">
        <v>3058</v>
      </c>
      <c r="D119" s="587" t="s">
        <v>250</v>
      </c>
      <c r="E119" s="588">
        <f>48*E116+24*E118+E117*24</f>
        <v>144</v>
      </c>
      <c r="F119" s="589"/>
      <c r="G119" s="589"/>
      <c r="H119" s="597">
        <f t="shared" si="13"/>
        <v>0</v>
      </c>
      <c r="I119" s="598">
        <f t="shared" si="14"/>
        <v>0</v>
      </c>
      <c r="J119" s="591"/>
      <c r="K119" s="592"/>
      <c r="L119" s="591"/>
      <c r="M119" s="591"/>
      <c r="N119" s="593"/>
      <c r="O119" s="594"/>
      <c r="P119" s="594"/>
      <c r="Q119" s="594"/>
      <c r="V119" s="592"/>
      <c r="W119" s="591"/>
      <c r="X119" s="591"/>
      <c r="Y119" s="593"/>
      <c r="Z119" s="594"/>
      <c r="AA119" s="594"/>
      <c r="AB119" s="594"/>
      <c r="AG119" s="592"/>
      <c r="AH119" s="591"/>
      <c r="AI119" s="591"/>
      <c r="AJ119" s="593"/>
      <c r="AK119" s="594"/>
      <c r="AL119" s="594"/>
      <c r="AM119" s="594"/>
      <c r="AR119" s="592"/>
      <c r="AS119" s="591"/>
      <c r="AT119" s="591"/>
      <c r="AU119" s="593"/>
      <c r="AV119" s="594"/>
      <c r="AW119" s="594"/>
      <c r="AX119" s="594"/>
      <c r="BC119" s="592"/>
      <c r="BD119" s="591"/>
      <c r="BE119" s="591"/>
      <c r="BF119" s="593"/>
      <c r="BG119" s="594"/>
      <c r="BH119" s="594"/>
      <c r="BI119" s="594"/>
      <c r="BN119" s="592"/>
      <c r="BO119" s="591"/>
      <c r="BP119" s="591"/>
      <c r="BQ119" s="593"/>
      <c r="BR119" s="594"/>
      <c r="BS119" s="594"/>
      <c r="BT119" s="594"/>
      <c r="BY119" s="592"/>
      <c r="BZ119" s="591"/>
      <c r="CA119" s="591"/>
      <c r="CB119" s="593"/>
      <c r="CC119" s="594"/>
      <c r="CD119" s="594"/>
      <c r="CE119" s="594"/>
      <c r="CJ119" s="592"/>
      <c r="CK119" s="591"/>
      <c r="CL119" s="591"/>
      <c r="CM119" s="593"/>
      <c r="CN119" s="594"/>
      <c r="CO119" s="594"/>
      <c r="CP119" s="594"/>
      <c r="CU119" s="592"/>
      <c r="CV119" s="591"/>
      <c r="CW119" s="591"/>
      <c r="CX119" s="593"/>
      <c r="CY119" s="594"/>
      <c r="CZ119" s="594"/>
      <c r="DA119" s="594"/>
      <c r="DF119" s="592"/>
      <c r="DG119" s="591"/>
      <c r="DH119" s="591"/>
      <c r="DI119" s="593"/>
      <c r="DJ119" s="594"/>
      <c r="DK119" s="594"/>
      <c r="DL119" s="594"/>
      <c r="DQ119" s="592"/>
      <c r="DR119" s="591"/>
      <c r="DS119" s="591"/>
      <c r="DT119" s="593"/>
      <c r="DU119" s="594"/>
      <c r="DV119" s="594"/>
      <c r="DW119" s="594"/>
      <c r="EB119" s="592"/>
      <c r="EC119" s="591"/>
      <c r="ED119" s="591"/>
      <c r="EE119" s="593"/>
      <c r="EF119" s="594"/>
      <c r="EG119" s="594"/>
      <c r="EH119" s="594"/>
      <c r="EM119" s="592"/>
      <c r="EN119" s="591"/>
      <c r="EO119" s="591"/>
      <c r="EP119" s="593"/>
      <c r="EQ119" s="594"/>
      <c r="ER119" s="594"/>
      <c r="ES119" s="594"/>
      <c r="EX119" s="592"/>
      <c r="EY119" s="591"/>
      <c r="EZ119" s="591"/>
      <c r="FA119" s="593"/>
      <c r="FB119" s="594"/>
      <c r="FC119" s="594"/>
      <c r="FD119" s="594"/>
      <c r="FI119" s="592"/>
      <c r="FJ119" s="591"/>
      <c r="FK119" s="591"/>
      <c r="FL119" s="593"/>
      <c r="FM119" s="594"/>
      <c r="FN119" s="594"/>
      <c r="FO119" s="594"/>
      <c r="FT119" s="592"/>
      <c r="FU119" s="591"/>
      <c r="FV119" s="591"/>
      <c r="FW119" s="593"/>
      <c r="FX119" s="594"/>
      <c r="FY119" s="594"/>
      <c r="FZ119" s="594"/>
      <c r="GE119" s="592"/>
      <c r="GF119" s="591"/>
      <c r="GG119" s="591"/>
      <c r="GH119" s="593"/>
      <c r="GI119" s="594"/>
      <c r="GJ119" s="594"/>
      <c r="GK119" s="594"/>
      <c r="GP119" s="592"/>
      <c r="GQ119" s="591"/>
      <c r="GR119" s="591"/>
      <c r="GS119" s="593"/>
      <c r="GT119" s="594"/>
      <c r="GU119" s="594"/>
      <c r="GV119" s="594"/>
      <c r="HA119" s="592"/>
      <c r="HB119" s="591"/>
      <c r="HC119" s="591"/>
      <c r="HD119" s="593"/>
      <c r="HE119" s="594"/>
      <c r="HF119" s="594"/>
      <c r="HG119" s="594"/>
      <c r="HL119" s="592"/>
      <c r="HM119" s="591"/>
      <c r="HN119" s="591"/>
    </row>
    <row r="120" spans="1:222" s="21" customFormat="1" ht="14.25">
      <c r="A120" s="584">
        <f t="shared" si="12"/>
        <v>12</v>
      </c>
      <c r="B120" s="585"/>
      <c r="C120" s="595" t="s">
        <v>3059</v>
      </c>
      <c r="D120" s="587" t="s">
        <v>250</v>
      </c>
      <c r="E120" s="588">
        <v>1</v>
      </c>
      <c r="F120" s="589"/>
      <c r="G120" s="589"/>
      <c r="H120" s="597">
        <f t="shared" si="13"/>
        <v>0</v>
      </c>
      <c r="I120" s="598">
        <f t="shared" si="14"/>
        <v>0</v>
      </c>
      <c r="J120" s="591"/>
      <c r="K120" s="592"/>
      <c r="L120" s="591"/>
      <c r="M120" s="591"/>
      <c r="N120" s="593"/>
      <c r="O120" s="594"/>
      <c r="P120" s="594"/>
      <c r="Q120" s="594"/>
      <c r="V120" s="592"/>
      <c r="W120" s="591"/>
      <c r="X120" s="591"/>
      <c r="Y120" s="593"/>
      <c r="Z120" s="594"/>
      <c r="AA120" s="594"/>
      <c r="AB120" s="594"/>
      <c r="AG120" s="592"/>
      <c r="AH120" s="591"/>
      <c r="AI120" s="591"/>
      <c r="AJ120" s="593"/>
      <c r="AK120" s="594"/>
      <c r="AL120" s="594"/>
      <c r="AM120" s="594"/>
      <c r="AR120" s="592"/>
      <c r="AS120" s="591"/>
      <c r="AT120" s="591"/>
      <c r="AU120" s="593"/>
      <c r="AV120" s="594"/>
      <c r="AW120" s="594"/>
      <c r="AX120" s="594"/>
      <c r="BC120" s="592"/>
      <c r="BD120" s="591"/>
      <c r="BE120" s="591"/>
      <c r="BF120" s="593"/>
      <c r="BG120" s="594"/>
      <c r="BH120" s="594"/>
      <c r="BI120" s="594"/>
      <c r="BN120" s="592"/>
      <c r="BO120" s="591"/>
      <c r="BP120" s="591"/>
      <c r="BQ120" s="593"/>
      <c r="BR120" s="594"/>
      <c r="BS120" s="594"/>
      <c r="BT120" s="594"/>
      <c r="BY120" s="592"/>
      <c r="BZ120" s="591"/>
      <c r="CA120" s="591"/>
      <c r="CB120" s="593"/>
      <c r="CC120" s="594"/>
      <c r="CD120" s="594"/>
      <c r="CE120" s="594"/>
      <c r="CJ120" s="592"/>
      <c r="CK120" s="591"/>
      <c r="CL120" s="591"/>
      <c r="CM120" s="593"/>
      <c r="CN120" s="594"/>
      <c r="CO120" s="594"/>
      <c r="CP120" s="594"/>
      <c r="CU120" s="592"/>
      <c r="CV120" s="591"/>
      <c r="CW120" s="591"/>
      <c r="CX120" s="593"/>
      <c r="CY120" s="594"/>
      <c r="CZ120" s="594"/>
      <c r="DA120" s="594"/>
      <c r="DF120" s="592"/>
      <c r="DG120" s="591"/>
      <c r="DH120" s="591"/>
      <c r="DI120" s="593"/>
      <c r="DJ120" s="594"/>
      <c r="DK120" s="594"/>
      <c r="DL120" s="594"/>
      <c r="DQ120" s="592"/>
      <c r="DR120" s="591"/>
      <c r="DS120" s="591"/>
      <c r="DT120" s="593"/>
      <c r="DU120" s="594"/>
      <c r="DV120" s="594"/>
      <c r="DW120" s="594"/>
      <c r="EB120" s="592"/>
      <c r="EC120" s="591"/>
      <c r="ED120" s="591"/>
      <c r="EE120" s="593"/>
      <c r="EF120" s="594"/>
      <c r="EG120" s="594"/>
      <c r="EH120" s="594"/>
      <c r="EM120" s="592"/>
      <c r="EN120" s="591"/>
      <c r="EO120" s="591"/>
      <c r="EP120" s="593"/>
      <c r="EQ120" s="594"/>
      <c r="ER120" s="594"/>
      <c r="ES120" s="594"/>
      <c r="EX120" s="592"/>
      <c r="EY120" s="591"/>
      <c r="EZ120" s="591"/>
      <c r="FA120" s="593"/>
      <c r="FB120" s="594"/>
      <c r="FC120" s="594"/>
      <c r="FD120" s="594"/>
      <c r="FI120" s="592"/>
      <c r="FJ120" s="591"/>
      <c r="FK120" s="591"/>
      <c r="FL120" s="593"/>
      <c r="FM120" s="594"/>
      <c r="FN120" s="594"/>
      <c r="FO120" s="594"/>
      <c r="FT120" s="592"/>
      <c r="FU120" s="591"/>
      <c r="FV120" s="591"/>
      <c r="FW120" s="593"/>
      <c r="FX120" s="594"/>
      <c r="FY120" s="594"/>
      <c r="FZ120" s="594"/>
      <c r="GE120" s="592"/>
      <c r="GF120" s="591"/>
      <c r="GG120" s="591"/>
      <c r="GH120" s="593"/>
      <c r="GI120" s="594"/>
      <c r="GJ120" s="594"/>
      <c r="GK120" s="594"/>
      <c r="GP120" s="592"/>
      <c r="GQ120" s="591"/>
      <c r="GR120" s="591"/>
      <c r="GS120" s="593"/>
      <c r="GT120" s="594"/>
      <c r="GU120" s="594"/>
      <c r="GV120" s="594"/>
      <c r="HA120" s="592"/>
      <c r="HB120" s="591"/>
      <c r="HC120" s="591"/>
      <c r="HD120" s="593"/>
      <c r="HE120" s="594"/>
      <c r="HF120" s="594"/>
      <c r="HG120" s="594"/>
      <c r="HL120" s="592"/>
      <c r="HM120" s="591"/>
      <c r="HN120" s="591"/>
    </row>
    <row r="121" spans="1:222" s="21" customFormat="1" ht="14.25">
      <c r="A121" s="584">
        <f t="shared" si="12"/>
        <v>13</v>
      </c>
      <c r="B121" s="585"/>
      <c r="C121" s="595" t="s">
        <v>3060</v>
      </c>
      <c r="D121" s="587" t="s">
        <v>250</v>
      </c>
      <c r="E121" s="588">
        <v>1</v>
      </c>
      <c r="F121" s="589"/>
      <c r="G121" s="589"/>
      <c r="H121" s="597">
        <f t="shared" si="13"/>
        <v>0</v>
      </c>
      <c r="I121" s="598">
        <f t="shared" si="14"/>
        <v>0</v>
      </c>
      <c r="J121" s="591"/>
      <c r="K121" s="592"/>
      <c r="L121" s="591"/>
      <c r="M121" s="591"/>
      <c r="N121" s="593"/>
      <c r="O121" s="594"/>
      <c r="P121" s="594"/>
      <c r="Q121" s="594"/>
      <c r="V121" s="592"/>
      <c r="W121" s="591"/>
      <c r="X121" s="591"/>
      <c r="Y121" s="593"/>
      <c r="Z121" s="594"/>
      <c r="AA121" s="594"/>
      <c r="AB121" s="594"/>
      <c r="AG121" s="592"/>
      <c r="AH121" s="591"/>
      <c r="AI121" s="591"/>
      <c r="AJ121" s="593"/>
      <c r="AK121" s="594"/>
      <c r="AL121" s="594"/>
      <c r="AM121" s="594"/>
      <c r="AR121" s="592"/>
      <c r="AS121" s="591"/>
      <c r="AT121" s="591"/>
      <c r="AU121" s="593"/>
      <c r="AV121" s="594"/>
      <c r="AW121" s="594"/>
      <c r="AX121" s="594"/>
      <c r="BC121" s="592"/>
      <c r="BD121" s="591"/>
      <c r="BE121" s="591"/>
      <c r="BF121" s="593"/>
      <c r="BG121" s="594"/>
      <c r="BH121" s="594"/>
      <c r="BI121" s="594"/>
      <c r="BN121" s="592"/>
      <c r="BO121" s="591"/>
      <c r="BP121" s="591"/>
      <c r="BQ121" s="593"/>
      <c r="BR121" s="594"/>
      <c r="BS121" s="594"/>
      <c r="BT121" s="594"/>
      <c r="BY121" s="592"/>
      <c r="BZ121" s="591"/>
      <c r="CA121" s="591"/>
      <c r="CB121" s="593"/>
      <c r="CC121" s="594"/>
      <c r="CD121" s="594"/>
      <c r="CE121" s="594"/>
      <c r="CJ121" s="592"/>
      <c r="CK121" s="591"/>
      <c r="CL121" s="591"/>
      <c r="CM121" s="593"/>
      <c r="CN121" s="594"/>
      <c r="CO121" s="594"/>
      <c r="CP121" s="594"/>
      <c r="CU121" s="592"/>
      <c r="CV121" s="591"/>
      <c r="CW121" s="591"/>
      <c r="CX121" s="593"/>
      <c r="CY121" s="594"/>
      <c r="CZ121" s="594"/>
      <c r="DA121" s="594"/>
      <c r="DF121" s="592"/>
      <c r="DG121" s="591"/>
      <c r="DH121" s="591"/>
      <c r="DI121" s="593"/>
      <c r="DJ121" s="594"/>
      <c r="DK121" s="594"/>
      <c r="DL121" s="594"/>
      <c r="DQ121" s="592"/>
      <c r="DR121" s="591"/>
      <c r="DS121" s="591"/>
      <c r="DT121" s="593"/>
      <c r="DU121" s="594"/>
      <c r="DV121" s="594"/>
      <c r="DW121" s="594"/>
      <c r="EB121" s="592"/>
      <c r="EC121" s="591"/>
      <c r="ED121" s="591"/>
      <c r="EE121" s="593"/>
      <c r="EF121" s="594"/>
      <c r="EG121" s="594"/>
      <c r="EH121" s="594"/>
      <c r="EM121" s="592"/>
      <c r="EN121" s="591"/>
      <c r="EO121" s="591"/>
      <c r="EP121" s="593"/>
      <c r="EQ121" s="594"/>
      <c r="ER121" s="594"/>
      <c r="ES121" s="594"/>
      <c r="EX121" s="592"/>
      <c r="EY121" s="591"/>
      <c r="EZ121" s="591"/>
      <c r="FA121" s="593"/>
      <c r="FB121" s="594"/>
      <c r="FC121" s="594"/>
      <c r="FD121" s="594"/>
      <c r="FI121" s="592"/>
      <c r="FJ121" s="591"/>
      <c r="FK121" s="591"/>
      <c r="FL121" s="593"/>
      <c r="FM121" s="594"/>
      <c r="FN121" s="594"/>
      <c r="FO121" s="594"/>
      <c r="FT121" s="592"/>
      <c r="FU121" s="591"/>
      <c r="FV121" s="591"/>
      <c r="FW121" s="593"/>
      <c r="FX121" s="594"/>
      <c r="FY121" s="594"/>
      <c r="FZ121" s="594"/>
      <c r="GE121" s="592"/>
      <c r="GF121" s="591"/>
      <c r="GG121" s="591"/>
      <c r="GH121" s="593"/>
      <c r="GI121" s="594"/>
      <c r="GJ121" s="594"/>
      <c r="GK121" s="594"/>
      <c r="GP121" s="592"/>
      <c r="GQ121" s="591"/>
      <c r="GR121" s="591"/>
      <c r="GS121" s="593"/>
      <c r="GT121" s="594"/>
      <c r="GU121" s="594"/>
      <c r="GV121" s="594"/>
      <c r="HA121" s="592"/>
      <c r="HB121" s="591"/>
      <c r="HC121" s="591"/>
      <c r="HD121" s="593"/>
      <c r="HE121" s="594"/>
      <c r="HF121" s="594"/>
      <c r="HG121" s="594"/>
      <c r="HL121" s="592"/>
      <c r="HM121" s="591"/>
      <c r="HN121" s="591"/>
    </row>
    <row r="122" spans="1:222" s="21" customFormat="1" ht="14.25">
      <c r="A122" s="584">
        <f t="shared" si="12"/>
        <v>14</v>
      </c>
      <c r="B122" s="585"/>
      <c r="C122" s="595"/>
      <c r="D122" s="587"/>
      <c r="E122" s="588"/>
      <c r="F122" s="589"/>
      <c r="G122" s="589"/>
      <c r="H122" s="597">
        <f t="shared" si="13"/>
        <v>0</v>
      </c>
      <c r="I122" s="598">
        <f t="shared" si="14"/>
        <v>0</v>
      </c>
      <c r="J122" s="591"/>
      <c r="K122" s="592"/>
      <c r="L122" s="591"/>
      <c r="M122" s="591"/>
      <c r="N122" s="593"/>
      <c r="O122" s="594"/>
      <c r="P122" s="594"/>
      <c r="Q122" s="594"/>
      <c r="V122" s="592"/>
      <c r="W122" s="591"/>
      <c r="X122" s="591"/>
      <c r="Y122" s="593"/>
      <c r="Z122" s="594"/>
      <c r="AA122" s="594"/>
      <c r="AB122" s="594"/>
      <c r="AG122" s="592"/>
      <c r="AH122" s="591"/>
      <c r="AI122" s="591"/>
      <c r="AJ122" s="593"/>
      <c r="AK122" s="594"/>
      <c r="AL122" s="594"/>
      <c r="AM122" s="594"/>
      <c r="AR122" s="592"/>
      <c r="AS122" s="591"/>
      <c r="AT122" s="591"/>
      <c r="AU122" s="593"/>
      <c r="AV122" s="594"/>
      <c r="AW122" s="594"/>
      <c r="AX122" s="594"/>
      <c r="BC122" s="592"/>
      <c r="BD122" s="591"/>
      <c r="BE122" s="591"/>
      <c r="BF122" s="593"/>
      <c r="BG122" s="594"/>
      <c r="BH122" s="594"/>
      <c r="BI122" s="594"/>
      <c r="BN122" s="592"/>
      <c r="BO122" s="591"/>
      <c r="BP122" s="591"/>
      <c r="BQ122" s="593"/>
      <c r="BR122" s="594"/>
      <c r="BS122" s="594"/>
      <c r="BT122" s="594"/>
      <c r="BY122" s="592"/>
      <c r="BZ122" s="591"/>
      <c r="CA122" s="591"/>
      <c r="CB122" s="593"/>
      <c r="CC122" s="594"/>
      <c r="CD122" s="594"/>
      <c r="CE122" s="594"/>
      <c r="CJ122" s="592"/>
      <c r="CK122" s="591"/>
      <c r="CL122" s="591"/>
      <c r="CM122" s="593"/>
      <c r="CN122" s="594"/>
      <c r="CO122" s="594"/>
      <c r="CP122" s="594"/>
      <c r="CU122" s="592"/>
      <c r="CV122" s="591"/>
      <c r="CW122" s="591"/>
      <c r="CX122" s="593"/>
      <c r="CY122" s="594"/>
      <c r="CZ122" s="594"/>
      <c r="DA122" s="594"/>
      <c r="DF122" s="592"/>
      <c r="DG122" s="591"/>
      <c r="DH122" s="591"/>
      <c r="DI122" s="593"/>
      <c r="DJ122" s="594"/>
      <c r="DK122" s="594"/>
      <c r="DL122" s="594"/>
      <c r="DQ122" s="592"/>
      <c r="DR122" s="591"/>
      <c r="DS122" s="591"/>
      <c r="DT122" s="593"/>
      <c r="DU122" s="594"/>
      <c r="DV122" s="594"/>
      <c r="DW122" s="594"/>
      <c r="EB122" s="592"/>
      <c r="EC122" s="591"/>
      <c r="ED122" s="591"/>
      <c r="EE122" s="593"/>
      <c r="EF122" s="594"/>
      <c r="EG122" s="594"/>
      <c r="EH122" s="594"/>
      <c r="EM122" s="592"/>
      <c r="EN122" s="591"/>
      <c r="EO122" s="591"/>
      <c r="EP122" s="593"/>
      <c r="EQ122" s="594"/>
      <c r="ER122" s="594"/>
      <c r="ES122" s="594"/>
      <c r="EX122" s="592"/>
      <c r="EY122" s="591"/>
      <c r="EZ122" s="591"/>
      <c r="FA122" s="593"/>
      <c r="FB122" s="594"/>
      <c r="FC122" s="594"/>
      <c r="FD122" s="594"/>
      <c r="FI122" s="592"/>
      <c r="FJ122" s="591"/>
      <c r="FK122" s="591"/>
      <c r="FL122" s="593"/>
      <c r="FM122" s="594"/>
      <c r="FN122" s="594"/>
      <c r="FO122" s="594"/>
      <c r="FT122" s="592"/>
      <c r="FU122" s="591"/>
      <c r="FV122" s="591"/>
      <c r="FW122" s="593"/>
      <c r="FX122" s="594"/>
      <c r="FY122" s="594"/>
      <c r="FZ122" s="594"/>
      <c r="GE122" s="592"/>
      <c r="GF122" s="591"/>
      <c r="GG122" s="591"/>
      <c r="GH122" s="593"/>
      <c r="GI122" s="594"/>
      <c r="GJ122" s="594"/>
      <c r="GK122" s="594"/>
      <c r="GP122" s="592"/>
      <c r="GQ122" s="591"/>
      <c r="GR122" s="591"/>
      <c r="GS122" s="593"/>
      <c r="GT122" s="594"/>
      <c r="GU122" s="594"/>
      <c r="GV122" s="594"/>
      <c r="HA122" s="592"/>
      <c r="HB122" s="591"/>
      <c r="HC122" s="591"/>
      <c r="HD122" s="593"/>
      <c r="HE122" s="594"/>
      <c r="HF122" s="594"/>
      <c r="HG122" s="594"/>
      <c r="HL122" s="592"/>
      <c r="HM122" s="591"/>
      <c r="HN122" s="591"/>
    </row>
    <row r="123" spans="1:222" s="21" customFormat="1" ht="14.25">
      <c r="A123" s="584">
        <f t="shared" si="12"/>
        <v>15</v>
      </c>
      <c r="B123" s="585"/>
      <c r="C123" s="595" t="s">
        <v>3061</v>
      </c>
      <c r="D123" s="587" t="s">
        <v>250</v>
      </c>
      <c r="E123" s="588">
        <f>E116*2+E118+E117</f>
        <v>6</v>
      </c>
      <c r="F123" s="589"/>
      <c r="G123" s="589"/>
      <c r="H123" s="597">
        <f t="shared" si="13"/>
        <v>0</v>
      </c>
      <c r="I123" s="598">
        <f t="shared" si="14"/>
        <v>0</v>
      </c>
      <c r="J123" s="591"/>
      <c r="K123" s="592"/>
      <c r="L123" s="591"/>
      <c r="M123" s="591"/>
      <c r="N123" s="593"/>
      <c r="O123" s="594"/>
      <c r="P123" s="594"/>
      <c r="Q123" s="594"/>
      <c r="V123" s="592"/>
      <c r="W123" s="591"/>
      <c r="X123" s="591"/>
      <c r="Y123" s="593"/>
      <c r="Z123" s="594"/>
      <c r="AA123" s="594"/>
      <c r="AB123" s="594"/>
      <c r="AG123" s="592"/>
      <c r="AH123" s="591"/>
      <c r="AI123" s="591"/>
      <c r="AJ123" s="593"/>
      <c r="AK123" s="594"/>
      <c r="AL123" s="594"/>
      <c r="AM123" s="594"/>
      <c r="AR123" s="592"/>
      <c r="AS123" s="591"/>
      <c r="AT123" s="591"/>
      <c r="AU123" s="593"/>
      <c r="AV123" s="594"/>
      <c r="AW123" s="594"/>
      <c r="AX123" s="594"/>
      <c r="BC123" s="592"/>
      <c r="BD123" s="591"/>
      <c r="BE123" s="591"/>
      <c r="BF123" s="593"/>
      <c r="BG123" s="594"/>
      <c r="BH123" s="594"/>
      <c r="BI123" s="594"/>
      <c r="BN123" s="592"/>
      <c r="BO123" s="591"/>
      <c r="BP123" s="591"/>
      <c r="BQ123" s="593"/>
      <c r="BR123" s="594"/>
      <c r="BS123" s="594"/>
      <c r="BT123" s="594"/>
      <c r="BY123" s="592"/>
      <c r="BZ123" s="591"/>
      <c r="CA123" s="591"/>
      <c r="CB123" s="593"/>
      <c r="CC123" s="594"/>
      <c r="CD123" s="594"/>
      <c r="CE123" s="594"/>
      <c r="CJ123" s="592"/>
      <c r="CK123" s="591"/>
      <c r="CL123" s="591"/>
      <c r="CM123" s="593"/>
      <c r="CN123" s="594"/>
      <c r="CO123" s="594"/>
      <c r="CP123" s="594"/>
      <c r="CU123" s="592"/>
      <c r="CV123" s="591"/>
      <c r="CW123" s="591"/>
      <c r="CX123" s="593"/>
      <c r="CY123" s="594"/>
      <c r="CZ123" s="594"/>
      <c r="DA123" s="594"/>
      <c r="DF123" s="592"/>
      <c r="DG123" s="591"/>
      <c r="DH123" s="591"/>
      <c r="DI123" s="593"/>
      <c r="DJ123" s="594"/>
      <c r="DK123" s="594"/>
      <c r="DL123" s="594"/>
      <c r="DQ123" s="592"/>
      <c r="DR123" s="591"/>
      <c r="DS123" s="591"/>
      <c r="DT123" s="593"/>
      <c r="DU123" s="594"/>
      <c r="DV123" s="594"/>
      <c r="DW123" s="594"/>
      <c r="EB123" s="592"/>
      <c r="EC123" s="591"/>
      <c r="ED123" s="591"/>
      <c r="EE123" s="593"/>
      <c r="EF123" s="594"/>
      <c r="EG123" s="594"/>
      <c r="EH123" s="594"/>
      <c r="EM123" s="592"/>
      <c r="EN123" s="591"/>
      <c r="EO123" s="591"/>
      <c r="EP123" s="593"/>
      <c r="EQ123" s="594"/>
      <c r="ER123" s="594"/>
      <c r="ES123" s="594"/>
      <c r="EX123" s="592"/>
      <c r="EY123" s="591"/>
      <c r="EZ123" s="591"/>
      <c r="FA123" s="593"/>
      <c r="FB123" s="594"/>
      <c r="FC123" s="594"/>
      <c r="FD123" s="594"/>
      <c r="FI123" s="592"/>
      <c r="FJ123" s="591"/>
      <c r="FK123" s="591"/>
      <c r="FL123" s="593"/>
      <c r="FM123" s="594"/>
      <c r="FN123" s="594"/>
      <c r="FO123" s="594"/>
      <c r="FT123" s="592"/>
      <c r="FU123" s="591"/>
      <c r="FV123" s="591"/>
      <c r="FW123" s="593"/>
      <c r="FX123" s="594"/>
      <c r="FY123" s="594"/>
      <c r="FZ123" s="594"/>
      <c r="GE123" s="592"/>
      <c r="GF123" s="591"/>
      <c r="GG123" s="591"/>
      <c r="GH123" s="593"/>
      <c r="GI123" s="594"/>
      <c r="GJ123" s="594"/>
      <c r="GK123" s="594"/>
      <c r="GP123" s="592"/>
      <c r="GQ123" s="591"/>
      <c r="GR123" s="591"/>
      <c r="GS123" s="593"/>
      <c r="GT123" s="594"/>
      <c r="GU123" s="594"/>
      <c r="GV123" s="594"/>
      <c r="HA123" s="592"/>
      <c r="HB123" s="591"/>
      <c r="HC123" s="591"/>
      <c r="HD123" s="593"/>
      <c r="HE123" s="594"/>
      <c r="HF123" s="594"/>
      <c r="HG123" s="594"/>
      <c r="HL123" s="592"/>
      <c r="HM123" s="591"/>
      <c r="HN123" s="591"/>
    </row>
    <row r="124" spans="1:222" s="21" customFormat="1" ht="14.25">
      <c r="A124" s="584">
        <f t="shared" si="12"/>
        <v>16</v>
      </c>
      <c r="B124" s="585"/>
      <c r="C124" s="586"/>
      <c r="D124" s="587"/>
      <c r="E124" s="588"/>
      <c r="F124" s="589"/>
      <c r="G124" s="589"/>
      <c r="H124" s="589"/>
      <c r="I124" s="590"/>
      <c r="J124" s="591"/>
      <c r="K124" s="592"/>
      <c r="L124" s="591"/>
      <c r="M124" s="591"/>
      <c r="N124" s="593"/>
      <c r="O124" s="594"/>
      <c r="P124" s="594"/>
      <c r="Q124" s="594"/>
      <c r="V124" s="592"/>
      <c r="W124" s="591"/>
      <c r="X124" s="591"/>
      <c r="Y124" s="593"/>
      <c r="Z124" s="594"/>
      <c r="AA124" s="594"/>
      <c r="AB124" s="594"/>
      <c r="AG124" s="592"/>
      <c r="AH124" s="591"/>
      <c r="AI124" s="591"/>
      <c r="AJ124" s="593"/>
      <c r="AK124" s="594"/>
      <c r="AL124" s="594"/>
      <c r="AM124" s="594"/>
      <c r="AR124" s="592"/>
      <c r="AS124" s="591"/>
      <c r="AT124" s="591"/>
      <c r="AU124" s="593"/>
      <c r="AV124" s="594"/>
      <c r="AW124" s="594"/>
      <c r="AX124" s="594"/>
      <c r="BC124" s="592"/>
      <c r="BD124" s="591"/>
      <c r="BE124" s="591"/>
      <c r="BF124" s="593"/>
      <c r="BG124" s="594"/>
      <c r="BH124" s="594"/>
      <c r="BI124" s="594"/>
      <c r="BN124" s="592"/>
      <c r="BO124" s="591"/>
      <c r="BP124" s="591"/>
      <c r="BQ124" s="593"/>
      <c r="BR124" s="594"/>
      <c r="BS124" s="594"/>
      <c r="BT124" s="594"/>
      <c r="BY124" s="592"/>
      <c r="BZ124" s="591"/>
      <c r="CA124" s="591"/>
      <c r="CB124" s="593"/>
      <c r="CC124" s="594"/>
      <c r="CD124" s="594"/>
      <c r="CE124" s="594"/>
      <c r="CJ124" s="592"/>
      <c r="CK124" s="591"/>
      <c r="CL124" s="591"/>
      <c r="CM124" s="593"/>
      <c r="CN124" s="594"/>
      <c r="CO124" s="594"/>
      <c r="CP124" s="594"/>
      <c r="CU124" s="592"/>
      <c r="CV124" s="591"/>
      <c r="CW124" s="591"/>
      <c r="CX124" s="593"/>
      <c r="CY124" s="594"/>
      <c r="CZ124" s="594"/>
      <c r="DA124" s="594"/>
      <c r="DF124" s="592"/>
      <c r="DG124" s="591"/>
      <c r="DH124" s="591"/>
      <c r="DI124" s="593"/>
      <c r="DJ124" s="594"/>
      <c r="DK124" s="594"/>
      <c r="DL124" s="594"/>
      <c r="DQ124" s="592"/>
      <c r="DR124" s="591"/>
      <c r="DS124" s="591"/>
      <c r="DT124" s="593"/>
      <c r="DU124" s="594"/>
      <c r="DV124" s="594"/>
      <c r="DW124" s="594"/>
      <c r="EB124" s="592"/>
      <c r="EC124" s="591"/>
      <c r="ED124" s="591"/>
      <c r="EE124" s="593"/>
      <c r="EF124" s="594"/>
      <c r="EG124" s="594"/>
      <c r="EH124" s="594"/>
      <c r="EM124" s="592"/>
      <c r="EN124" s="591"/>
      <c r="EO124" s="591"/>
      <c r="EP124" s="593"/>
      <c r="EQ124" s="594"/>
      <c r="ER124" s="594"/>
      <c r="ES124" s="594"/>
      <c r="EX124" s="592"/>
      <c r="EY124" s="591"/>
      <c r="EZ124" s="591"/>
      <c r="FA124" s="593"/>
      <c r="FB124" s="594"/>
      <c r="FC124" s="594"/>
      <c r="FD124" s="594"/>
      <c r="FI124" s="592"/>
      <c r="FJ124" s="591"/>
      <c r="FK124" s="591"/>
      <c r="FL124" s="593"/>
      <c r="FM124" s="594"/>
      <c r="FN124" s="594"/>
      <c r="FO124" s="594"/>
      <c r="FT124" s="592"/>
      <c r="FU124" s="591"/>
      <c r="FV124" s="591"/>
      <c r="FW124" s="593"/>
      <c r="FX124" s="594"/>
      <c r="FY124" s="594"/>
      <c r="FZ124" s="594"/>
      <c r="GE124" s="592"/>
      <c r="GF124" s="591"/>
      <c r="GG124" s="591"/>
      <c r="GH124" s="593"/>
      <c r="GI124" s="594"/>
      <c r="GJ124" s="594"/>
      <c r="GK124" s="594"/>
      <c r="GP124" s="592"/>
      <c r="GQ124" s="591"/>
      <c r="GR124" s="591"/>
      <c r="GS124" s="593"/>
      <c r="GT124" s="594"/>
      <c r="GU124" s="594"/>
      <c r="GV124" s="594"/>
      <c r="HA124" s="592"/>
      <c r="HB124" s="591"/>
      <c r="HC124" s="591"/>
      <c r="HD124" s="593"/>
      <c r="HE124" s="594"/>
      <c r="HF124" s="594"/>
      <c r="HG124" s="594"/>
      <c r="HL124" s="592"/>
      <c r="HM124" s="591"/>
      <c r="HN124" s="591"/>
    </row>
    <row r="125" spans="1:222" s="23" customFormat="1" ht="15">
      <c r="A125" s="584">
        <f t="shared" si="12"/>
        <v>17</v>
      </c>
      <c r="B125" s="553"/>
      <c r="C125" s="603" t="s">
        <v>3062</v>
      </c>
      <c r="D125" s="604"/>
      <c r="E125" s="604"/>
      <c r="F125" s="605"/>
      <c r="G125" s="605"/>
      <c r="H125" s="605">
        <f>SUM(H109:H124)</f>
        <v>0</v>
      </c>
      <c r="I125" s="606">
        <f>SUM(I109:I124)</f>
        <v>0</v>
      </c>
      <c r="J125" s="607"/>
      <c r="K125" s="608"/>
      <c r="L125" s="608"/>
      <c r="M125" s="609"/>
      <c r="N125" s="610"/>
      <c r="O125" s="611"/>
      <c r="P125" s="610"/>
      <c r="Q125" s="612"/>
      <c r="R125" s="612"/>
      <c r="S125" s="612"/>
      <c r="T125" s="612"/>
      <c r="U125" s="607"/>
      <c r="V125" s="608"/>
      <c r="W125" s="608"/>
      <c r="X125" s="609"/>
      <c r="Y125" s="610"/>
      <c r="Z125" s="611"/>
      <c r="AA125" s="610"/>
      <c r="AB125" s="612"/>
      <c r="AC125" s="612"/>
      <c r="AD125" s="612"/>
      <c r="AE125" s="612"/>
      <c r="AF125" s="607"/>
      <c r="AG125" s="608"/>
      <c r="AH125" s="608"/>
      <c r="AI125" s="609"/>
      <c r="AJ125" s="610"/>
      <c r="AK125" s="611"/>
      <c r="AL125" s="610"/>
      <c r="AM125" s="612"/>
      <c r="AN125" s="612"/>
      <c r="AO125" s="612"/>
      <c r="AP125" s="612"/>
      <c r="AQ125" s="607"/>
      <c r="AR125" s="608"/>
      <c r="AS125" s="608"/>
      <c r="AT125" s="609"/>
      <c r="AU125" s="610"/>
      <c r="AV125" s="611"/>
      <c r="AW125" s="610"/>
      <c r="AX125" s="612"/>
      <c r="AY125" s="612"/>
      <c r="AZ125" s="612"/>
      <c r="BA125" s="612"/>
      <c r="BB125" s="607"/>
      <c r="BC125" s="608"/>
      <c r="BD125" s="608"/>
      <c r="BE125" s="609"/>
      <c r="BF125" s="610"/>
      <c r="BG125" s="611"/>
      <c r="BH125" s="610"/>
      <c r="BI125" s="612"/>
      <c r="BJ125" s="612"/>
      <c r="BK125" s="612"/>
      <c r="BL125" s="612"/>
      <c r="BM125" s="607"/>
      <c r="BN125" s="608"/>
      <c r="BO125" s="608"/>
      <c r="BP125" s="609"/>
      <c r="BQ125" s="610"/>
      <c r="BR125" s="611"/>
      <c r="BS125" s="610"/>
      <c r="BT125" s="612"/>
      <c r="BU125" s="612"/>
      <c r="BV125" s="612"/>
      <c r="BW125" s="612"/>
      <c r="BX125" s="607"/>
      <c r="BY125" s="608"/>
      <c r="BZ125" s="608"/>
      <c r="CA125" s="609"/>
      <c r="CB125" s="610"/>
      <c r="CC125" s="611"/>
      <c r="CD125" s="610"/>
      <c r="CE125" s="612"/>
      <c r="CF125" s="612"/>
      <c r="CG125" s="612"/>
      <c r="CH125" s="612"/>
      <c r="CI125" s="607"/>
      <c r="CJ125" s="608"/>
      <c r="CK125" s="608"/>
      <c r="CL125" s="609"/>
      <c r="CM125" s="610"/>
      <c r="CN125" s="611"/>
      <c r="CO125" s="610"/>
      <c r="CP125" s="612"/>
      <c r="CQ125" s="612"/>
      <c r="CR125" s="612"/>
      <c r="CS125" s="612"/>
      <c r="CT125" s="607"/>
      <c r="CU125" s="608"/>
      <c r="CV125" s="608"/>
      <c r="CW125" s="609"/>
      <c r="CX125" s="610"/>
      <c r="CY125" s="611"/>
      <c r="CZ125" s="610"/>
      <c r="DA125" s="612"/>
      <c r="DB125" s="612"/>
      <c r="DC125" s="612"/>
      <c r="DD125" s="612"/>
      <c r="DE125" s="607"/>
      <c r="DF125" s="608"/>
      <c r="DG125" s="608"/>
      <c r="DH125" s="609"/>
      <c r="DI125" s="610"/>
      <c r="DJ125" s="611"/>
      <c r="DK125" s="610"/>
      <c r="DL125" s="612"/>
      <c r="DM125" s="612"/>
      <c r="DN125" s="612"/>
      <c r="DO125" s="612"/>
      <c r="DP125" s="607"/>
      <c r="DQ125" s="608"/>
      <c r="DR125" s="608"/>
      <c r="DS125" s="609"/>
      <c r="DT125" s="610"/>
      <c r="DU125" s="611"/>
      <c r="DV125" s="610"/>
      <c r="DW125" s="612"/>
      <c r="DX125" s="612"/>
      <c r="DY125" s="612"/>
      <c r="DZ125" s="612"/>
      <c r="EA125" s="607"/>
      <c r="EB125" s="608"/>
      <c r="EC125" s="608"/>
      <c r="ED125" s="609"/>
      <c r="EE125" s="610"/>
      <c r="EF125" s="611"/>
      <c r="EG125" s="610"/>
      <c r="EH125" s="612"/>
      <c r="EI125" s="612"/>
      <c r="EJ125" s="612"/>
      <c r="EK125" s="612"/>
      <c r="EL125" s="607"/>
      <c r="EM125" s="608"/>
      <c r="EN125" s="608"/>
      <c r="EO125" s="609"/>
      <c r="EP125" s="610"/>
      <c r="EQ125" s="611"/>
      <c r="ER125" s="610"/>
      <c r="ES125" s="612"/>
      <c r="ET125" s="612"/>
      <c r="EU125" s="612"/>
      <c r="EV125" s="612"/>
      <c r="EW125" s="607"/>
      <c r="EX125" s="608"/>
      <c r="EY125" s="608"/>
      <c r="EZ125" s="609"/>
      <c r="FA125" s="610"/>
      <c r="FB125" s="611"/>
      <c r="FC125" s="610"/>
      <c r="FD125" s="612"/>
      <c r="FE125" s="612"/>
      <c r="FF125" s="612"/>
      <c r="FG125" s="612"/>
      <c r="FH125" s="607"/>
      <c r="FI125" s="608"/>
      <c r="FJ125" s="608"/>
      <c r="FK125" s="609"/>
      <c r="FL125" s="610"/>
      <c r="FM125" s="611"/>
      <c r="FN125" s="610"/>
      <c r="FO125" s="612"/>
      <c r="FP125" s="612"/>
      <c r="FQ125" s="612"/>
      <c r="FR125" s="612"/>
      <c r="FS125" s="607"/>
      <c r="FT125" s="608"/>
      <c r="FU125" s="608"/>
      <c r="FV125" s="609"/>
      <c r="FW125" s="610"/>
      <c r="FX125" s="611"/>
      <c r="FY125" s="610"/>
      <c r="FZ125" s="612"/>
      <c r="GA125" s="612"/>
      <c r="GB125" s="612"/>
      <c r="GC125" s="612"/>
      <c r="GD125" s="607"/>
      <c r="GE125" s="608"/>
      <c r="GF125" s="608"/>
    </row>
    <row r="126" spans="1:222" s="23" customFormat="1" ht="14.1" customHeight="1">
      <c r="A126" s="584">
        <f t="shared" si="12"/>
        <v>18</v>
      </c>
      <c r="B126" s="553"/>
      <c r="C126" s="603"/>
      <c r="D126" s="604"/>
      <c r="E126" s="604"/>
      <c r="F126" s="605"/>
      <c r="G126" s="605"/>
      <c r="H126" s="605"/>
      <c r="I126" s="606"/>
      <c r="J126" s="607"/>
      <c r="K126" s="608"/>
      <c r="L126" s="608"/>
      <c r="M126" s="609"/>
      <c r="N126" s="610"/>
      <c r="O126" s="611"/>
      <c r="P126" s="610"/>
      <c r="Q126" s="612"/>
      <c r="R126" s="612"/>
      <c r="S126" s="612"/>
      <c r="T126" s="612"/>
      <c r="U126" s="607"/>
      <c r="V126" s="608"/>
      <c r="W126" s="608"/>
      <c r="X126" s="609"/>
      <c r="Y126" s="610"/>
      <c r="Z126" s="611"/>
      <c r="AA126" s="610"/>
      <c r="AB126" s="612"/>
      <c r="AC126" s="612"/>
      <c r="AD126" s="612"/>
      <c r="AE126" s="612"/>
      <c r="AF126" s="607"/>
      <c r="AG126" s="608"/>
      <c r="AH126" s="608"/>
      <c r="AI126" s="609"/>
      <c r="AJ126" s="610"/>
      <c r="AK126" s="611"/>
      <c r="AL126" s="610"/>
      <c r="AM126" s="612"/>
      <c r="AN126" s="612"/>
      <c r="AO126" s="612"/>
      <c r="AP126" s="612"/>
      <c r="AQ126" s="607"/>
      <c r="AR126" s="608"/>
      <c r="AS126" s="608"/>
      <c r="AT126" s="609"/>
      <c r="AU126" s="610"/>
      <c r="AV126" s="611"/>
      <c r="AW126" s="610"/>
      <c r="AX126" s="612"/>
      <c r="AY126" s="612"/>
      <c r="AZ126" s="612"/>
      <c r="BA126" s="612"/>
      <c r="BB126" s="607"/>
      <c r="BC126" s="608"/>
      <c r="BD126" s="608"/>
      <c r="BE126" s="609"/>
      <c r="BF126" s="610"/>
      <c r="BG126" s="611"/>
      <c r="BH126" s="610"/>
      <c r="BI126" s="612"/>
      <c r="BJ126" s="612"/>
      <c r="BK126" s="612"/>
      <c r="BL126" s="612"/>
      <c r="BM126" s="607"/>
      <c r="BN126" s="608"/>
      <c r="BO126" s="608"/>
      <c r="BP126" s="609"/>
      <c r="BQ126" s="610"/>
      <c r="BR126" s="611"/>
      <c r="BS126" s="610"/>
      <c r="BT126" s="612"/>
      <c r="BU126" s="612"/>
      <c r="BV126" s="612"/>
      <c r="BW126" s="612"/>
      <c r="BX126" s="607"/>
      <c r="BY126" s="608"/>
      <c r="BZ126" s="608"/>
      <c r="CA126" s="609"/>
      <c r="CB126" s="610"/>
      <c r="CC126" s="611"/>
      <c r="CD126" s="610"/>
      <c r="CE126" s="612"/>
      <c r="CF126" s="612"/>
      <c r="CG126" s="612"/>
      <c r="CH126" s="612"/>
      <c r="CI126" s="607"/>
      <c r="CJ126" s="608"/>
      <c r="CK126" s="608"/>
      <c r="CL126" s="609"/>
      <c r="CM126" s="610"/>
      <c r="CN126" s="611"/>
      <c r="CO126" s="610"/>
      <c r="CP126" s="612"/>
      <c r="CQ126" s="612"/>
      <c r="CR126" s="612"/>
      <c r="CS126" s="612"/>
      <c r="CT126" s="607"/>
      <c r="CU126" s="608"/>
      <c r="CV126" s="608"/>
      <c r="CW126" s="609"/>
      <c r="CX126" s="610"/>
      <c r="CY126" s="611"/>
      <c r="CZ126" s="610"/>
      <c r="DA126" s="612"/>
      <c r="DB126" s="612"/>
      <c r="DC126" s="612"/>
      <c r="DD126" s="612"/>
      <c r="DE126" s="607"/>
      <c r="DF126" s="608"/>
      <c r="DG126" s="608"/>
      <c r="DH126" s="609"/>
      <c r="DI126" s="610"/>
      <c r="DJ126" s="611"/>
      <c r="DK126" s="610"/>
      <c r="DL126" s="612"/>
      <c r="DM126" s="612"/>
      <c r="DN126" s="612"/>
      <c r="DO126" s="612"/>
      <c r="DP126" s="607"/>
      <c r="DQ126" s="608"/>
      <c r="DR126" s="608"/>
      <c r="DS126" s="609"/>
      <c r="DT126" s="610"/>
      <c r="DU126" s="611"/>
      <c r="DV126" s="610"/>
      <c r="DW126" s="612"/>
      <c r="DX126" s="612"/>
      <c r="DY126" s="612"/>
      <c r="DZ126" s="612"/>
      <c r="EA126" s="607"/>
      <c r="EB126" s="608"/>
      <c r="EC126" s="608"/>
      <c r="ED126" s="609"/>
      <c r="EE126" s="610"/>
      <c r="EF126" s="611"/>
      <c r="EG126" s="610"/>
      <c r="EH126" s="612"/>
      <c r="EI126" s="612"/>
      <c r="EJ126" s="612"/>
      <c r="EK126" s="612"/>
      <c r="EL126" s="607"/>
      <c r="EM126" s="608"/>
      <c r="EN126" s="608"/>
      <c r="EO126" s="609"/>
      <c r="EP126" s="610"/>
      <c r="EQ126" s="611"/>
      <c r="ER126" s="610"/>
      <c r="ES126" s="612"/>
      <c r="ET126" s="612"/>
      <c r="EU126" s="612"/>
      <c r="EV126" s="612"/>
      <c r="EW126" s="607"/>
      <c r="EX126" s="608"/>
      <c r="EY126" s="608"/>
      <c r="EZ126" s="609"/>
      <c r="FA126" s="610"/>
      <c r="FB126" s="611"/>
      <c r="FC126" s="610"/>
      <c r="FD126" s="612"/>
      <c r="FE126" s="612"/>
      <c r="FF126" s="612"/>
      <c r="FG126" s="612"/>
      <c r="FH126" s="607"/>
      <c r="FI126" s="608"/>
      <c r="FJ126" s="608"/>
      <c r="FK126" s="609"/>
      <c r="FL126" s="610"/>
      <c r="FM126" s="611"/>
      <c r="FN126" s="610"/>
      <c r="FO126" s="612"/>
      <c r="FP126" s="612"/>
      <c r="FQ126" s="612"/>
      <c r="FR126" s="612"/>
      <c r="FS126" s="607"/>
      <c r="FT126" s="608"/>
      <c r="FU126" s="608"/>
      <c r="FV126" s="609"/>
      <c r="FW126" s="610"/>
      <c r="FX126" s="611"/>
      <c r="FY126" s="610"/>
      <c r="FZ126" s="612"/>
      <c r="GA126" s="612"/>
      <c r="GB126" s="612"/>
      <c r="GC126" s="612"/>
      <c r="GD126" s="607"/>
      <c r="GE126" s="608"/>
      <c r="GF126" s="608"/>
    </row>
    <row r="127" spans="1:222" ht="25.5">
      <c r="A127" s="563"/>
      <c r="B127" s="564"/>
      <c r="C127" s="580" t="s">
        <v>3070</v>
      </c>
      <c r="D127" s="581"/>
      <c r="E127" s="581"/>
      <c r="F127" s="582"/>
      <c r="G127" s="582"/>
      <c r="H127" s="582"/>
      <c r="I127" s="583"/>
      <c r="J127" s="559"/>
      <c r="K127" s="560"/>
      <c r="L127" s="560"/>
      <c r="M127" s="561"/>
      <c r="N127" s="532"/>
      <c r="O127" s="562"/>
      <c r="P127" s="532"/>
      <c r="Q127" s="529"/>
      <c r="R127" s="529"/>
      <c r="S127" s="529"/>
      <c r="T127" s="529"/>
      <c r="U127" s="559"/>
      <c r="V127" s="560"/>
      <c r="W127" s="560"/>
      <c r="X127" s="561"/>
      <c r="Y127" s="532"/>
      <c r="Z127" s="562"/>
      <c r="AA127" s="532"/>
      <c r="AB127" s="529"/>
      <c r="AC127" s="529"/>
      <c r="AD127" s="529"/>
      <c r="AE127" s="529"/>
      <c r="AF127" s="559"/>
      <c r="AG127" s="560"/>
      <c r="AH127" s="560"/>
      <c r="AI127" s="561"/>
      <c r="AJ127" s="532"/>
      <c r="AK127" s="562"/>
      <c r="AL127" s="532"/>
      <c r="AM127" s="529"/>
      <c r="AN127" s="529"/>
      <c r="AO127" s="529"/>
      <c r="AP127" s="529"/>
      <c r="AQ127" s="559"/>
      <c r="AR127" s="560"/>
      <c r="AS127" s="560"/>
      <c r="AT127" s="561"/>
      <c r="AU127" s="532"/>
      <c r="AV127" s="562"/>
      <c r="AW127" s="532"/>
      <c r="AX127" s="529"/>
      <c r="AY127" s="529"/>
      <c r="AZ127" s="529"/>
      <c r="BA127" s="529"/>
      <c r="BB127" s="559"/>
      <c r="BC127" s="560"/>
      <c r="BD127" s="560"/>
      <c r="BE127" s="561"/>
      <c r="BF127" s="532"/>
      <c r="BG127" s="562"/>
      <c r="BH127" s="532"/>
      <c r="BI127" s="529"/>
      <c r="BJ127" s="529"/>
      <c r="BK127" s="529"/>
      <c r="BL127" s="529"/>
      <c r="BM127" s="559"/>
      <c r="BN127" s="560"/>
      <c r="BO127" s="560"/>
      <c r="BP127" s="561"/>
      <c r="BQ127" s="532"/>
      <c r="BR127" s="562"/>
      <c r="BS127" s="532"/>
      <c r="BT127" s="529"/>
      <c r="BU127" s="529"/>
      <c r="BV127" s="529"/>
      <c r="BW127" s="529"/>
      <c r="BX127" s="559"/>
      <c r="BY127" s="560"/>
      <c r="BZ127" s="560"/>
      <c r="CA127" s="561"/>
      <c r="CB127" s="532"/>
      <c r="CC127" s="562"/>
      <c r="CD127" s="532"/>
      <c r="CE127" s="529"/>
      <c r="CF127" s="529"/>
      <c r="CG127" s="529"/>
      <c r="CH127" s="529"/>
      <c r="CI127" s="559"/>
      <c r="CJ127" s="560"/>
      <c r="CK127" s="560"/>
      <c r="CL127" s="561"/>
      <c r="CM127" s="532"/>
      <c r="CN127" s="562"/>
      <c r="CO127" s="532"/>
      <c r="CP127" s="529"/>
      <c r="CQ127" s="529"/>
      <c r="CR127" s="529"/>
      <c r="CS127" s="529"/>
      <c r="CT127" s="559"/>
      <c r="CU127" s="560"/>
      <c r="CV127" s="560"/>
      <c r="CW127" s="561"/>
      <c r="CX127" s="532"/>
      <c r="CY127" s="562"/>
      <c r="CZ127" s="532"/>
      <c r="DA127" s="529"/>
      <c r="DB127" s="529"/>
      <c r="DC127" s="529"/>
      <c r="DD127" s="529"/>
      <c r="DE127" s="559"/>
      <c r="DF127" s="560"/>
      <c r="DG127" s="560"/>
      <c r="DH127" s="561"/>
      <c r="DI127" s="532"/>
      <c r="DJ127" s="562"/>
      <c r="DK127" s="532"/>
      <c r="DL127" s="529"/>
      <c r="DM127" s="529"/>
      <c r="DN127" s="529"/>
      <c r="DO127" s="529"/>
      <c r="DP127" s="559"/>
      <c r="DQ127" s="560"/>
      <c r="DR127" s="560"/>
      <c r="DS127" s="561"/>
      <c r="DT127" s="532"/>
      <c r="DU127" s="562"/>
      <c r="DV127" s="532"/>
      <c r="DW127" s="529"/>
      <c r="DX127" s="529"/>
      <c r="DY127" s="529"/>
      <c r="DZ127" s="529"/>
      <c r="EA127" s="559"/>
      <c r="EB127" s="560"/>
      <c r="EC127" s="560"/>
      <c r="ED127" s="561"/>
      <c r="EE127" s="532"/>
      <c r="EF127" s="562"/>
      <c r="EG127" s="532"/>
      <c r="EH127" s="529"/>
      <c r="EI127" s="529"/>
      <c r="EJ127" s="529"/>
      <c r="EK127" s="529"/>
      <c r="EL127" s="559"/>
      <c r="EM127" s="560"/>
      <c r="EN127" s="560"/>
      <c r="EO127" s="561"/>
      <c r="EP127" s="532"/>
      <c r="EQ127" s="562"/>
      <c r="ER127" s="532"/>
      <c r="ES127" s="529"/>
      <c r="ET127" s="529"/>
      <c r="EU127" s="529"/>
      <c r="EV127" s="529"/>
      <c r="EW127" s="559"/>
      <c r="EX127" s="560"/>
      <c r="EY127" s="560"/>
      <c r="EZ127" s="561"/>
      <c r="FA127" s="532"/>
      <c r="FB127" s="562"/>
      <c r="FC127" s="532"/>
      <c r="FD127" s="529"/>
      <c r="FE127" s="529"/>
      <c r="FF127" s="529"/>
      <c r="FG127" s="529"/>
      <c r="FH127" s="559"/>
      <c r="FI127" s="560"/>
      <c r="FJ127" s="560"/>
      <c r="FK127" s="561"/>
      <c r="FL127" s="532"/>
      <c r="FM127" s="562"/>
      <c r="FN127" s="532"/>
      <c r="FO127" s="529"/>
      <c r="FP127" s="529"/>
      <c r="FQ127" s="529"/>
      <c r="FR127" s="529"/>
      <c r="FS127" s="559"/>
      <c r="FT127" s="560"/>
      <c r="FU127" s="560"/>
      <c r="FV127" s="561"/>
      <c r="FW127" s="532"/>
      <c r="FX127" s="562"/>
      <c r="FY127" s="532"/>
      <c r="FZ127" s="529"/>
      <c r="GA127" s="529"/>
      <c r="GB127" s="529"/>
      <c r="GC127" s="529"/>
      <c r="GD127" s="559"/>
      <c r="GE127" s="560"/>
      <c r="GF127" s="560"/>
    </row>
    <row r="128" spans="1:222" s="21" customFormat="1" ht="72" customHeight="1">
      <c r="A128" s="584">
        <v>1</v>
      </c>
      <c r="B128" s="585"/>
      <c r="C128" s="586" t="s">
        <v>3050</v>
      </c>
      <c r="D128" s="587"/>
      <c r="E128" s="588"/>
      <c r="F128" s="589"/>
      <c r="G128" s="589"/>
      <c r="H128" s="589"/>
      <c r="I128" s="590"/>
      <c r="J128" s="591"/>
      <c r="K128" s="592"/>
      <c r="L128" s="591"/>
      <c r="M128" s="591"/>
      <c r="N128" s="593"/>
      <c r="O128" s="594"/>
      <c r="P128" s="594"/>
      <c r="Q128" s="594"/>
      <c r="V128" s="592"/>
      <c r="W128" s="591"/>
      <c r="X128" s="591"/>
      <c r="Y128" s="593"/>
      <c r="Z128" s="594"/>
      <c r="AA128" s="594"/>
      <c r="AB128" s="594"/>
      <c r="AG128" s="592"/>
      <c r="AH128" s="591"/>
      <c r="AI128" s="591"/>
      <c r="AJ128" s="593"/>
      <c r="AK128" s="594"/>
      <c r="AL128" s="594"/>
      <c r="AM128" s="594"/>
      <c r="AR128" s="592"/>
      <c r="AS128" s="591"/>
      <c r="AT128" s="591"/>
      <c r="AU128" s="593"/>
      <c r="AV128" s="594"/>
      <c r="AW128" s="594"/>
      <c r="AX128" s="594"/>
      <c r="BC128" s="592"/>
      <c r="BD128" s="591"/>
      <c r="BE128" s="591"/>
      <c r="BF128" s="593"/>
      <c r="BG128" s="594"/>
      <c r="BH128" s="594"/>
      <c r="BI128" s="594"/>
      <c r="BN128" s="592"/>
      <c r="BO128" s="591"/>
      <c r="BP128" s="591"/>
      <c r="BQ128" s="593"/>
      <c r="BR128" s="594"/>
      <c r="BS128" s="594"/>
      <c r="BT128" s="594"/>
      <c r="BY128" s="592"/>
      <c r="BZ128" s="591"/>
      <c r="CA128" s="591"/>
      <c r="CB128" s="593"/>
      <c r="CC128" s="594"/>
      <c r="CD128" s="594"/>
      <c r="CE128" s="594"/>
      <c r="CJ128" s="592"/>
      <c r="CK128" s="591"/>
      <c r="CL128" s="591"/>
      <c r="CM128" s="593"/>
      <c r="CN128" s="594"/>
      <c r="CO128" s="594"/>
      <c r="CP128" s="594"/>
      <c r="CU128" s="592"/>
      <c r="CV128" s="591"/>
      <c r="CW128" s="591"/>
      <c r="CX128" s="593"/>
      <c r="CY128" s="594"/>
      <c r="CZ128" s="594"/>
      <c r="DA128" s="594"/>
      <c r="DF128" s="592"/>
      <c r="DG128" s="591"/>
      <c r="DH128" s="591"/>
      <c r="DI128" s="593"/>
      <c r="DJ128" s="594"/>
      <c r="DK128" s="594"/>
      <c r="DL128" s="594"/>
      <c r="DQ128" s="592"/>
      <c r="DR128" s="591"/>
      <c r="DS128" s="591"/>
      <c r="DT128" s="593"/>
      <c r="DU128" s="594"/>
      <c r="DV128" s="594"/>
      <c r="DW128" s="594"/>
      <c r="EB128" s="592"/>
      <c r="EC128" s="591"/>
      <c r="ED128" s="591"/>
      <c r="EE128" s="593"/>
      <c r="EF128" s="594"/>
      <c r="EG128" s="594"/>
      <c r="EH128" s="594"/>
      <c r="EM128" s="592"/>
      <c r="EN128" s="591"/>
      <c r="EO128" s="591"/>
      <c r="EP128" s="593"/>
      <c r="EQ128" s="594"/>
      <c r="ER128" s="594"/>
      <c r="ES128" s="594"/>
      <c r="EX128" s="592"/>
      <c r="EY128" s="591"/>
      <c r="EZ128" s="591"/>
      <c r="FA128" s="593"/>
      <c r="FB128" s="594"/>
      <c r="FC128" s="594"/>
      <c r="FD128" s="594"/>
      <c r="FI128" s="592"/>
      <c r="FJ128" s="591"/>
      <c r="FK128" s="591"/>
      <c r="FL128" s="593"/>
      <c r="FM128" s="594"/>
      <c r="FN128" s="594"/>
      <c r="FO128" s="594"/>
      <c r="FT128" s="592"/>
      <c r="FU128" s="591"/>
      <c r="FV128" s="591"/>
      <c r="FW128" s="593"/>
      <c r="FX128" s="594"/>
      <c r="FY128" s="594"/>
      <c r="FZ128" s="594"/>
      <c r="GE128" s="592"/>
      <c r="GF128" s="591"/>
      <c r="GG128" s="591"/>
      <c r="GH128" s="593"/>
      <c r="GI128" s="594"/>
      <c r="GJ128" s="594"/>
      <c r="GK128" s="594"/>
      <c r="GP128" s="592"/>
      <c r="GQ128" s="591"/>
      <c r="GR128" s="591"/>
      <c r="GS128" s="593"/>
      <c r="GT128" s="594"/>
      <c r="GU128" s="594"/>
      <c r="GV128" s="594"/>
      <c r="HA128" s="592"/>
      <c r="HB128" s="591"/>
      <c r="HC128" s="591"/>
      <c r="HD128" s="593"/>
      <c r="HE128" s="594"/>
      <c r="HF128" s="594"/>
      <c r="HG128" s="594"/>
      <c r="HL128" s="592"/>
      <c r="HM128" s="591"/>
      <c r="HN128" s="591"/>
    </row>
    <row r="129" spans="1:222" s="21" customFormat="1" ht="14.25">
      <c r="A129" s="584">
        <f t="shared" ref="A129:A144" si="15">1+A128</f>
        <v>2</v>
      </c>
      <c r="B129" s="585"/>
      <c r="C129" s="586"/>
      <c r="D129" s="587"/>
      <c r="E129" s="588"/>
      <c r="F129" s="589"/>
      <c r="G129" s="589"/>
      <c r="H129" s="589"/>
      <c r="I129" s="590"/>
      <c r="J129" s="591"/>
      <c r="K129" s="592"/>
      <c r="L129" s="591"/>
      <c r="M129" s="591"/>
      <c r="N129" s="593"/>
      <c r="O129" s="594"/>
      <c r="P129" s="594"/>
      <c r="Q129" s="594"/>
      <c r="V129" s="592"/>
      <c r="W129" s="591"/>
      <c r="X129" s="591"/>
      <c r="Y129" s="593"/>
      <c r="Z129" s="594"/>
      <c r="AA129" s="594"/>
      <c r="AB129" s="594"/>
      <c r="AG129" s="592"/>
      <c r="AH129" s="591"/>
      <c r="AI129" s="591"/>
      <c r="AJ129" s="593"/>
      <c r="AK129" s="594"/>
      <c r="AL129" s="594"/>
      <c r="AM129" s="594"/>
      <c r="AR129" s="592"/>
      <c r="AS129" s="591"/>
      <c r="AT129" s="591"/>
      <c r="AU129" s="593"/>
      <c r="AV129" s="594"/>
      <c r="AW129" s="594"/>
      <c r="AX129" s="594"/>
      <c r="BC129" s="592"/>
      <c r="BD129" s="591"/>
      <c r="BE129" s="591"/>
      <c r="BF129" s="593"/>
      <c r="BG129" s="594"/>
      <c r="BH129" s="594"/>
      <c r="BI129" s="594"/>
      <c r="BN129" s="592"/>
      <c r="BO129" s="591"/>
      <c r="BP129" s="591"/>
      <c r="BQ129" s="593"/>
      <c r="BR129" s="594"/>
      <c r="BS129" s="594"/>
      <c r="BT129" s="594"/>
      <c r="BY129" s="592"/>
      <c r="BZ129" s="591"/>
      <c r="CA129" s="591"/>
      <c r="CB129" s="593"/>
      <c r="CC129" s="594"/>
      <c r="CD129" s="594"/>
      <c r="CE129" s="594"/>
      <c r="CJ129" s="592"/>
      <c r="CK129" s="591"/>
      <c r="CL129" s="591"/>
      <c r="CM129" s="593"/>
      <c r="CN129" s="594"/>
      <c r="CO129" s="594"/>
      <c r="CP129" s="594"/>
      <c r="CU129" s="592"/>
      <c r="CV129" s="591"/>
      <c r="CW129" s="591"/>
      <c r="CX129" s="593"/>
      <c r="CY129" s="594"/>
      <c r="CZ129" s="594"/>
      <c r="DA129" s="594"/>
      <c r="DF129" s="592"/>
      <c r="DG129" s="591"/>
      <c r="DH129" s="591"/>
      <c r="DI129" s="593"/>
      <c r="DJ129" s="594"/>
      <c r="DK129" s="594"/>
      <c r="DL129" s="594"/>
      <c r="DQ129" s="592"/>
      <c r="DR129" s="591"/>
      <c r="DS129" s="591"/>
      <c r="DT129" s="593"/>
      <c r="DU129" s="594"/>
      <c r="DV129" s="594"/>
      <c r="DW129" s="594"/>
      <c r="EB129" s="592"/>
      <c r="EC129" s="591"/>
      <c r="ED129" s="591"/>
      <c r="EE129" s="593"/>
      <c r="EF129" s="594"/>
      <c r="EG129" s="594"/>
      <c r="EH129" s="594"/>
      <c r="EM129" s="592"/>
      <c r="EN129" s="591"/>
      <c r="EO129" s="591"/>
      <c r="EP129" s="593"/>
      <c r="EQ129" s="594"/>
      <c r="ER129" s="594"/>
      <c r="ES129" s="594"/>
      <c r="EX129" s="592"/>
      <c r="EY129" s="591"/>
      <c r="EZ129" s="591"/>
      <c r="FA129" s="593"/>
      <c r="FB129" s="594"/>
      <c r="FC129" s="594"/>
      <c r="FD129" s="594"/>
      <c r="FI129" s="592"/>
      <c r="FJ129" s="591"/>
      <c r="FK129" s="591"/>
      <c r="FL129" s="593"/>
      <c r="FM129" s="594"/>
      <c r="FN129" s="594"/>
      <c r="FO129" s="594"/>
      <c r="FT129" s="592"/>
      <c r="FU129" s="591"/>
      <c r="FV129" s="591"/>
      <c r="FW129" s="593"/>
      <c r="FX129" s="594"/>
      <c r="FY129" s="594"/>
      <c r="FZ129" s="594"/>
      <c r="GE129" s="592"/>
      <c r="GF129" s="591"/>
      <c r="GG129" s="591"/>
      <c r="GH129" s="593"/>
      <c r="GI129" s="594"/>
      <c r="GJ129" s="594"/>
      <c r="GK129" s="594"/>
      <c r="GP129" s="592"/>
      <c r="GQ129" s="591"/>
      <c r="GR129" s="591"/>
      <c r="GS129" s="593"/>
      <c r="GT129" s="594"/>
      <c r="GU129" s="594"/>
      <c r="GV129" s="594"/>
      <c r="HA129" s="592"/>
      <c r="HB129" s="591"/>
      <c r="HC129" s="591"/>
      <c r="HD129" s="593"/>
      <c r="HE129" s="594"/>
      <c r="HF129" s="594"/>
      <c r="HG129" s="594"/>
      <c r="HL129" s="592"/>
      <c r="HM129" s="591"/>
      <c r="HN129" s="591"/>
    </row>
    <row r="130" spans="1:222" s="21" customFormat="1" ht="14.25">
      <c r="A130" s="584">
        <f t="shared" si="15"/>
        <v>3</v>
      </c>
      <c r="B130" s="585"/>
      <c r="C130" s="595" t="s">
        <v>3071</v>
      </c>
      <c r="D130" s="587" t="s">
        <v>250</v>
      </c>
      <c r="E130" s="588">
        <v>1</v>
      </c>
      <c r="F130" s="596"/>
      <c r="G130" s="589"/>
      <c r="H130" s="597">
        <f>E130*F130</f>
        <v>0</v>
      </c>
      <c r="I130" s="598">
        <f>E130*G130</f>
        <v>0</v>
      </c>
      <c r="J130" s="591"/>
      <c r="K130" s="592"/>
      <c r="L130" s="591"/>
      <c r="M130" s="591"/>
      <c r="N130" s="593"/>
      <c r="O130" s="594"/>
      <c r="P130" s="594"/>
      <c r="Q130" s="594"/>
      <c r="V130" s="592"/>
      <c r="W130" s="591"/>
      <c r="X130" s="591"/>
      <c r="Y130" s="593"/>
      <c r="Z130" s="594"/>
      <c r="AA130" s="594"/>
      <c r="AB130" s="594"/>
      <c r="AG130" s="592"/>
      <c r="AH130" s="591"/>
      <c r="AI130" s="591"/>
      <c r="AJ130" s="593"/>
      <c r="AK130" s="594"/>
      <c r="AL130" s="594"/>
      <c r="AM130" s="594"/>
      <c r="AR130" s="592"/>
      <c r="AS130" s="591"/>
      <c r="AT130" s="591"/>
      <c r="AU130" s="593"/>
      <c r="AV130" s="594"/>
      <c r="AW130" s="594"/>
      <c r="AX130" s="594"/>
      <c r="BC130" s="592"/>
      <c r="BD130" s="591"/>
      <c r="BE130" s="591"/>
      <c r="BF130" s="593"/>
      <c r="BG130" s="594"/>
      <c r="BH130" s="594"/>
      <c r="BI130" s="594"/>
      <c r="BN130" s="592"/>
      <c r="BO130" s="591"/>
      <c r="BP130" s="591"/>
      <c r="BQ130" s="593"/>
      <c r="BR130" s="594"/>
      <c r="BS130" s="594"/>
      <c r="BT130" s="594"/>
      <c r="BY130" s="592"/>
      <c r="BZ130" s="591"/>
      <c r="CA130" s="591"/>
      <c r="CB130" s="593"/>
      <c r="CC130" s="594"/>
      <c r="CD130" s="594"/>
      <c r="CE130" s="594"/>
      <c r="CJ130" s="592"/>
      <c r="CK130" s="591"/>
      <c r="CL130" s="591"/>
      <c r="CM130" s="593"/>
      <c r="CN130" s="594"/>
      <c r="CO130" s="594"/>
      <c r="CP130" s="594"/>
      <c r="CU130" s="592"/>
      <c r="CV130" s="591"/>
      <c r="CW130" s="591"/>
      <c r="CX130" s="593"/>
      <c r="CY130" s="594"/>
      <c r="CZ130" s="594"/>
      <c r="DA130" s="594"/>
      <c r="DF130" s="592"/>
      <c r="DG130" s="591"/>
      <c r="DH130" s="591"/>
      <c r="DI130" s="593"/>
      <c r="DJ130" s="594"/>
      <c r="DK130" s="594"/>
      <c r="DL130" s="594"/>
      <c r="DQ130" s="592"/>
      <c r="DR130" s="591"/>
      <c r="DS130" s="591"/>
      <c r="DT130" s="593"/>
      <c r="DU130" s="594"/>
      <c r="DV130" s="594"/>
      <c r="DW130" s="594"/>
      <c r="EB130" s="592"/>
      <c r="EC130" s="591"/>
      <c r="ED130" s="591"/>
      <c r="EE130" s="593"/>
      <c r="EF130" s="594"/>
      <c r="EG130" s="594"/>
      <c r="EH130" s="594"/>
      <c r="EM130" s="592"/>
      <c r="EN130" s="591"/>
      <c r="EO130" s="591"/>
      <c r="EP130" s="593"/>
      <c r="EQ130" s="594"/>
      <c r="ER130" s="594"/>
      <c r="ES130" s="594"/>
      <c r="EX130" s="592"/>
      <c r="EY130" s="591"/>
      <c r="EZ130" s="591"/>
      <c r="FA130" s="593"/>
      <c r="FB130" s="594"/>
      <c r="FC130" s="594"/>
      <c r="FD130" s="594"/>
      <c r="FI130" s="592"/>
      <c r="FJ130" s="591"/>
      <c r="FK130" s="591"/>
      <c r="FL130" s="593"/>
      <c r="FM130" s="594"/>
      <c r="FN130" s="594"/>
      <c r="FO130" s="594"/>
      <c r="FT130" s="592"/>
      <c r="FU130" s="591"/>
      <c r="FV130" s="591"/>
      <c r="FW130" s="593"/>
      <c r="FX130" s="594"/>
      <c r="FY130" s="594"/>
      <c r="FZ130" s="594"/>
      <c r="GE130" s="592"/>
      <c r="GF130" s="591"/>
      <c r="GG130" s="591"/>
      <c r="GH130" s="593"/>
      <c r="GI130" s="594"/>
      <c r="GJ130" s="594"/>
      <c r="GK130" s="594"/>
      <c r="GP130" s="592"/>
      <c r="GQ130" s="591"/>
      <c r="GR130" s="591"/>
      <c r="GS130" s="593"/>
      <c r="GT130" s="594"/>
      <c r="GU130" s="594"/>
      <c r="GV130" s="594"/>
      <c r="HA130" s="592"/>
      <c r="HB130" s="591"/>
      <c r="HC130" s="591"/>
      <c r="HD130" s="593"/>
      <c r="HE130" s="594"/>
      <c r="HF130" s="594"/>
      <c r="HG130" s="594"/>
      <c r="HL130" s="592"/>
      <c r="HM130" s="591"/>
      <c r="HN130" s="591"/>
    </row>
    <row r="131" spans="1:222" s="21" customFormat="1" ht="14.25">
      <c r="A131" s="584">
        <f t="shared" si="15"/>
        <v>4</v>
      </c>
      <c r="B131" s="585"/>
      <c r="C131" s="586" t="s">
        <v>3052</v>
      </c>
      <c r="D131" s="587" t="s">
        <v>250</v>
      </c>
      <c r="E131" s="588">
        <f>E130</f>
        <v>1</v>
      </c>
      <c r="F131" s="589"/>
      <c r="G131" s="589"/>
      <c r="H131" s="597">
        <f t="shared" ref="H131:H141" si="16">E131*F131</f>
        <v>0</v>
      </c>
      <c r="I131" s="598">
        <f t="shared" ref="I131:I141" si="17">E131*G131</f>
        <v>0</v>
      </c>
      <c r="J131" s="591"/>
      <c r="K131" s="592"/>
      <c r="L131" s="591"/>
      <c r="M131" s="591"/>
      <c r="N131" s="593"/>
      <c r="O131" s="594"/>
      <c r="P131" s="594"/>
      <c r="Q131" s="594"/>
      <c r="V131" s="592"/>
      <c r="W131" s="591"/>
      <c r="X131" s="591"/>
      <c r="Y131" s="593"/>
      <c r="Z131" s="594"/>
      <c r="AA131" s="594"/>
      <c r="AB131" s="594"/>
      <c r="AG131" s="592"/>
      <c r="AH131" s="591"/>
      <c r="AI131" s="591"/>
      <c r="AJ131" s="593"/>
      <c r="AK131" s="594"/>
      <c r="AL131" s="594"/>
      <c r="AM131" s="594"/>
      <c r="AR131" s="592"/>
      <c r="AS131" s="591"/>
      <c r="AT131" s="591"/>
      <c r="AU131" s="593"/>
      <c r="AV131" s="594"/>
      <c r="AW131" s="594"/>
      <c r="AX131" s="594"/>
      <c r="BC131" s="592"/>
      <c r="BD131" s="591"/>
      <c r="BE131" s="591"/>
      <c r="BF131" s="593"/>
      <c r="BG131" s="594"/>
      <c r="BH131" s="594"/>
      <c r="BI131" s="594"/>
      <c r="BN131" s="592"/>
      <c r="BO131" s="591"/>
      <c r="BP131" s="591"/>
      <c r="BQ131" s="593"/>
      <c r="BR131" s="594"/>
      <c r="BS131" s="594"/>
      <c r="BT131" s="594"/>
      <c r="BY131" s="592"/>
      <c r="BZ131" s="591"/>
      <c r="CA131" s="591"/>
      <c r="CB131" s="593"/>
      <c r="CC131" s="594"/>
      <c r="CD131" s="594"/>
      <c r="CE131" s="594"/>
      <c r="CJ131" s="592"/>
      <c r="CK131" s="591"/>
      <c r="CL131" s="591"/>
      <c r="CM131" s="593"/>
      <c r="CN131" s="594"/>
      <c r="CO131" s="594"/>
      <c r="CP131" s="594"/>
      <c r="CU131" s="592"/>
      <c r="CV131" s="591"/>
      <c r="CW131" s="591"/>
      <c r="CX131" s="593"/>
      <c r="CY131" s="594"/>
      <c r="CZ131" s="594"/>
      <c r="DA131" s="594"/>
      <c r="DF131" s="592"/>
      <c r="DG131" s="591"/>
      <c r="DH131" s="591"/>
      <c r="DI131" s="593"/>
      <c r="DJ131" s="594"/>
      <c r="DK131" s="594"/>
      <c r="DL131" s="594"/>
      <c r="DQ131" s="592"/>
      <c r="DR131" s="591"/>
      <c r="DS131" s="591"/>
      <c r="DT131" s="593"/>
      <c r="DU131" s="594"/>
      <c r="DV131" s="594"/>
      <c r="DW131" s="594"/>
      <c r="EB131" s="592"/>
      <c r="EC131" s="591"/>
      <c r="ED131" s="591"/>
      <c r="EE131" s="593"/>
      <c r="EF131" s="594"/>
      <c r="EG131" s="594"/>
      <c r="EH131" s="594"/>
      <c r="EM131" s="592"/>
      <c r="EN131" s="591"/>
      <c r="EO131" s="591"/>
      <c r="EP131" s="593"/>
      <c r="EQ131" s="594"/>
      <c r="ER131" s="594"/>
      <c r="ES131" s="594"/>
      <c r="EX131" s="592"/>
      <c r="EY131" s="591"/>
      <c r="EZ131" s="591"/>
      <c r="FA131" s="593"/>
      <c r="FB131" s="594"/>
      <c r="FC131" s="594"/>
      <c r="FD131" s="594"/>
      <c r="FI131" s="592"/>
      <c r="FJ131" s="591"/>
      <c r="FK131" s="591"/>
      <c r="FL131" s="593"/>
      <c r="FM131" s="594"/>
      <c r="FN131" s="594"/>
      <c r="FO131" s="594"/>
      <c r="FT131" s="592"/>
      <c r="FU131" s="591"/>
      <c r="FV131" s="591"/>
      <c r="FW131" s="593"/>
      <c r="FX131" s="594"/>
      <c r="FY131" s="594"/>
      <c r="FZ131" s="594"/>
      <c r="GE131" s="592"/>
      <c r="GF131" s="591"/>
      <c r="GG131" s="591"/>
      <c r="GH131" s="593"/>
      <c r="GI131" s="594"/>
      <c r="GJ131" s="594"/>
      <c r="GK131" s="594"/>
      <c r="GP131" s="592"/>
      <c r="GQ131" s="591"/>
      <c r="GR131" s="591"/>
      <c r="GS131" s="593"/>
      <c r="GT131" s="594"/>
      <c r="GU131" s="594"/>
      <c r="GV131" s="594"/>
      <c r="HA131" s="592"/>
      <c r="HB131" s="591"/>
      <c r="HC131" s="591"/>
      <c r="HD131" s="593"/>
      <c r="HE131" s="594"/>
      <c r="HF131" s="594"/>
      <c r="HG131" s="594"/>
      <c r="HL131" s="592"/>
      <c r="HM131" s="591"/>
      <c r="HN131" s="591"/>
    </row>
    <row r="132" spans="1:222" s="22" customFormat="1" ht="14.25">
      <c r="A132" s="584">
        <f t="shared" si="15"/>
        <v>5</v>
      </c>
      <c r="B132" s="585"/>
      <c r="C132" s="586" t="s">
        <v>3053</v>
      </c>
      <c r="D132" s="587" t="s">
        <v>250</v>
      </c>
      <c r="E132" s="588">
        <f>E130</f>
        <v>1</v>
      </c>
      <c r="F132" s="589"/>
      <c r="G132" s="589"/>
      <c r="H132" s="597">
        <f t="shared" si="16"/>
        <v>0</v>
      </c>
      <c r="I132" s="598">
        <f t="shared" si="17"/>
        <v>0</v>
      </c>
      <c r="J132" s="599"/>
      <c r="K132" s="600"/>
      <c r="L132" s="599"/>
      <c r="M132" s="599"/>
      <c r="N132" s="601"/>
      <c r="O132" s="602"/>
      <c r="P132" s="602"/>
      <c r="Q132" s="602"/>
      <c r="V132" s="600"/>
      <c r="W132" s="599"/>
      <c r="X132" s="599"/>
      <c r="Y132" s="601"/>
      <c r="Z132" s="602"/>
      <c r="AA132" s="602"/>
      <c r="AB132" s="602"/>
      <c r="AG132" s="600"/>
      <c r="AH132" s="599"/>
      <c r="AI132" s="599"/>
      <c r="AJ132" s="601"/>
      <c r="AK132" s="602"/>
      <c r="AL132" s="602"/>
      <c r="AM132" s="602"/>
      <c r="AR132" s="600"/>
      <c r="AS132" s="599"/>
      <c r="AT132" s="599"/>
      <c r="AU132" s="601"/>
      <c r="AV132" s="602"/>
      <c r="AW132" s="602"/>
      <c r="AX132" s="602"/>
      <c r="BC132" s="600"/>
      <c r="BD132" s="599"/>
      <c r="BE132" s="599"/>
      <c r="BF132" s="601"/>
      <c r="BG132" s="602"/>
      <c r="BH132" s="602"/>
      <c r="BI132" s="602"/>
      <c r="BN132" s="600"/>
      <c r="BO132" s="599"/>
      <c r="BP132" s="599"/>
      <c r="BQ132" s="601"/>
      <c r="BR132" s="602"/>
      <c r="BS132" s="602"/>
      <c r="BT132" s="602"/>
      <c r="BY132" s="600"/>
      <c r="BZ132" s="599"/>
      <c r="CA132" s="599"/>
      <c r="CB132" s="601"/>
      <c r="CC132" s="602"/>
      <c r="CD132" s="602"/>
      <c r="CE132" s="602"/>
      <c r="CJ132" s="600"/>
      <c r="CK132" s="599"/>
      <c r="CL132" s="599"/>
      <c r="CM132" s="601"/>
      <c r="CN132" s="602"/>
      <c r="CO132" s="602"/>
      <c r="CP132" s="602"/>
      <c r="CU132" s="600"/>
      <c r="CV132" s="599"/>
      <c r="CW132" s="599"/>
      <c r="CX132" s="601"/>
      <c r="CY132" s="602"/>
      <c r="CZ132" s="602"/>
      <c r="DA132" s="602"/>
      <c r="DF132" s="600"/>
      <c r="DG132" s="599"/>
      <c r="DH132" s="599"/>
      <c r="DI132" s="601"/>
      <c r="DJ132" s="602"/>
      <c r="DK132" s="602"/>
      <c r="DL132" s="602"/>
      <c r="DQ132" s="600"/>
      <c r="DR132" s="599"/>
      <c r="DS132" s="599"/>
      <c r="DT132" s="601"/>
      <c r="DU132" s="602"/>
      <c r="DV132" s="602"/>
      <c r="DW132" s="602"/>
      <c r="EB132" s="600"/>
      <c r="EC132" s="599"/>
      <c r="ED132" s="599"/>
      <c r="EE132" s="601"/>
      <c r="EF132" s="602"/>
      <c r="EG132" s="602"/>
      <c r="EH132" s="602"/>
      <c r="EM132" s="600"/>
      <c r="EN132" s="599"/>
      <c r="EO132" s="599"/>
      <c r="EP132" s="601"/>
      <c r="EQ132" s="602"/>
      <c r="ER132" s="602"/>
      <c r="ES132" s="602"/>
      <c r="EX132" s="600"/>
      <c r="EY132" s="599"/>
      <c r="EZ132" s="599"/>
      <c r="FA132" s="601"/>
      <c r="FB132" s="602"/>
      <c r="FC132" s="602"/>
      <c r="FD132" s="602"/>
      <c r="FI132" s="600"/>
      <c r="FJ132" s="599"/>
      <c r="FK132" s="599"/>
      <c r="FL132" s="601"/>
      <c r="FM132" s="602"/>
      <c r="FN132" s="602"/>
      <c r="FO132" s="602"/>
      <c r="FT132" s="600"/>
      <c r="FU132" s="599"/>
      <c r="FV132" s="599"/>
      <c r="FW132" s="601"/>
      <c r="FX132" s="602"/>
      <c r="FY132" s="602"/>
      <c r="FZ132" s="602"/>
      <c r="GE132" s="600"/>
      <c r="GF132" s="599"/>
      <c r="GG132" s="599"/>
      <c r="GH132" s="601"/>
      <c r="GI132" s="602"/>
      <c r="GJ132" s="602"/>
      <c r="GK132" s="602"/>
      <c r="GP132" s="600"/>
      <c r="GQ132" s="599"/>
      <c r="GR132" s="599"/>
      <c r="GS132" s="601"/>
      <c r="GT132" s="602"/>
      <c r="GU132" s="602"/>
      <c r="GV132" s="602"/>
      <c r="HA132" s="600"/>
      <c r="HB132" s="599"/>
      <c r="HC132" s="599"/>
      <c r="HD132" s="601"/>
      <c r="HE132" s="602"/>
      <c r="HF132" s="602"/>
      <c r="HG132" s="602"/>
      <c r="HL132" s="600"/>
      <c r="HM132" s="599"/>
      <c r="HN132" s="599"/>
    </row>
    <row r="133" spans="1:222" s="22" customFormat="1" ht="14.25">
      <c r="A133" s="584">
        <f t="shared" si="15"/>
        <v>6</v>
      </c>
      <c r="B133" s="585"/>
      <c r="C133" s="586" t="s">
        <v>3054</v>
      </c>
      <c r="D133" s="587" t="s">
        <v>250</v>
      </c>
      <c r="E133" s="588">
        <f>E131</f>
        <v>1</v>
      </c>
      <c r="F133" s="589"/>
      <c r="G133" s="589"/>
      <c r="H133" s="597">
        <f t="shared" si="16"/>
        <v>0</v>
      </c>
      <c r="I133" s="598">
        <f t="shared" si="17"/>
        <v>0</v>
      </c>
      <c r="J133" s="599"/>
      <c r="K133" s="600"/>
      <c r="L133" s="599"/>
      <c r="M133" s="599"/>
      <c r="N133" s="601"/>
      <c r="O133" s="602"/>
      <c r="P133" s="602"/>
      <c r="Q133" s="602"/>
      <c r="V133" s="600"/>
      <c r="W133" s="599"/>
      <c r="X133" s="599"/>
      <c r="Y133" s="601"/>
      <c r="Z133" s="602"/>
      <c r="AA133" s="602"/>
      <c r="AB133" s="602"/>
      <c r="AG133" s="600"/>
      <c r="AH133" s="599"/>
      <c r="AI133" s="599"/>
      <c r="AJ133" s="601"/>
      <c r="AK133" s="602"/>
      <c r="AL133" s="602"/>
      <c r="AM133" s="602"/>
      <c r="AR133" s="600"/>
      <c r="AS133" s="599"/>
      <c r="AT133" s="599"/>
      <c r="AU133" s="601"/>
      <c r="AV133" s="602"/>
      <c r="AW133" s="602"/>
      <c r="AX133" s="602"/>
      <c r="BC133" s="600"/>
      <c r="BD133" s="599"/>
      <c r="BE133" s="599"/>
      <c r="BF133" s="601"/>
      <c r="BG133" s="602"/>
      <c r="BH133" s="602"/>
      <c r="BI133" s="602"/>
      <c r="BN133" s="600"/>
      <c r="BO133" s="599"/>
      <c r="BP133" s="599"/>
      <c r="BQ133" s="601"/>
      <c r="BR133" s="602"/>
      <c r="BS133" s="602"/>
      <c r="BT133" s="602"/>
      <c r="BY133" s="600"/>
      <c r="BZ133" s="599"/>
      <c r="CA133" s="599"/>
      <c r="CB133" s="601"/>
      <c r="CC133" s="602"/>
      <c r="CD133" s="602"/>
      <c r="CE133" s="602"/>
      <c r="CJ133" s="600"/>
      <c r="CK133" s="599"/>
      <c r="CL133" s="599"/>
      <c r="CM133" s="601"/>
      <c r="CN133" s="602"/>
      <c r="CO133" s="602"/>
      <c r="CP133" s="602"/>
      <c r="CU133" s="600"/>
      <c r="CV133" s="599"/>
      <c r="CW133" s="599"/>
      <c r="CX133" s="601"/>
      <c r="CY133" s="602"/>
      <c r="CZ133" s="602"/>
      <c r="DA133" s="602"/>
      <c r="DF133" s="600"/>
      <c r="DG133" s="599"/>
      <c r="DH133" s="599"/>
      <c r="DI133" s="601"/>
      <c r="DJ133" s="602"/>
      <c r="DK133" s="602"/>
      <c r="DL133" s="602"/>
      <c r="DQ133" s="600"/>
      <c r="DR133" s="599"/>
      <c r="DS133" s="599"/>
      <c r="DT133" s="601"/>
      <c r="DU133" s="602"/>
      <c r="DV133" s="602"/>
      <c r="DW133" s="602"/>
      <c r="EB133" s="600"/>
      <c r="EC133" s="599"/>
      <c r="ED133" s="599"/>
      <c r="EE133" s="601"/>
      <c r="EF133" s="602"/>
      <c r="EG133" s="602"/>
      <c r="EH133" s="602"/>
      <c r="EM133" s="600"/>
      <c r="EN133" s="599"/>
      <c r="EO133" s="599"/>
      <c r="EP133" s="601"/>
      <c r="EQ133" s="602"/>
      <c r="ER133" s="602"/>
      <c r="ES133" s="602"/>
      <c r="EX133" s="600"/>
      <c r="EY133" s="599"/>
      <c r="EZ133" s="599"/>
      <c r="FA133" s="601"/>
      <c r="FB133" s="602"/>
      <c r="FC133" s="602"/>
      <c r="FD133" s="602"/>
      <c r="FI133" s="600"/>
      <c r="FJ133" s="599"/>
      <c r="FK133" s="599"/>
      <c r="FL133" s="601"/>
      <c r="FM133" s="602"/>
      <c r="FN133" s="602"/>
      <c r="FO133" s="602"/>
      <c r="FT133" s="600"/>
      <c r="FU133" s="599"/>
      <c r="FV133" s="599"/>
      <c r="FW133" s="601"/>
      <c r="FX133" s="602"/>
      <c r="FY133" s="602"/>
      <c r="FZ133" s="602"/>
      <c r="GE133" s="600"/>
      <c r="GF133" s="599"/>
      <c r="GG133" s="599"/>
      <c r="GH133" s="601"/>
      <c r="GI133" s="602"/>
      <c r="GJ133" s="602"/>
      <c r="GK133" s="602"/>
      <c r="GP133" s="600"/>
      <c r="GQ133" s="599"/>
      <c r="GR133" s="599"/>
      <c r="GS133" s="601"/>
      <c r="GT133" s="602"/>
      <c r="GU133" s="602"/>
      <c r="GV133" s="602"/>
      <c r="HA133" s="600"/>
      <c r="HB133" s="599"/>
      <c r="HC133" s="599"/>
      <c r="HD133" s="601"/>
      <c r="HE133" s="602"/>
      <c r="HF133" s="602"/>
      <c r="HG133" s="602"/>
      <c r="HL133" s="600"/>
      <c r="HM133" s="599"/>
      <c r="HN133" s="599"/>
    </row>
    <row r="134" spans="1:222" s="22" customFormat="1" ht="14.25">
      <c r="A134" s="584">
        <f t="shared" si="15"/>
        <v>7</v>
      </c>
      <c r="B134" s="585"/>
      <c r="C134" s="595" t="s">
        <v>3055</v>
      </c>
      <c r="D134" s="587" t="s">
        <v>250</v>
      </c>
      <c r="E134" s="588">
        <v>7</v>
      </c>
      <c r="F134" s="589"/>
      <c r="G134" s="589"/>
      <c r="H134" s="597">
        <f t="shared" si="16"/>
        <v>0</v>
      </c>
      <c r="I134" s="598">
        <f t="shared" si="17"/>
        <v>0</v>
      </c>
      <c r="J134" s="599"/>
      <c r="K134" s="600"/>
      <c r="L134" s="599"/>
      <c r="M134" s="599"/>
      <c r="N134" s="601"/>
      <c r="O134" s="602"/>
      <c r="P134" s="602"/>
      <c r="Q134" s="602"/>
      <c r="V134" s="600"/>
      <c r="W134" s="599"/>
      <c r="X134" s="599"/>
      <c r="Y134" s="601"/>
      <c r="Z134" s="602"/>
      <c r="AA134" s="602"/>
      <c r="AB134" s="602"/>
      <c r="AG134" s="600"/>
      <c r="AH134" s="599"/>
      <c r="AI134" s="599"/>
      <c r="AJ134" s="601"/>
      <c r="AK134" s="602"/>
      <c r="AL134" s="602"/>
      <c r="AM134" s="602"/>
      <c r="AR134" s="600"/>
      <c r="AS134" s="599"/>
      <c r="AT134" s="599"/>
      <c r="AU134" s="601"/>
      <c r="AV134" s="602"/>
      <c r="AW134" s="602"/>
      <c r="AX134" s="602"/>
      <c r="BC134" s="600"/>
      <c r="BD134" s="599"/>
      <c r="BE134" s="599"/>
      <c r="BF134" s="601"/>
      <c r="BG134" s="602"/>
      <c r="BH134" s="602"/>
      <c r="BI134" s="602"/>
      <c r="BN134" s="600"/>
      <c r="BO134" s="599"/>
      <c r="BP134" s="599"/>
      <c r="BQ134" s="601"/>
      <c r="BR134" s="602"/>
      <c r="BS134" s="602"/>
      <c r="BT134" s="602"/>
      <c r="BY134" s="600"/>
      <c r="BZ134" s="599"/>
      <c r="CA134" s="599"/>
      <c r="CB134" s="601"/>
      <c r="CC134" s="602"/>
      <c r="CD134" s="602"/>
      <c r="CE134" s="602"/>
      <c r="CJ134" s="600"/>
      <c r="CK134" s="599"/>
      <c r="CL134" s="599"/>
      <c r="CM134" s="601"/>
      <c r="CN134" s="602"/>
      <c r="CO134" s="602"/>
      <c r="CP134" s="602"/>
      <c r="CU134" s="600"/>
      <c r="CV134" s="599"/>
      <c r="CW134" s="599"/>
      <c r="CX134" s="601"/>
      <c r="CY134" s="602"/>
      <c r="CZ134" s="602"/>
      <c r="DA134" s="602"/>
      <c r="DF134" s="600"/>
      <c r="DG134" s="599"/>
      <c r="DH134" s="599"/>
      <c r="DI134" s="601"/>
      <c r="DJ134" s="602"/>
      <c r="DK134" s="602"/>
      <c r="DL134" s="602"/>
      <c r="DQ134" s="600"/>
      <c r="DR134" s="599"/>
      <c r="DS134" s="599"/>
      <c r="DT134" s="601"/>
      <c r="DU134" s="602"/>
      <c r="DV134" s="602"/>
      <c r="DW134" s="602"/>
      <c r="EB134" s="600"/>
      <c r="EC134" s="599"/>
      <c r="ED134" s="599"/>
      <c r="EE134" s="601"/>
      <c r="EF134" s="602"/>
      <c r="EG134" s="602"/>
      <c r="EH134" s="602"/>
      <c r="EM134" s="600"/>
      <c r="EN134" s="599"/>
      <c r="EO134" s="599"/>
      <c r="EP134" s="601"/>
      <c r="EQ134" s="602"/>
      <c r="ER134" s="602"/>
      <c r="ES134" s="602"/>
      <c r="EX134" s="600"/>
      <c r="EY134" s="599"/>
      <c r="EZ134" s="599"/>
      <c r="FA134" s="601"/>
      <c r="FB134" s="602"/>
      <c r="FC134" s="602"/>
      <c r="FD134" s="602"/>
      <c r="FI134" s="600"/>
      <c r="FJ134" s="599"/>
      <c r="FK134" s="599"/>
      <c r="FL134" s="601"/>
      <c r="FM134" s="602"/>
      <c r="FN134" s="602"/>
      <c r="FO134" s="602"/>
      <c r="FT134" s="600"/>
      <c r="FU134" s="599"/>
      <c r="FV134" s="599"/>
      <c r="FW134" s="601"/>
      <c r="FX134" s="602"/>
      <c r="FY134" s="602"/>
      <c r="FZ134" s="602"/>
      <c r="GE134" s="600"/>
      <c r="GF134" s="599"/>
      <c r="GG134" s="599"/>
      <c r="GH134" s="601"/>
      <c r="GI134" s="602"/>
      <c r="GJ134" s="602"/>
      <c r="GK134" s="602"/>
      <c r="GP134" s="600"/>
      <c r="GQ134" s="599"/>
      <c r="GR134" s="599"/>
      <c r="GS134" s="601"/>
      <c r="GT134" s="602"/>
      <c r="GU134" s="602"/>
      <c r="GV134" s="602"/>
      <c r="HA134" s="600"/>
      <c r="HB134" s="599"/>
      <c r="HC134" s="599"/>
      <c r="HD134" s="601"/>
      <c r="HE134" s="602"/>
      <c r="HF134" s="602"/>
      <c r="HG134" s="602"/>
      <c r="HL134" s="600"/>
      <c r="HM134" s="599"/>
      <c r="HN134" s="599"/>
    </row>
    <row r="135" spans="1:222" s="21" customFormat="1" ht="38.25">
      <c r="A135" s="584">
        <f t="shared" si="15"/>
        <v>8</v>
      </c>
      <c r="B135" s="585"/>
      <c r="C135" s="595" t="s">
        <v>3066</v>
      </c>
      <c r="D135" s="587" t="s">
        <v>250</v>
      </c>
      <c r="E135" s="588">
        <v>3</v>
      </c>
      <c r="F135" s="589"/>
      <c r="G135" s="589"/>
      <c r="H135" s="597">
        <f t="shared" si="16"/>
        <v>0</v>
      </c>
      <c r="I135" s="598">
        <f t="shared" si="17"/>
        <v>0</v>
      </c>
      <c r="J135" s="591"/>
      <c r="K135" s="592"/>
      <c r="L135" s="591"/>
      <c r="M135" s="591"/>
      <c r="N135" s="593"/>
      <c r="O135" s="594"/>
      <c r="P135" s="594"/>
      <c r="Q135" s="594"/>
      <c r="V135" s="592"/>
      <c r="W135" s="591"/>
      <c r="X135" s="591"/>
      <c r="Y135" s="593"/>
      <c r="Z135" s="594"/>
      <c r="AA135" s="594"/>
      <c r="AB135" s="594"/>
      <c r="AG135" s="592"/>
      <c r="AH135" s="591"/>
      <c r="AI135" s="591"/>
      <c r="AJ135" s="593"/>
      <c r="AK135" s="594"/>
      <c r="AL135" s="594"/>
      <c r="AM135" s="594"/>
      <c r="AR135" s="592"/>
      <c r="AS135" s="591"/>
      <c r="AT135" s="591"/>
      <c r="AU135" s="593"/>
      <c r="AV135" s="594"/>
      <c r="AW135" s="594"/>
      <c r="AX135" s="594"/>
      <c r="BC135" s="592"/>
      <c r="BD135" s="591"/>
      <c r="BE135" s="591"/>
      <c r="BF135" s="593"/>
      <c r="BG135" s="594"/>
      <c r="BH135" s="594"/>
      <c r="BI135" s="594"/>
      <c r="BN135" s="592"/>
      <c r="BO135" s="591"/>
      <c r="BP135" s="591"/>
      <c r="BQ135" s="593"/>
      <c r="BR135" s="594"/>
      <c r="BS135" s="594"/>
      <c r="BT135" s="594"/>
      <c r="BY135" s="592"/>
      <c r="BZ135" s="591"/>
      <c r="CA135" s="591"/>
      <c r="CB135" s="593"/>
      <c r="CC135" s="594"/>
      <c r="CD135" s="594"/>
      <c r="CE135" s="594"/>
      <c r="CJ135" s="592"/>
      <c r="CK135" s="591"/>
      <c r="CL135" s="591"/>
      <c r="CM135" s="593"/>
      <c r="CN135" s="594"/>
      <c r="CO135" s="594"/>
      <c r="CP135" s="594"/>
      <c r="CU135" s="592"/>
      <c r="CV135" s="591"/>
      <c r="CW135" s="591"/>
      <c r="CX135" s="593"/>
      <c r="CY135" s="594"/>
      <c r="CZ135" s="594"/>
      <c r="DA135" s="594"/>
      <c r="DF135" s="592"/>
      <c r="DG135" s="591"/>
      <c r="DH135" s="591"/>
      <c r="DI135" s="593"/>
      <c r="DJ135" s="594"/>
      <c r="DK135" s="594"/>
      <c r="DL135" s="594"/>
      <c r="DQ135" s="592"/>
      <c r="DR135" s="591"/>
      <c r="DS135" s="591"/>
      <c r="DT135" s="593"/>
      <c r="DU135" s="594"/>
      <c r="DV135" s="594"/>
      <c r="DW135" s="594"/>
      <c r="EB135" s="592"/>
      <c r="EC135" s="591"/>
      <c r="ED135" s="591"/>
      <c r="EE135" s="593"/>
      <c r="EF135" s="594"/>
      <c r="EG135" s="594"/>
      <c r="EH135" s="594"/>
      <c r="EM135" s="592"/>
      <c r="EN135" s="591"/>
      <c r="EO135" s="591"/>
      <c r="EP135" s="593"/>
      <c r="EQ135" s="594"/>
      <c r="ER135" s="594"/>
      <c r="ES135" s="594"/>
      <c r="EX135" s="592"/>
      <c r="EY135" s="591"/>
      <c r="EZ135" s="591"/>
      <c r="FA135" s="593"/>
      <c r="FB135" s="594"/>
      <c r="FC135" s="594"/>
      <c r="FD135" s="594"/>
      <c r="FI135" s="592"/>
      <c r="FJ135" s="591"/>
      <c r="FK135" s="591"/>
      <c r="FL135" s="593"/>
      <c r="FM135" s="594"/>
      <c r="FN135" s="594"/>
      <c r="FO135" s="594"/>
      <c r="FT135" s="592"/>
      <c r="FU135" s="591"/>
      <c r="FV135" s="591"/>
      <c r="FW135" s="593"/>
      <c r="FX135" s="594"/>
      <c r="FY135" s="594"/>
      <c r="FZ135" s="594"/>
      <c r="GE135" s="592"/>
      <c r="GF135" s="591"/>
      <c r="GG135" s="591"/>
      <c r="GH135" s="593"/>
      <c r="GI135" s="594"/>
      <c r="GJ135" s="594"/>
      <c r="GK135" s="594"/>
      <c r="GP135" s="592"/>
      <c r="GQ135" s="591"/>
      <c r="GR135" s="591"/>
      <c r="GS135" s="593"/>
      <c r="GT135" s="594"/>
      <c r="GU135" s="594"/>
      <c r="GV135" s="594"/>
      <c r="HA135" s="592"/>
      <c r="HB135" s="591"/>
      <c r="HC135" s="591"/>
      <c r="HD135" s="593"/>
      <c r="HE135" s="594"/>
      <c r="HF135" s="594"/>
      <c r="HG135" s="594"/>
      <c r="HL135" s="592"/>
      <c r="HM135" s="591"/>
      <c r="HN135" s="591"/>
    </row>
    <row r="136" spans="1:222" s="21" customFormat="1" ht="38.25">
      <c r="A136" s="584">
        <f>1+A135</f>
        <v>9</v>
      </c>
      <c r="B136" s="585"/>
      <c r="C136" s="595" t="s">
        <v>3057</v>
      </c>
      <c r="D136" s="587" t="s">
        <v>250</v>
      </c>
      <c r="E136" s="588">
        <v>1</v>
      </c>
      <c r="F136" s="589"/>
      <c r="G136" s="589"/>
      <c r="H136" s="597">
        <f t="shared" si="16"/>
        <v>0</v>
      </c>
      <c r="I136" s="598">
        <f t="shared" si="17"/>
        <v>0</v>
      </c>
      <c r="J136" s="591"/>
      <c r="K136" s="592"/>
      <c r="L136" s="591"/>
      <c r="M136" s="591"/>
      <c r="N136" s="593"/>
      <c r="O136" s="594"/>
      <c r="P136" s="594"/>
      <c r="Q136" s="594"/>
      <c r="V136" s="592"/>
      <c r="W136" s="591"/>
      <c r="X136" s="591"/>
      <c r="Y136" s="593"/>
      <c r="Z136" s="594"/>
      <c r="AA136" s="594"/>
      <c r="AB136" s="594"/>
      <c r="AG136" s="592"/>
      <c r="AH136" s="591"/>
      <c r="AI136" s="591"/>
      <c r="AJ136" s="593"/>
      <c r="AK136" s="594"/>
      <c r="AL136" s="594"/>
      <c r="AM136" s="594"/>
      <c r="AR136" s="592"/>
      <c r="AS136" s="591"/>
      <c r="AT136" s="591"/>
      <c r="AU136" s="593"/>
      <c r="AV136" s="594"/>
      <c r="AW136" s="594"/>
      <c r="AX136" s="594"/>
      <c r="BC136" s="592"/>
      <c r="BD136" s="591"/>
      <c r="BE136" s="591"/>
      <c r="BF136" s="593"/>
      <c r="BG136" s="594"/>
      <c r="BH136" s="594"/>
      <c r="BI136" s="594"/>
      <c r="BN136" s="592"/>
      <c r="BO136" s="591"/>
      <c r="BP136" s="591"/>
      <c r="BQ136" s="593"/>
      <c r="BR136" s="594"/>
      <c r="BS136" s="594"/>
      <c r="BT136" s="594"/>
      <c r="BY136" s="592"/>
      <c r="BZ136" s="591"/>
      <c r="CA136" s="591"/>
      <c r="CB136" s="593"/>
      <c r="CC136" s="594"/>
      <c r="CD136" s="594"/>
      <c r="CE136" s="594"/>
      <c r="CJ136" s="592"/>
      <c r="CK136" s="591"/>
      <c r="CL136" s="591"/>
      <c r="CM136" s="593"/>
      <c r="CN136" s="594"/>
      <c r="CO136" s="594"/>
      <c r="CP136" s="594"/>
      <c r="CU136" s="592"/>
      <c r="CV136" s="591"/>
      <c r="CW136" s="591"/>
      <c r="CX136" s="593"/>
      <c r="CY136" s="594"/>
      <c r="CZ136" s="594"/>
      <c r="DA136" s="594"/>
      <c r="DF136" s="592"/>
      <c r="DG136" s="591"/>
      <c r="DH136" s="591"/>
      <c r="DI136" s="593"/>
      <c r="DJ136" s="594"/>
      <c r="DK136" s="594"/>
      <c r="DL136" s="594"/>
      <c r="DQ136" s="592"/>
      <c r="DR136" s="591"/>
      <c r="DS136" s="591"/>
      <c r="DT136" s="593"/>
      <c r="DU136" s="594"/>
      <c r="DV136" s="594"/>
      <c r="DW136" s="594"/>
      <c r="EB136" s="592"/>
      <c r="EC136" s="591"/>
      <c r="ED136" s="591"/>
      <c r="EE136" s="593"/>
      <c r="EF136" s="594"/>
      <c r="EG136" s="594"/>
      <c r="EH136" s="594"/>
      <c r="EM136" s="592"/>
      <c r="EN136" s="591"/>
      <c r="EO136" s="591"/>
      <c r="EP136" s="593"/>
      <c r="EQ136" s="594"/>
      <c r="ER136" s="594"/>
      <c r="ES136" s="594"/>
      <c r="EX136" s="592"/>
      <c r="EY136" s="591"/>
      <c r="EZ136" s="591"/>
      <c r="FA136" s="593"/>
      <c r="FB136" s="594"/>
      <c r="FC136" s="594"/>
      <c r="FD136" s="594"/>
      <c r="FI136" s="592"/>
      <c r="FJ136" s="591"/>
      <c r="FK136" s="591"/>
      <c r="FL136" s="593"/>
      <c r="FM136" s="594"/>
      <c r="FN136" s="594"/>
      <c r="FO136" s="594"/>
      <c r="FT136" s="592"/>
      <c r="FU136" s="591"/>
      <c r="FV136" s="591"/>
      <c r="FW136" s="593"/>
      <c r="FX136" s="594"/>
      <c r="FY136" s="594"/>
      <c r="FZ136" s="594"/>
      <c r="GE136" s="592"/>
      <c r="GF136" s="591"/>
      <c r="GG136" s="591"/>
      <c r="GH136" s="593"/>
      <c r="GI136" s="594"/>
      <c r="GJ136" s="594"/>
      <c r="GK136" s="594"/>
      <c r="GP136" s="592"/>
      <c r="GQ136" s="591"/>
      <c r="GR136" s="591"/>
      <c r="GS136" s="593"/>
      <c r="GT136" s="594"/>
      <c r="GU136" s="594"/>
      <c r="GV136" s="594"/>
      <c r="HA136" s="592"/>
      <c r="HB136" s="591"/>
      <c r="HC136" s="591"/>
      <c r="HD136" s="593"/>
      <c r="HE136" s="594"/>
      <c r="HF136" s="594"/>
      <c r="HG136" s="594"/>
      <c r="HL136" s="592"/>
      <c r="HM136" s="591"/>
      <c r="HN136" s="591"/>
    </row>
    <row r="137" spans="1:222" s="21" customFormat="1" ht="14.25">
      <c r="A137" s="584">
        <f t="shared" si="15"/>
        <v>10</v>
      </c>
      <c r="B137" s="585"/>
      <c r="C137" s="595" t="s">
        <v>3058</v>
      </c>
      <c r="D137" s="587" t="s">
        <v>250</v>
      </c>
      <c r="E137" s="588">
        <f>48*E135+24*E136</f>
        <v>168</v>
      </c>
      <c r="F137" s="589"/>
      <c r="G137" s="589"/>
      <c r="H137" s="597">
        <f t="shared" si="16"/>
        <v>0</v>
      </c>
      <c r="I137" s="598">
        <f t="shared" si="17"/>
        <v>0</v>
      </c>
      <c r="J137" s="591"/>
      <c r="K137" s="592"/>
      <c r="L137" s="591"/>
      <c r="M137" s="591"/>
      <c r="N137" s="593"/>
      <c r="O137" s="594"/>
      <c r="P137" s="594"/>
      <c r="Q137" s="594"/>
      <c r="V137" s="592"/>
      <c r="W137" s="591"/>
      <c r="X137" s="591"/>
      <c r="Y137" s="593"/>
      <c r="Z137" s="594"/>
      <c r="AA137" s="594"/>
      <c r="AB137" s="594"/>
      <c r="AG137" s="592"/>
      <c r="AH137" s="591"/>
      <c r="AI137" s="591"/>
      <c r="AJ137" s="593"/>
      <c r="AK137" s="594"/>
      <c r="AL137" s="594"/>
      <c r="AM137" s="594"/>
      <c r="AR137" s="592"/>
      <c r="AS137" s="591"/>
      <c r="AT137" s="591"/>
      <c r="AU137" s="593"/>
      <c r="AV137" s="594"/>
      <c r="AW137" s="594"/>
      <c r="AX137" s="594"/>
      <c r="BC137" s="592"/>
      <c r="BD137" s="591"/>
      <c r="BE137" s="591"/>
      <c r="BF137" s="593"/>
      <c r="BG137" s="594"/>
      <c r="BH137" s="594"/>
      <c r="BI137" s="594"/>
      <c r="BN137" s="592"/>
      <c r="BO137" s="591"/>
      <c r="BP137" s="591"/>
      <c r="BQ137" s="593"/>
      <c r="BR137" s="594"/>
      <c r="BS137" s="594"/>
      <c r="BT137" s="594"/>
      <c r="BY137" s="592"/>
      <c r="BZ137" s="591"/>
      <c r="CA137" s="591"/>
      <c r="CB137" s="593"/>
      <c r="CC137" s="594"/>
      <c r="CD137" s="594"/>
      <c r="CE137" s="594"/>
      <c r="CJ137" s="592"/>
      <c r="CK137" s="591"/>
      <c r="CL137" s="591"/>
      <c r="CM137" s="593"/>
      <c r="CN137" s="594"/>
      <c r="CO137" s="594"/>
      <c r="CP137" s="594"/>
      <c r="CU137" s="592"/>
      <c r="CV137" s="591"/>
      <c r="CW137" s="591"/>
      <c r="CX137" s="593"/>
      <c r="CY137" s="594"/>
      <c r="CZ137" s="594"/>
      <c r="DA137" s="594"/>
      <c r="DF137" s="592"/>
      <c r="DG137" s="591"/>
      <c r="DH137" s="591"/>
      <c r="DI137" s="593"/>
      <c r="DJ137" s="594"/>
      <c r="DK137" s="594"/>
      <c r="DL137" s="594"/>
      <c r="DQ137" s="592"/>
      <c r="DR137" s="591"/>
      <c r="DS137" s="591"/>
      <c r="DT137" s="593"/>
      <c r="DU137" s="594"/>
      <c r="DV137" s="594"/>
      <c r="DW137" s="594"/>
      <c r="EB137" s="592"/>
      <c r="EC137" s="591"/>
      <c r="ED137" s="591"/>
      <c r="EE137" s="593"/>
      <c r="EF137" s="594"/>
      <c r="EG137" s="594"/>
      <c r="EH137" s="594"/>
      <c r="EM137" s="592"/>
      <c r="EN137" s="591"/>
      <c r="EO137" s="591"/>
      <c r="EP137" s="593"/>
      <c r="EQ137" s="594"/>
      <c r="ER137" s="594"/>
      <c r="ES137" s="594"/>
      <c r="EX137" s="592"/>
      <c r="EY137" s="591"/>
      <c r="EZ137" s="591"/>
      <c r="FA137" s="593"/>
      <c r="FB137" s="594"/>
      <c r="FC137" s="594"/>
      <c r="FD137" s="594"/>
      <c r="FI137" s="592"/>
      <c r="FJ137" s="591"/>
      <c r="FK137" s="591"/>
      <c r="FL137" s="593"/>
      <c r="FM137" s="594"/>
      <c r="FN137" s="594"/>
      <c r="FO137" s="594"/>
      <c r="FT137" s="592"/>
      <c r="FU137" s="591"/>
      <c r="FV137" s="591"/>
      <c r="FW137" s="593"/>
      <c r="FX137" s="594"/>
      <c r="FY137" s="594"/>
      <c r="FZ137" s="594"/>
      <c r="GE137" s="592"/>
      <c r="GF137" s="591"/>
      <c r="GG137" s="591"/>
      <c r="GH137" s="593"/>
      <c r="GI137" s="594"/>
      <c r="GJ137" s="594"/>
      <c r="GK137" s="594"/>
      <c r="GP137" s="592"/>
      <c r="GQ137" s="591"/>
      <c r="GR137" s="591"/>
      <c r="GS137" s="593"/>
      <c r="GT137" s="594"/>
      <c r="GU137" s="594"/>
      <c r="GV137" s="594"/>
      <c r="HA137" s="592"/>
      <c r="HB137" s="591"/>
      <c r="HC137" s="591"/>
      <c r="HD137" s="593"/>
      <c r="HE137" s="594"/>
      <c r="HF137" s="594"/>
      <c r="HG137" s="594"/>
      <c r="HL137" s="592"/>
      <c r="HM137" s="591"/>
      <c r="HN137" s="591"/>
    </row>
    <row r="138" spans="1:222" s="21" customFormat="1" ht="14.25">
      <c r="A138" s="584">
        <f t="shared" si="15"/>
        <v>11</v>
      </c>
      <c r="B138" s="585"/>
      <c r="C138" s="595" t="s">
        <v>3059</v>
      </c>
      <c r="D138" s="587" t="s">
        <v>250</v>
      </c>
      <c r="E138" s="588">
        <v>1</v>
      </c>
      <c r="F138" s="589"/>
      <c r="G138" s="589"/>
      <c r="H138" s="597">
        <f t="shared" si="16"/>
        <v>0</v>
      </c>
      <c r="I138" s="598">
        <f t="shared" si="17"/>
        <v>0</v>
      </c>
      <c r="J138" s="591"/>
      <c r="K138" s="592"/>
      <c r="L138" s="591"/>
      <c r="M138" s="591"/>
      <c r="N138" s="593"/>
      <c r="O138" s="594"/>
      <c r="P138" s="594"/>
      <c r="Q138" s="594"/>
      <c r="V138" s="592"/>
      <c r="W138" s="591"/>
      <c r="X138" s="591"/>
      <c r="Y138" s="593"/>
      <c r="Z138" s="594"/>
      <c r="AA138" s="594"/>
      <c r="AB138" s="594"/>
      <c r="AG138" s="592"/>
      <c r="AH138" s="591"/>
      <c r="AI138" s="591"/>
      <c r="AJ138" s="593"/>
      <c r="AK138" s="594"/>
      <c r="AL138" s="594"/>
      <c r="AM138" s="594"/>
      <c r="AR138" s="592"/>
      <c r="AS138" s="591"/>
      <c r="AT138" s="591"/>
      <c r="AU138" s="593"/>
      <c r="AV138" s="594"/>
      <c r="AW138" s="594"/>
      <c r="AX138" s="594"/>
      <c r="BC138" s="592"/>
      <c r="BD138" s="591"/>
      <c r="BE138" s="591"/>
      <c r="BF138" s="593"/>
      <c r="BG138" s="594"/>
      <c r="BH138" s="594"/>
      <c r="BI138" s="594"/>
      <c r="BN138" s="592"/>
      <c r="BO138" s="591"/>
      <c r="BP138" s="591"/>
      <c r="BQ138" s="593"/>
      <c r="BR138" s="594"/>
      <c r="BS138" s="594"/>
      <c r="BT138" s="594"/>
      <c r="BY138" s="592"/>
      <c r="BZ138" s="591"/>
      <c r="CA138" s="591"/>
      <c r="CB138" s="593"/>
      <c r="CC138" s="594"/>
      <c r="CD138" s="594"/>
      <c r="CE138" s="594"/>
      <c r="CJ138" s="592"/>
      <c r="CK138" s="591"/>
      <c r="CL138" s="591"/>
      <c r="CM138" s="593"/>
      <c r="CN138" s="594"/>
      <c r="CO138" s="594"/>
      <c r="CP138" s="594"/>
      <c r="CU138" s="592"/>
      <c r="CV138" s="591"/>
      <c r="CW138" s="591"/>
      <c r="CX138" s="593"/>
      <c r="CY138" s="594"/>
      <c r="CZ138" s="594"/>
      <c r="DA138" s="594"/>
      <c r="DF138" s="592"/>
      <c r="DG138" s="591"/>
      <c r="DH138" s="591"/>
      <c r="DI138" s="593"/>
      <c r="DJ138" s="594"/>
      <c r="DK138" s="594"/>
      <c r="DL138" s="594"/>
      <c r="DQ138" s="592"/>
      <c r="DR138" s="591"/>
      <c r="DS138" s="591"/>
      <c r="DT138" s="593"/>
      <c r="DU138" s="594"/>
      <c r="DV138" s="594"/>
      <c r="DW138" s="594"/>
      <c r="EB138" s="592"/>
      <c r="EC138" s="591"/>
      <c r="ED138" s="591"/>
      <c r="EE138" s="593"/>
      <c r="EF138" s="594"/>
      <c r="EG138" s="594"/>
      <c r="EH138" s="594"/>
      <c r="EM138" s="592"/>
      <c r="EN138" s="591"/>
      <c r="EO138" s="591"/>
      <c r="EP138" s="593"/>
      <c r="EQ138" s="594"/>
      <c r="ER138" s="594"/>
      <c r="ES138" s="594"/>
      <c r="EX138" s="592"/>
      <c r="EY138" s="591"/>
      <c r="EZ138" s="591"/>
      <c r="FA138" s="593"/>
      <c r="FB138" s="594"/>
      <c r="FC138" s="594"/>
      <c r="FD138" s="594"/>
      <c r="FI138" s="592"/>
      <c r="FJ138" s="591"/>
      <c r="FK138" s="591"/>
      <c r="FL138" s="593"/>
      <c r="FM138" s="594"/>
      <c r="FN138" s="594"/>
      <c r="FO138" s="594"/>
      <c r="FT138" s="592"/>
      <c r="FU138" s="591"/>
      <c r="FV138" s="591"/>
      <c r="FW138" s="593"/>
      <c r="FX138" s="594"/>
      <c r="FY138" s="594"/>
      <c r="FZ138" s="594"/>
      <c r="GE138" s="592"/>
      <c r="GF138" s="591"/>
      <c r="GG138" s="591"/>
      <c r="GH138" s="593"/>
      <c r="GI138" s="594"/>
      <c r="GJ138" s="594"/>
      <c r="GK138" s="594"/>
      <c r="GP138" s="592"/>
      <c r="GQ138" s="591"/>
      <c r="GR138" s="591"/>
      <c r="GS138" s="593"/>
      <c r="GT138" s="594"/>
      <c r="GU138" s="594"/>
      <c r="GV138" s="594"/>
      <c r="HA138" s="592"/>
      <c r="HB138" s="591"/>
      <c r="HC138" s="591"/>
      <c r="HD138" s="593"/>
      <c r="HE138" s="594"/>
      <c r="HF138" s="594"/>
      <c r="HG138" s="594"/>
      <c r="HL138" s="592"/>
      <c r="HM138" s="591"/>
      <c r="HN138" s="591"/>
    </row>
    <row r="139" spans="1:222" s="21" customFormat="1" ht="14.25">
      <c r="A139" s="584">
        <f t="shared" si="15"/>
        <v>12</v>
      </c>
      <c r="B139" s="585"/>
      <c r="C139" s="595" t="s">
        <v>3060</v>
      </c>
      <c r="D139" s="587" t="s">
        <v>250</v>
      </c>
      <c r="E139" s="588">
        <v>1</v>
      </c>
      <c r="F139" s="589"/>
      <c r="G139" s="589"/>
      <c r="H139" s="597">
        <f t="shared" si="16"/>
        <v>0</v>
      </c>
      <c r="I139" s="598">
        <f t="shared" si="17"/>
        <v>0</v>
      </c>
      <c r="J139" s="591"/>
      <c r="K139" s="592"/>
      <c r="L139" s="591"/>
      <c r="M139" s="591"/>
      <c r="N139" s="593"/>
      <c r="O139" s="594"/>
      <c r="P139" s="594"/>
      <c r="Q139" s="594"/>
      <c r="V139" s="592"/>
      <c r="W139" s="591"/>
      <c r="X139" s="591"/>
      <c r="Y139" s="593"/>
      <c r="Z139" s="594"/>
      <c r="AA139" s="594"/>
      <c r="AB139" s="594"/>
      <c r="AG139" s="592"/>
      <c r="AH139" s="591"/>
      <c r="AI139" s="591"/>
      <c r="AJ139" s="593"/>
      <c r="AK139" s="594"/>
      <c r="AL139" s="594"/>
      <c r="AM139" s="594"/>
      <c r="AR139" s="592"/>
      <c r="AS139" s="591"/>
      <c r="AT139" s="591"/>
      <c r="AU139" s="593"/>
      <c r="AV139" s="594"/>
      <c r="AW139" s="594"/>
      <c r="AX139" s="594"/>
      <c r="BC139" s="592"/>
      <c r="BD139" s="591"/>
      <c r="BE139" s="591"/>
      <c r="BF139" s="593"/>
      <c r="BG139" s="594"/>
      <c r="BH139" s="594"/>
      <c r="BI139" s="594"/>
      <c r="BN139" s="592"/>
      <c r="BO139" s="591"/>
      <c r="BP139" s="591"/>
      <c r="BQ139" s="593"/>
      <c r="BR139" s="594"/>
      <c r="BS139" s="594"/>
      <c r="BT139" s="594"/>
      <c r="BY139" s="592"/>
      <c r="BZ139" s="591"/>
      <c r="CA139" s="591"/>
      <c r="CB139" s="593"/>
      <c r="CC139" s="594"/>
      <c r="CD139" s="594"/>
      <c r="CE139" s="594"/>
      <c r="CJ139" s="592"/>
      <c r="CK139" s="591"/>
      <c r="CL139" s="591"/>
      <c r="CM139" s="593"/>
      <c r="CN139" s="594"/>
      <c r="CO139" s="594"/>
      <c r="CP139" s="594"/>
      <c r="CU139" s="592"/>
      <c r="CV139" s="591"/>
      <c r="CW139" s="591"/>
      <c r="CX139" s="593"/>
      <c r="CY139" s="594"/>
      <c r="CZ139" s="594"/>
      <c r="DA139" s="594"/>
      <c r="DF139" s="592"/>
      <c r="DG139" s="591"/>
      <c r="DH139" s="591"/>
      <c r="DI139" s="593"/>
      <c r="DJ139" s="594"/>
      <c r="DK139" s="594"/>
      <c r="DL139" s="594"/>
      <c r="DQ139" s="592"/>
      <c r="DR139" s="591"/>
      <c r="DS139" s="591"/>
      <c r="DT139" s="593"/>
      <c r="DU139" s="594"/>
      <c r="DV139" s="594"/>
      <c r="DW139" s="594"/>
      <c r="EB139" s="592"/>
      <c r="EC139" s="591"/>
      <c r="ED139" s="591"/>
      <c r="EE139" s="593"/>
      <c r="EF139" s="594"/>
      <c r="EG139" s="594"/>
      <c r="EH139" s="594"/>
      <c r="EM139" s="592"/>
      <c r="EN139" s="591"/>
      <c r="EO139" s="591"/>
      <c r="EP139" s="593"/>
      <c r="EQ139" s="594"/>
      <c r="ER139" s="594"/>
      <c r="ES139" s="594"/>
      <c r="EX139" s="592"/>
      <c r="EY139" s="591"/>
      <c r="EZ139" s="591"/>
      <c r="FA139" s="593"/>
      <c r="FB139" s="594"/>
      <c r="FC139" s="594"/>
      <c r="FD139" s="594"/>
      <c r="FI139" s="592"/>
      <c r="FJ139" s="591"/>
      <c r="FK139" s="591"/>
      <c r="FL139" s="593"/>
      <c r="FM139" s="594"/>
      <c r="FN139" s="594"/>
      <c r="FO139" s="594"/>
      <c r="FT139" s="592"/>
      <c r="FU139" s="591"/>
      <c r="FV139" s="591"/>
      <c r="FW139" s="593"/>
      <c r="FX139" s="594"/>
      <c r="FY139" s="594"/>
      <c r="FZ139" s="594"/>
      <c r="GE139" s="592"/>
      <c r="GF139" s="591"/>
      <c r="GG139" s="591"/>
      <c r="GH139" s="593"/>
      <c r="GI139" s="594"/>
      <c r="GJ139" s="594"/>
      <c r="GK139" s="594"/>
      <c r="GP139" s="592"/>
      <c r="GQ139" s="591"/>
      <c r="GR139" s="591"/>
      <c r="GS139" s="593"/>
      <c r="GT139" s="594"/>
      <c r="GU139" s="594"/>
      <c r="GV139" s="594"/>
      <c r="HA139" s="592"/>
      <c r="HB139" s="591"/>
      <c r="HC139" s="591"/>
      <c r="HD139" s="593"/>
      <c r="HE139" s="594"/>
      <c r="HF139" s="594"/>
      <c r="HG139" s="594"/>
      <c r="HL139" s="592"/>
      <c r="HM139" s="591"/>
      <c r="HN139" s="591"/>
    </row>
    <row r="140" spans="1:222" s="21" customFormat="1" ht="14.25">
      <c r="A140" s="584">
        <f t="shared" si="15"/>
        <v>13</v>
      </c>
      <c r="B140" s="585"/>
      <c r="C140" s="595"/>
      <c r="D140" s="587"/>
      <c r="E140" s="588"/>
      <c r="F140" s="589"/>
      <c r="G140" s="589"/>
      <c r="H140" s="597">
        <f t="shared" si="16"/>
        <v>0</v>
      </c>
      <c r="I140" s="598">
        <f t="shared" si="17"/>
        <v>0</v>
      </c>
      <c r="J140" s="591"/>
      <c r="K140" s="592"/>
      <c r="L140" s="591"/>
      <c r="M140" s="591"/>
      <c r="N140" s="593"/>
      <c r="O140" s="594"/>
      <c r="P140" s="594"/>
      <c r="Q140" s="594"/>
      <c r="V140" s="592"/>
      <c r="W140" s="591"/>
      <c r="X140" s="591"/>
      <c r="Y140" s="593"/>
      <c r="Z140" s="594"/>
      <c r="AA140" s="594"/>
      <c r="AB140" s="594"/>
      <c r="AG140" s="592"/>
      <c r="AH140" s="591"/>
      <c r="AI140" s="591"/>
      <c r="AJ140" s="593"/>
      <c r="AK140" s="594"/>
      <c r="AL140" s="594"/>
      <c r="AM140" s="594"/>
      <c r="AR140" s="592"/>
      <c r="AS140" s="591"/>
      <c r="AT140" s="591"/>
      <c r="AU140" s="593"/>
      <c r="AV140" s="594"/>
      <c r="AW140" s="594"/>
      <c r="AX140" s="594"/>
      <c r="BC140" s="592"/>
      <c r="BD140" s="591"/>
      <c r="BE140" s="591"/>
      <c r="BF140" s="593"/>
      <c r="BG140" s="594"/>
      <c r="BH140" s="594"/>
      <c r="BI140" s="594"/>
      <c r="BN140" s="592"/>
      <c r="BO140" s="591"/>
      <c r="BP140" s="591"/>
      <c r="BQ140" s="593"/>
      <c r="BR140" s="594"/>
      <c r="BS140" s="594"/>
      <c r="BT140" s="594"/>
      <c r="BY140" s="592"/>
      <c r="BZ140" s="591"/>
      <c r="CA140" s="591"/>
      <c r="CB140" s="593"/>
      <c r="CC140" s="594"/>
      <c r="CD140" s="594"/>
      <c r="CE140" s="594"/>
      <c r="CJ140" s="592"/>
      <c r="CK140" s="591"/>
      <c r="CL140" s="591"/>
      <c r="CM140" s="593"/>
      <c r="CN140" s="594"/>
      <c r="CO140" s="594"/>
      <c r="CP140" s="594"/>
      <c r="CU140" s="592"/>
      <c r="CV140" s="591"/>
      <c r="CW140" s="591"/>
      <c r="CX140" s="593"/>
      <c r="CY140" s="594"/>
      <c r="CZ140" s="594"/>
      <c r="DA140" s="594"/>
      <c r="DF140" s="592"/>
      <c r="DG140" s="591"/>
      <c r="DH140" s="591"/>
      <c r="DI140" s="593"/>
      <c r="DJ140" s="594"/>
      <c r="DK140" s="594"/>
      <c r="DL140" s="594"/>
      <c r="DQ140" s="592"/>
      <c r="DR140" s="591"/>
      <c r="DS140" s="591"/>
      <c r="DT140" s="593"/>
      <c r="DU140" s="594"/>
      <c r="DV140" s="594"/>
      <c r="DW140" s="594"/>
      <c r="EB140" s="592"/>
      <c r="EC140" s="591"/>
      <c r="ED140" s="591"/>
      <c r="EE140" s="593"/>
      <c r="EF140" s="594"/>
      <c r="EG140" s="594"/>
      <c r="EH140" s="594"/>
      <c r="EM140" s="592"/>
      <c r="EN140" s="591"/>
      <c r="EO140" s="591"/>
      <c r="EP140" s="593"/>
      <c r="EQ140" s="594"/>
      <c r="ER140" s="594"/>
      <c r="ES140" s="594"/>
      <c r="EX140" s="592"/>
      <c r="EY140" s="591"/>
      <c r="EZ140" s="591"/>
      <c r="FA140" s="593"/>
      <c r="FB140" s="594"/>
      <c r="FC140" s="594"/>
      <c r="FD140" s="594"/>
      <c r="FI140" s="592"/>
      <c r="FJ140" s="591"/>
      <c r="FK140" s="591"/>
      <c r="FL140" s="593"/>
      <c r="FM140" s="594"/>
      <c r="FN140" s="594"/>
      <c r="FO140" s="594"/>
      <c r="FT140" s="592"/>
      <c r="FU140" s="591"/>
      <c r="FV140" s="591"/>
      <c r="FW140" s="593"/>
      <c r="FX140" s="594"/>
      <c r="FY140" s="594"/>
      <c r="FZ140" s="594"/>
      <c r="GE140" s="592"/>
      <c r="GF140" s="591"/>
      <c r="GG140" s="591"/>
      <c r="GH140" s="593"/>
      <c r="GI140" s="594"/>
      <c r="GJ140" s="594"/>
      <c r="GK140" s="594"/>
      <c r="GP140" s="592"/>
      <c r="GQ140" s="591"/>
      <c r="GR140" s="591"/>
      <c r="GS140" s="593"/>
      <c r="GT140" s="594"/>
      <c r="GU140" s="594"/>
      <c r="GV140" s="594"/>
      <c r="HA140" s="592"/>
      <c r="HB140" s="591"/>
      <c r="HC140" s="591"/>
      <c r="HD140" s="593"/>
      <c r="HE140" s="594"/>
      <c r="HF140" s="594"/>
      <c r="HG140" s="594"/>
      <c r="HL140" s="592"/>
      <c r="HM140" s="591"/>
      <c r="HN140" s="591"/>
    </row>
    <row r="141" spans="1:222" s="21" customFormat="1" ht="14.25">
      <c r="A141" s="584">
        <f t="shared" si="15"/>
        <v>14</v>
      </c>
      <c r="B141" s="585"/>
      <c r="C141" s="595" t="s">
        <v>3061</v>
      </c>
      <c r="D141" s="587" t="s">
        <v>250</v>
      </c>
      <c r="E141" s="588">
        <f>E135*2+E136</f>
        <v>7</v>
      </c>
      <c r="F141" s="589"/>
      <c r="G141" s="589"/>
      <c r="H141" s="597">
        <f t="shared" si="16"/>
        <v>0</v>
      </c>
      <c r="I141" s="598">
        <f t="shared" si="17"/>
        <v>0</v>
      </c>
      <c r="J141" s="591"/>
      <c r="K141" s="592"/>
      <c r="L141" s="591"/>
      <c r="M141" s="591"/>
      <c r="N141" s="593"/>
      <c r="O141" s="594"/>
      <c r="P141" s="594"/>
      <c r="Q141" s="594"/>
      <c r="V141" s="592"/>
      <c r="W141" s="591"/>
      <c r="X141" s="591"/>
      <c r="Y141" s="593"/>
      <c r="Z141" s="594"/>
      <c r="AA141" s="594"/>
      <c r="AB141" s="594"/>
      <c r="AG141" s="592"/>
      <c r="AH141" s="591"/>
      <c r="AI141" s="591"/>
      <c r="AJ141" s="593"/>
      <c r="AK141" s="594"/>
      <c r="AL141" s="594"/>
      <c r="AM141" s="594"/>
      <c r="AR141" s="592"/>
      <c r="AS141" s="591"/>
      <c r="AT141" s="591"/>
      <c r="AU141" s="593"/>
      <c r="AV141" s="594"/>
      <c r="AW141" s="594"/>
      <c r="AX141" s="594"/>
      <c r="BC141" s="592"/>
      <c r="BD141" s="591"/>
      <c r="BE141" s="591"/>
      <c r="BF141" s="593"/>
      <c r="BG141" s="594"/>
      <c r="BH141" s="594"/>
      <c r="BI141" s="594"/>
      <c r="BN141" s="592"/>
      <c r="BO141" s="591"/>
      <c r="BP141" s="591"/>
      <c r="BQ141" s="593"/>
      <c r="BR141" s="594"/>
      <c r="BS141" s="594"/>
      <c r="BT141" s="594"/>
      <c r="BY141" s="592"/>
      <c r="BZ141" s="591"/>
      <c r="CA141" s="591"/>
      <c r="CB141" s="593"/>
      <c r="CC141" s="594"/>
      <c r="CD141" s="594"/>
      <c r="CE141" s="594"/>
      <c r="CJ141" s="592"/>
      <c r="CK141" s="591"/>
      <c r="CL141" s="591"/>
      <c r="CM141" s="593"/>
      <c r="CN141" s="594"/>
      <c r="CO141" s="594"/>
      <c r="CP141" s="594"/>
      <c r="CU141" s="592"/>
      <c r="CV141" s="591"/>
      <c r="CW141" s="591"/>
      <c r="CX141" s="593"/>
      <c r="CY141" s="594"/>
      <c r="CZ141" s="594"/>
      <c r="DA141" s="594"/>
      <c r="DF141" s="592"/>
      <c r="DG141" s="591"/>
      <c r="DH141" s="591"/>
      <c r="DI141" s="593"/>
      <c r="DJ141" s="594"/>
      <c r="DK141" s="594"/>
      <c r="DL141" s="594"/>
      <c r="DQ141" s="592"/>
      <c r="DR141" s="591"/>
      <c r="DS141" s="591"/>
      <c r="DT141" s="593"/>
      <c r="DU141" s="594"/>
      <c r="DV141" s="594"/>
      <c r="DW141" s="594"/>
      <c r="EB141" s="592"/>
      <c r="EC141" s="591"/>
      <c r="ED141" s="591"/>
      <c r="EE141" s="593"/>
      <c r="EF141" s="594"/>
      <c r="EG141" s="594"/>
      <c r="EH141" s="594"/>
      <c r="EM141" s="592"/>
      <c r="EN141" s="591"/>
      <c r="EO141" s="591"/>
      <c r="EP141" s="593"/>
      <c r="EQ141" s="594"/>
      <c r="ER141" s="594"/>
      <c r="ES141" s="594"/>
      <c r="EX141" s="592"/>
      <c r="EY141" s="591"/>
      <c r="EZ141" s="591"/>
      <c r="FA141" s="593"/>
      <c r="FB141" s="594"/>
      <c r="FC141" s="594"/>
      <c r="FD141" s="594"/>
      <c r="FI141" s="592"/>
      <c r="FJ141" s="591"/>
      <c r="FK141" s="591"/>
      <c r="FL141" s="593"/>
      <c r="FM141" s="594"/>
      <c r="FN141" s="594"/>
      <c r="FO141" s="594"/>
      <c r="FT141" s="592"/>
      <c r="FU141" s="591"/>
      <c r="FV141" s="591"/>
      <c r="FW141" s="593"/>
      <c r="FX141" s="594"/>
      <c r="FY141" s="594"/>
      <c r="FZ141" s="594"/>
      <c r="GE141" s="592"/>
      <c r="GF141" s="591"/>
      <c r="GG141" s="591"/>
      <c r="GH141" s="593"/>
      <c r="GI141" s="594"/>
      <c r="GJ141" s="594"/>
      <c r="GK141" s="594"/>
      <c r="GP141" s="592"/>
      <c r="GQ141" s="591"/>
      <c r="GR141" s="591"/>
      <c r="GS141" s="593"/>
      <c r="GT141" s="594"/>
      <c r="GU141" s="594"/>
      <c r="GV141" s="594"/>
      <c r="HA141" s="592"/>
      <c r="HB141" s="591"/>
      <c r="HC141" s="591"/>
      <c r="HD141" s="593"/>
      <c r="HE141" s="594"/>
      <c r="HF141" s="594"/>
      <c r="HG141" s="594"/>
      <c r="HL141" s="592"/>
      <c r="HM141" s="591"/>
      <c r="HN141" s="591"/>
    </row>
    <row r="142" spans="1:222" s="21" customFormat="1" ht="14.25">
      <c r="A142" s="584">
        <f t="shared" si="15"/>
        <v>15</v>
      </c>
      <c r="B142" s="585"/>
      <c r="C142" s="586"/>
      <c r="D142" s="587"/>
      <c r="E142" s="588"/>
      <c r="F142" s="589"/>
      <c r="G142" s="589"/>
      <c r="H142" s="589"/>
      <c r="I142" s="590"/>
      <c r="J142" s="591"/>
      <c r="K142" s="592"/>
      <c r="L142" s="591"/>
      <c r="M142" s="591"/>
      <c r="N142" s="593"/>
      <c r="O142" s="594"/>
      <c r="P142" s="594"/>
      <c r="Q142" s="594"/>
      <c r="V142" s="592"/>
      <c r="W142" s="591"/>
      <c r="X142" s="591"/>
      <c r="Y142" s="593"/>
      <c r="Z142" s="594"/>
      <c r="AA142" s="594"/>
      <c r="AB142" s="594"/>
      <c r="AG142" s="592"/>
      <c r="AH142" s="591"/>
      <c r="AI142" s="591"/>
      <c r="AJ142" s="593"/>
      <c r="AK142" s="594"/>
      <c r="AL142" s="594"/>
      <c r="AM142" s="594"/>
      <c r="AR142" s="592"/>
      <c r="AS142" s="591"/>
      <c r="AT142" s="591"/>
      <c r="AU142" s="593"/>
      <c r="AV142" s="594"/>
      <c r="AW142" s="594"/>
      <c r="AX142" s="594"/>
      <c r="BC142" s="592"/>
      <c r="BD142" s="591"/>
      <c r="BE142" s="591"/>
      <c r="BF142" s="593"/>
      <c r="BG142" s="594"/>
      <c r="BH142" s="594"/>
      <c r="BI142" s="594"/>
      <c r="BN142" s="592"/>
      <c r="BO142" s="591"/>
      <c r="BP142" s="591"/>
      <c r="BQ142" s="593"/>
      <c r="BR142" s="594"/>
      <c r="BS142" s="594"/>
      <c r="BT142" s="594"/>
      <c r="BY142" s="592"/>
      <c r="BZ142" s="591"/>
      <c r="CA142" s="591"/>
      <c r="CB142" s="593"/>
      <c r="CC142" s="594"/>
      <c r="CD142" s="594"/>
      <c r="CE142" s="594"/>
      <c r="CJ142" s="592"/>
      <c r="CK142" s="591"/>
      <c r="CL142" s="591"/>
      <c r="CM142" s="593"/>
      <c r="CN142" s="594"/>
      <c r="CO142" s="594"/>
      <c r="CP142" s="594"/>
      <c r="CU142" s="592"/>
      <c r="CV142" s="591"/>
      <c r="CW142" s="591"/>
      <c r="CX142" s="593"/>
      <c r="CY142" s="594"/>
      <c r="CZ142" s="594"/>
      <c r="DA142" s="594"/>
      <c r="DF142" s="592"/>
      <c r="DG142" s="591"/>
      <c r="DH142" s="591"/>
      <c r="DI142" s="593"/>
      <c r="DJ142" s="594"/>
      <c r="DK142" s="594"/>
      <c r="DL142" s="594"/>
      <c r="DQ142" s="592"/>
      <c r="DR142" s="591"/>
      <c r="DS142" s="591"/>
      <c r="DT142" s="593"/>
      <c r="DU142" s="594"/>
      <c r="DV142" s="594"/>
      <c r="DW142" s="594"/>
      <c r="EB142" s="592"/>
      <c r="EC142" s="591"/>
      <c r="ED142" s="591"/>
      <c r="EE142" s="593"/>
      <c r="EF142" s="594"/>
      <c r="EG142" s="594"/>
      <c r="EH142" s="594"/>
      <c r="EM142" s="592"/>
      <c r="EN142" s="591"/>
      <c r="EO142" s="591"/>
      <c r="EP142" s="593"/>
      <c r="EQ142" s="594"/>
      <c r="ER142" s="594"/>
      <c r="ES142" s="594"/>
      <c r="EX142" s="592"/>
      <c r="EY142" s="591"/>
      <c r="EZ142" s="591"/>
      <c r="FA142" s="593"/>
      <c r="FB142" s="594"/>
      <c r="FC142" s="594"/>
      <c r="FD142" s="594"/>
      <c r="FI142" s="592"/>
      <c r="FJ142" s="591"/>
      <c r="FK142" s="591"/>
      <c r="FL142" s="593"/>
      <c r="FM142" s="594"/>
      <c r="FN142" s="594"/>
      <c r="FO142" s="594"/>
      <c r="FT142" s="592"/>
      <c r="FU142" s="591"/>
      <c r="FV142" s="591"/>
      <c r="FW142" s="593"/>
      <c r="FX142" s="594"/>
      <c r="FY142" s="594"/>
      <c r="FZ142" s="594"/>
      <c r="GE142" s="592"/>
      <c r="GF142" s="591"/>
      <c r="GG142" s="591"/>
      <c r="GH142" s="593"/>
      <c r="GI142" s="594"/>
      <c r="GJ142" s="594"/>
      <c r="GK142" s="594"/>
      <c r="GP142" s="592"/>
      <c r="GQ142" s="591"/>
      <c r="GR142" s="591"/>
      <c r="GS142" s="593"/>
      <c r="GT142" s="594"/>
      <c r="GU142" s="594"/>
      <c r="GV142" s="594"/>
      <c r="HA142" s="592"/>
      <c r="HB142" s="591"/>
      <c r="HC142" s="591"/>
      <c r="HD142" s="593"/>
      <c r="HE142" s="594"/>
      <c r="HF142" s="594"/>
      <c r="HG142" s="594"/>
      <c r="HL142" s="592"/>
      <c r="HM142" s="591"/>
      <c r="HN142" s="591"/>
    </row>
    <row r="143" spans="1:222" s="23" customFormat="1" ht="15">
      <c r="A143" s="584">
        <f t="shared" si="15"/>
        <v>16</v>
      </c>
      <c r="B143" s="553"/>
      <c r="C143" s="603" t="s">
        <v>3062</v>
      </c>
      <c r="D143" s="604"/>
      <c r="E143" s="604"/>
      <c r="F143" s="605"/>
      <c r="G143" s="605"/>
      <c r="H143" s="605">
        <f>SUM(H128:H142)</f>
        <v>0</v>
      </c>
      <c r="I143" s="606">
        <f>SUM(I128:I142)</f>
        <v>0</v>
      </c>
      <c r="J143" s="607"/>
      <c r="K143" s="608"/>
      <c r="L143" s="608"/>
      <c r="M143" s="609"/>
      <c r="N143" s="610"/>
      <c r="O143" s="611"/>
      <c r="P143" s="610"/>
      <c r="Q143" s="612"/>
      <c r="R143" s="612"/>
      <c r="S143" s="612"/>
      <c r="T143" s="612"/>
      <c r="U143" s="607"/>
      <c r="V143" s="608"/>
      <c r="W143" s="608"/>
      <c r="X143" s="609"/>
      <c r="Y143" s="610"/>
      <c r="Z143" s="611"/>
      <c r="AA143" s="610"/>
      <c r="AB143" s="612"/>
      <c r="AC143" s="612"/>
      <c r="AD143" s="612"/>
      <c r="AE143" s="612"/>
      <c r="AF143" s="607"/>
      <c r="AG143" s="608"/>
      <c r="AH143" s="608"/>
      <c r="AI143" s="609"/>
      <c r="AJ143" s="610"/>
      <c r="AK143" s="611"/>
      <c r="AL143" s="610"/>
      <c r="AM143" s="612"/>
      <c r="AN143" s="612"/>
      <c r="AO143" s="612"/>
      <c r="AP143" s="612"/>
      <c r="AQ143" s="607"/>
      <c r="AR143" s="608"/>
      <c r="AS143" s="608"/>
      <c r="AT143" s="609"/>
      <c r="AU143" s="610"/>
      <c r="AV143" s="611"/>
      <c r="AW143" s="610"/>
      <c r="AX143" s="612"/>
      <c r="AY143" s="612"/>
      <c r="AZ143" s="612"/>
      <c r="BA143" s="612"/>
      <c r="BB143" s="607"/>
      <c r="BC143" s="608"/>
      <c r="BD143" s="608"/>
      <c r="BE143" s="609"/>
      <c r="BF143" s="610"/>
      <c r="BG143" s="611"/>
      <c r="BH143" s="610"/>
      <c r="BI143" s="612"/>
      <c r="BJ143" s="612"/>
      <c r="BK143" s="612"/>
      <c r="BL143" s="612"/>
      <c r="BM143" s="607"/>
      <c r="BN143" s="608"/>
      <c r="BO143" s="608"/>
      <c r="BP143" s="609"/>
      <c r="BQ143" s="610"/>
      <c r="BR143" s="611"/>
      <c r="BS143" s="610"/>
      <c r="BT143" s="612"/>
      <c r="BU143" s="612"/>
      <c r="BV143" s="612"/>
      <c r="BW143" s="612"/>
      <c r="BX143" s="607"/>
      <c r="BY143" s="608"/>
      <c r="BZ143" s="608"/>
      <c r="CA143" s="609"/>
      <c r="CB143" s="610"/>
      <c r="CC143" s="611"/>
      <c r="CD143" s="610"/>
      <c r="CE143" s="612"/>
      <c r="CF143" s="612"/>
      <c r="CG143" s="612"/>
      <c r="CH143" s="612"/>
      <c r="CI143" s="607"/>
      <c r="CJ143" s="608"/>
      <c r="CK143" s="608"/>
      <c r="CL143" s="609"/>
      <c r="CM143" s="610"/>
      <c r="CN143" s="611"/>
      <c r="CO143" s="610"/>
      <c r="CP143" s="612"/>
      <c r="CQ143" s="612"/>
      <c r="CR143" s="612"/>
      <c r="CS143" s="612"/>
      <c r="CT143" s="607"/>
      <c r="CU143" s="608"/>
      <c r="CV143" s="608"/>
      <c r="CW143" s="609"/>
      <c r="CX143" s="610"/>
      <c r="CY143" s="611"/>
      <c r="CZ143" s="610"/>
      <c r="DA143" s="612"/>
      <c r="DB143" s="612"/>
      <c r="DC143" s="612"/>
      <c r="DD143" s="612"/>
      <c r="DE143" s="607"/>
      <c r="DF143" s="608"/>
      <c r="DG143" s="608"/>
      <c r="DH143" s="609"/>
      <c r="DI143" s="610"/>
      <c r="DJ143" s="611"/>
      <c r="DK143" s="610"/>
      <c r="DL143" s="612"/>
      <c r="DM143" s="612"/>
      <c r="DN143" s="612"/>
      <c r="DO143" s="612"/>
      <c r="DP143" s="607"/>
      <c r="DQ143" s="608"/>
      <c r="DR143" s="608"/>
      <c r="DS143" s="609"/>
      <c r="DT143" s="610"/>
      <c r="DU143" s="611"/>
      <c r="DV143" s="610"/>
      <c r="DW143" s="612"/>
      <c r="DX143" s="612"/>
      <c r="DY143" s="612"/>
      <c r="DZ143" s="612"/>
      <c r="EA143" s="607"/>
      <c r="EB143" s="608"/>
      <c r="EC143" s="608"/>
      <c r="ED143" s="609"/>
      <c r="EE143" s="610"/>
      <c r="EF143" s="611"/>
      <c r="EG143" s="610"/>
      <c r="EH143" s="612"/>
      <c r="EI143" s="612"/>
      <c r="EJ143" s="612"/>
      <c r="EK143" s="612"/>
      <c r="EL143" s="607"/>
      <c r="EM143" s="608"/>
      <c r="EN143" s="608"/>
      <c r="EO143" s="609"/>
      <c r="EP143" s="610"/>
      <c r="EQ143" s="611"/>
      <c r="ER143" s="610"/>
      <c r="ES143" s="612"/>
      <c r="ET143" s="612"/>
      <c r="EU143" s="612"/>
      <c r="EV143" s="612"/>
      <c r="EW143" s="607"/>
      <c r="EX143" s="608"/>
      <c r="EY143" s="608"/>
      <c r="EZ143" s="609"/>
      <c r="FA143" s="610"/>
      <c r="FB143" s="611"/>
      <c r="FC143" s="610"/>
      <c r="FD143" s="612"/>
      <c r="FE143" s="612"/>
      <c r="FF143" s="612"/>
      <c r="FG143" s="612"/>
      <c r="FH143" s="607"/>
      <c r="FI143" s="608"/>
      <c r="FJ143" s="608"/>
      <c r="FK143" s="609"/>
      <c r="FL143" s="610"/>
      <c r="FM143" s="611"/>
      <c r="FN143" s="610"/>
      <c r="FO143" s="612"/>
      <c r="FP143" s="612"/>
      <c r="FQ143" s="612"/>
      <c r="FR143" s="612"/>
      <c r="FS143" s="607"/>
      <c r="FT143" s="608"/>
      <c r="FU143" s="608"/>
      <c r="FV143" s="609"/>
      <c r="FW143" s="610"/>
      <c r="FX143" s="611"/>
      <c r="FY143" s="610"/>
      <c r="FZ143" s="612"/>
      <c r="GA143" s="612"/>
      <c r="GB143" s="612"/>
      <c r="GC143" s="612"/>
      <c r="GD143" s="607"/>
      <c r="GE143" s="608"/>
      <c r="GF143" s="608"/>
    </row>
    <row r="144" spans="1:222" s="23" customFormat="1" ht="14.1" customHeight="1">
      <c r="A144" s="584">
        <f t="shared" si="15"/>
        <v>17</v>
      </c>
      <c r="B144" s="553"/>
      <c r="C144" s="603"/>
      <c r="D144" s="604"/>
      <c r="E144" s="604"/>
      <c r="F144" s="605"/>
      <c r="G144" s="605"/>
      <c r="H144" s="605"/>
      <c r="I144" s="606"/>
      <c r="J144" s="607"/>
      <c r="K144" s="608"/>
      <c r="L144" s="608"/>
      <c r="M144" s="609"/>
      <c r="N144" s="610"/>
      <c r="O144" s="611"/>
      <c r="P144" s="610"/>
      <c r="Q144" s="612"/>
      <c r="R144" s="612"/>
      <c r="S144" s="612"/>
      <c r="T144" s="612"/>
      <c r="U144" s="607"/>
      <c r="V144" s="608"/>
      <c r="W144" s="608"/>
      <c r="X144" s="609"/>
      <c r="Y144" s="610"/>
      <c r="Z144" s="611"/>
      <c r="AA144" s="610"/>
      <c r="AB144" s="612"/>
      <c r="AC144" s="612"/>
      <c r="AD144" s="612"/>
      <c r="AE144" s="612"/>
      <c r="AF144" s="607"/>
      <c r="AG144" s="608"/>
      <c r="AH144" s="608"/>
      <c r="AI144" s="609"/>
      <c r="AJ144" s="610"/>
      <c r="AK144" s="611"/>
      <c r="AL144" s="610"/>
      <c r="AM144" s="612"/>
      <c r="AN144" s="612"/>
      <c r="AO144" s="612"/>
      <c r="AP144" s="612"/>
      <c r="AQ144" s="607"/>
      <c r="AR144" s="608"/>
      <c r="AS144" s="608"/>
      <c r="AT144" s="609"/>
      <c r="AU144" s="610"/>
      <c r="AV144" s="611"/>
      <c r="AW144" s="610"/>
      <c r="AX144" s="612"/>
      <c r="AY144" s="612"/>
      <c r="AZ144" s="612"/>
      <c r="BA144" s="612"/>
      <c r="BB144" s="607"/>
      <c r="BC144" s="608"/>
      <c r="BD144" s="608"/>
      <c r="BE144" s="609"/>
      <c r="BF144" s="610"/>
      <c r="BG144" s="611"/>
      <c r="BH144" s="610"/>
      <c r="BI144" s="612"/>
      <c r="BJ144" s="612"/>
      <c r="BK144" s="612"/>
      <c r="BL144" s="612"/>
      <c r="BM144" s="607"/>
      <c r="BN144" s="608"/>
      <c r="BO144" s="608"/>
      <c r="BP144" s="609"/>
      <c r="BQ144" s="610"/>
      <c r="BR144" s="611"/>
      <c r="BS144" s="610"/>
      <c r="BT144" s="612"/>
      <c r="BU144" s="612"/>
      <c r="BV144" s="612"/>
      <c r="BW144" s="612"/>
      <c r="BX144" s="607"/>
      <c r="BY144" s="608"/>
      <c r="BZ144" s="608"/>
      <c r="CA144" s="609"/>
      <c r="CB144" s="610"/>
      <c r="CC144" s="611"/>
      <c r="CD144" s="610"/>
      <c r="CE144" s="612"/>
      <c r="CF144" s="612"/>
      <c r="CG144" s="612"/>
      <c r="CH144" s="612"/>
      <c r="CI144" s="607"/>
      <c r="CJ144" s="608"/>
      <c r="CK144" s="608"/>
      <c r="CL144" s="609"/>
      <c r="CM144" s="610"/>
      <c r="CN144" s="611"/>
      <c r="CO144" s="610"/>
      <c r="CP144" s="612"/>
      <c r="CQ144" s="612"/>
      <c r="CR144" s="612"/>
      <c r="CS144" s="612"/>
      <c r="CT144" s="607"/>
      <c r="CU144" s="608"/>
      <c r="CV144" s="608"/>
      <c r="CW144" s="609"/>
      <c r="CX144" s="610"/>
      <c r="CY144" s="611"/>
      <c r="CZ144" s="610"/>
      <c r="DA144" s="612"/>
      <c r="DB144" s="612"/>
      <c r="DC144" s="612"/>
      <c r="DD144" s="612"/>
      <c r="DE144" s="607"/>
      <c r="DF144" s="608"/>
      <c r="DG144" s="608"/>
      <c r="DH144" s="609"/>
      <c r="DI144" s="610"/>
      <c r="DJ144" s="611"/>
      <c r="DK144" s="610"/>
      <c r="DL144" s="612"/>
      <c r="DM144" s="612"/>
      <c r="DN144" s="612"/>
      <c r="DO144" s="612"/>
      <c r="DP144" s="607"/>
      <c r="DQ144" s="608"/>
      <c r="DR144" s="608"/>
      <c r="DS144" s="609"/>
      <c r="DT144" s="610"/>
      <c r="DU144" s="611"/>
      <c r="DV144" s="610"/>
      <c r="DW144" s="612"/>
      <c r="DX144" s="612"/>
      <c r="DY144" s="612"/>
      <c r="DZ144" s="612"/>
      <c r="EA144" s="607"/>
      <c r="EB144" s="608"/>
      <c r="EC144" s="608"/>
      <c r="ED144" s="609"/>
      <c r="EE144" s="610"/>
      <c r="EF144" s="611"/>
      <c r="EG144" s="610"/>
      <c r="EH144" s="612"/>
      <c r="EI144" s="612"/>
      <c r="EJ144" s="612"/>
      <c r="EK144" s="612"/>
      <c r="EL144" s="607"/>
      <c r="EM144" s="608"/>
      <c r="EN144" s="608"/>
      <c r="EO144" s="609"/>
      <c r="EP144" s="610"/>
      <c r="EQ144" s="611"/>
      <c r="ER144" s="610"/>
      <c r="ES144" s="612"/>
      <c r="ET144" s="612"/>
      <c r="EU144" s="612"/>
      <c r="EV144" s="612"/>
      <c r="EW144" s="607"/>
      <c r="EX144" s="608"/>
      <c r="EY144" s="608"/>
      <c r="EZ144" s="609"/>
      <c r="FA144" s="610"/>
      <c r="FB144" s="611"/>
      <c r="FC144" s="610"/>
      <c r="FD144" s="612"/>
      <c r="FE144" s="612"/>
      <c r="FF144" s="612"/>
      <c r="FG144" s="612"/>
      <c r="FH144" s="607"/>
      <c r="FI144" s="608"/>
      <c r="FJ144" s="608"/>
      <c r="FK144" s="609"/>
      <c r="FL144" s="610"/>
      <c r="FM144" s="611"/>
      <c r="FN144" s="610"/>
      <c r="FO144" s="612"/>
      <c r="FP144" s="612"/>
      <c r="FQ144" s="612"/>
      <c r="FR144" s="612"/>
      <c r="FS144" s="607"/>
      <c r="FT144" s="608"/>
      <c r="FU144" s="608"/>
      <c r="FV144" s="609"/>
      <c r="FW144" s="610"/>
      <c r="FX144" s="611"/>
      <c r="FY144" s="610"/>
      <c r="FZ144" s="612"/>
      <c r="GA144" s="612"/>
      <c r="GB144" s="612"/>
      <c r="GC144" s="612"/>
      <c r="GD144" s="607"/>
      <c r="GE144" s="608"/>
      <c r="GF144" s="608"/>
    </row>
    <row r="145" spans="1:222" ht="25.5">
      <c r="A145" s="563"/>
      <c r="B145" s="564"/>
      <c r="C145" s="580" t="s">
        <v>3072</v>
      </c>
      <c r="D145" s="581"/>
      <c r="E145" s="581"/>
      <c r="F145" s="582"/>
      <c r="G145" s="582"/>
      <c r="H145" s="582"/>
      <c r="I145" s="583"/>
      <c r="J145" s="559"/>
      <c r="K145" s="560"/>
      <c r="L145" s="560"/>
      <c r="M145" s="561"/>
      <c r="N145" s="532"/>
      <c r="O145" s="562"/>
      <c r="P145" s="532"/>
      <c r="Q145" s="529"/>
      <c r="R145" s="529"/>
      <c r="S145" s="529"/>
      <c r="T145" s="529"/>
      <c r="U145" s="559"/>
      <c r="V145" s="560"/>
      <c r="W145" s="560"/>
      <c r="X145" s="561"/>
      <c r="Y145" s="532"/>
      <c r="Z145" s="562"/>
      <c r="AA145" s="532"/>
      <c r="AB145" s="529"/>
      <c r="AC145" s="529"/>
      <c r="AD145" s="529"/>
      <c r="AE145" s="529"/>
      <c r="AF145" s="559"/>
      <c r="AG145" s="560"/>
      <c r="AH145" s="560"/>
      <c r="AI145" s="561"/>
      <c r="AJ145" s="532"/>
      <c r="AK145" s="562"/>
      <c r="AL145" s="532"/>
      <c r="AM145" s="529"/>
      <c r="AN145" s="529"/>
      <c r="AO145" s="529"/>
      <c r="AP145" s="529"/>
      <c r="AQ145" s="559"/>
      <c r="AR145" s="560"/>
      <c r="AS145" s="560"/>
      <c r="AT145" s="561"/>
      <c r="AU145" s="532"/>
      <c r="AV145" s="562"/>
      <c r="AW145" s="532"/>
      <c r="AX145" s="529"/>
      <c r="AY145" s="529"/>
      <c r="AZ145" s="529"/>
      <c r="BA145" s="529"/>
      <c r="BB145" s="559"/>
      <c r="BC145" s="560"/>
      <c r="BD145" s="560"/>
      <c r="BE145" s="561"/>
      <c r="BF145" s="532"/>
      <c r="BG145" s="562"/>
      <c r="BH145" s="532"/>
      <c r="BI145" s="529"/>
      <c r="BJ145" s="529"/>
      <c r="BK145" s="529"/>
      <c r="BL145" s="529"/>
      <c r="BM145" s="559"/>
      <c r="BN145" s="560"/>
      <c r="BO145" s="560"/>
      <c r="BP145" s="561"/>
      <c r="BQ145" s="532"/>
      <c r="BR145" s="562"/>
      <c r="BS145" s="532"/>
      <c r="BT145" s="529"/>
      <c r="BU145" s="529"/>
      <c r="BV145" s="529"/>
      <c r="BW145" s="529"/>
      <c r="BX145" s="559"/>
      <c r="BY145" s="560"/>
      <c r="BZ145" s="560"/>
      <c r="CA145" s="561"/>
      <c r="CB145" s="532"/>
      <c r="CC145" s="562"/>
      <c r="CD145" s="532"/>
      <c r="CE145" s="529"/>
      <c r="CF145" s="529"/>
      <c r="CG145" s="529"/>
      <c r="CH145" s="529"/>
      <c r="CI145" s="559"/>
      <c r="CJ145" s="560"/>
      <c r="CK145" s="560"/>
      <c r="CL145" s="561"/>
      <c r="CM145" s="532"/>
      <c r="CN145" s="562"/>
      <c r="CO145" s="532"/>
      <c r="CP145" s="529"/>
      <c r="CQ145" s="529"/>
      <c r="CR145" s="529"/>
      <c r="CS145" s="529"/>
      <c r="CT145" s="559"/>
      <c r="CU145" s="560"/>
      <c r="CV145" s="560"/>
      <c r="CW145" s="561"/>
      <c r="CX145" s="532"/>
      <c r="CY145" s="562"/>
      <c r="CZ145" s="532"/>
      <c r="DA145" s="529"/>
      <c r="DB145" s="529"/>
      <c r="DC145" s="529"/>
      <c r="DD145" s="529"/>
      <c r="DE145" s="559"/>
      <c r="DF145" s="560"/>
      <c r="DG145" s="560"/>
      <c r="DH145" s="561"/>
      <c r="DI145" s="532"/>
      <c r="DJ145" s="562"/>
      <c r="DK145" s="532"/>
      <c r="DL145" s="529"/>
      <c r="DM145" s="529"/>
      <c r="DN145" s="529"/>
      <c r="DO145" s="529"/>
      <c r="DP145" s="559"/>
      <c r="DQ145" s="560"/>
      <c r="DR145" s="560"/>
      <c r="DS145" s="561"/>
      <c r="DT145" s="532"/>
      <c r="DU145" s="562"/>
      <c r="DV145" s="532"/>
      <c r="DW145" s="529"/>
      <c r="DX145" s="529"/>
      <c r="DY145" s="529"/>
      <c r="DZ145" s="529"/>
      <c r="EA145" s="559"/>
      <c r="EB145" s="560"/>
      <c r="EC145" s="560"/>
      <c r="ED145" s="561"/>
      <c r="EE145" s="532"/>
      <c r="EF145" s="562"/>
      <c r="EG145" s="532"/>
      <c r="EH145" s="529"/>
      <c r="EI145" s="529"/>
      <c r="EJ145" s="529"/>
      <c r="EK145" s="529"/>
      <c r="EL145" s="559"/>
      <c r="EM145" s="560"/>
      <c r="EN145" s="560"/>
      <c r="EO145" s="561"/>
      <c r="EP145" s="532"/>
      <c r="EQ145" s="562"/>
      <c r="ER145" s="532"/>
      <c r="ES145" s="529"/>
      <c r="ET145" s="529"/>
      <c r="EU145" s="529"/>
      <c r="EV145" s="529"/>
      <c r="EW145" s="559"/>
      <c r="EX145" s="560"/>
      <c r="EY145" s="560"/>
      <c r="EZ145" s="561"/>
      <c r="FA145" s="532"/>
      <c r="FB145" s="562"/>
      <c r="FC145" s="532"/>
      <c r="FD145" s="529"/>
      <c r="FE145" s="529"/>
      <c r="FF145" s="529"/>
      <c r="FG145" s="529"/>
      <c r="FH145" s="559"/>
      <c r="FI145" s="560"/>
      <c r="FJ145" s="560"/>
      <c r="FK145" s="561"/>
      <c r="FL145" s="532"/>
      <c r="FM145" s="562"/>
      <c r="FN145" s="532"/>
      <c r="FO145" s="529"/>
      <c r="FP145" s="529"/>
      <c r="FQ145" s="529"/>
      <c r="FR145" s="529"/>
      <c r="FS145" s="559"/>
      <c r="FT145" s="560"/>
      <c r="FU145" s="560"/>
      <c r="FV145" s="561"/>
      <c r="FW145" s="532"/>
      <c r="FX145" s="562"/>
      <c r="FY145" s="532"/>
      <c r="FZ145" s="529"/>
      <c r="GA145" s="529"/>
      <c r="GB145" s="529"/>
      <c r="GC145" s="529"/>
      <c r="GD145" s="559"/>
      <c r="GE145" s="560"/>
      <c r="GF145" s="560"/>
    </row>
    <row r="146" spans="1:222" s="21" customFormat="1" ht="72" customHeight="1">
      <c r="A146" s="584">
        <v>1</v>
      </c>
      <c r="B146" s="585"/>
      <c r="C146" s="586" t="s">
        <v>3050</v>
      </c>
      <c r="D146" s="587"/>
      <c r="E146" s="588"/>
      <c r="F146" s="589"/>
      <c r="G146" s="589"/>
      <c r="H146" s="589"/>
      <c r="I146" s="590"/>
      <c r="J146" s="591"/>
      <c r="K146" s="592"/>
      <c r="L146" s="591"/>
      <c r="M146" s="591"/>
      <c r="N146" s="593"/>
      <c r="O146" s="594"/>
      <c r="P146" s="594"/>
      <c r="Q146" s="594"/>
      <c r="V146" s="592"/>
      <c r="W146" s="591"/>
      <c r="X146" s="591"/>
      <c r="Y146" s="593"/>
      <c r="Z146" s="594"/>
      <c r="AA146" s="594"/>
      <c r="AB146" s="594"/>
      <c r="AG146" s="592"/>
      <c r="AH146" s="591"/>
      <c r="AI146" s="591"/>
      <c r="AJ146" s="593"/>
      <c r="AK146" s="594"/>
      <c r="AL146" s="594"/>
      <c r="AM146" s="594"/>
      <c r="AR146" s="592"/>
      <c r="AS146" s="591"/>
      <c r="AT146" s="591"/>
      <c r="AU146" s="593"/>
      <c r="AV146" s="594"/>
      <c r="AW146" s="594"/>
      <c r="AX146" s="594"/>
      <c r="BC146" s="592"/>
      <c r="BD146" s="591"/>
      <c r="BE146" s="591"/>
      <c r="BF146" s="593"/>
      <c r="BG146" s="594"/>
      <c r="BH146" s="594"/>
      <c r="BI146" s="594"/>
      <c r="BN146" s="592"/>
      <c r="BO146" s="591"/>
      <c r="BP146" s="591"/>
      <c r="BQ146" s="593"/>
      <c r="BR146" s="594"/>
      <c r="BS146" s="594"/>
      <c r="BT146" s="594"/>
      <c r="BY146" s="592"/>
      <c r="BZ146" s="591"/>
      <c r="CA146" s="591"/>
      <c r="CB146" s="593"/>
      <c r="CC146" s="594"/>
      <c r="CD146" s="594"/>
      <c r="CE146" s="594"/>
      <c r="CJ146" s="592"/>
      <c r="CK146" s="591"/>
      <c r="CL146" s="591"/>
      <c r="CM146" s="593"/>
      <c r="CN146" s="594"/>
      <c r="CO146" s="594"/>
      <c r="CP146" s="594"/>
      <c r="CU146" s="592"/>
      <c r="CV146" s="591"/>
      <c r="CW146" s="591"/>
      <c r="CX146" s="593"/>
      <c r="CY146" s="594"/>
      <c r="CZ146" s="594"/>
      <c r="DA146" s="594"/>
      <c r="DF146" s="592"/>
      <c r="DG146" s="591"/>
      <c r="DH146" s="591"/>
      <c r="DI146" s="593"/>
      <c r="DJ146" s="594"/>
      <c r="DK146" s="594"/>
      <c r="DL146" s="594"/>
      <c r="DQ146" s="592"/>
      <c r="DR146" s="591"/>
      <c r="DS146" s="591"/>
      <c r="DT146" s="593"/>
      <c r="DU146" s="594"/>
      <c r="DV146" s="594"/>
      <c r="DW146" s="594"/>
      <c r="EB146" s="592"/>
      <c r="EC146" s="591"/>
      <c r="ED146" s="591"/>
      <c r="EE146" s="593"/>
      <c r="EF146" s="594"/>
      <c r="EG146" s="594"/>
      <c r="EH146" s="594"/>
      <c r="EM146" s="592"/>
      <c r="EN146" s="591"/>
      <c r="EO146" s="591"/>
      <c r="EP146" s="593"/>
      <c r="EQ146" s="594"/>
      <c r="ER146" s="594"/>
      <c r="ES146" s="594"/>
      <c r="EX146" s="592"/>
      <c r="EY146" s="591"/>
      <c r="EZ146" s="591"/>
      <c r="FA146" s="593"/>
      <c r="FB146" s="594"/>
      <c r="FC146" s="594"/>
      <c r="FD146" s="594"/>
      <c r="FI146" s="592"/>
      <c r="FJ146" s="591"/>
      <c r="FK146" s="591"/>
      <c r="FL146" s="593"/>
      <c r="FM146" s="594"/>
      <c r="FN146" s="594"/>
      <c r="FO146" s="594"/>
      <c r="FT146" s="592"/>
      <c r="FU146" s="591"/>
      <c r="FV146" s="591"/>
      <c r="FW146" s="593"/>
      <c r="FX146" s="594"/>
      <c r="FY146" s="594"/>
      <c r="FZ146" s="594"/>
      <c r="GE146" s="592"/>
      <c r="GF146" s="591"/>
      <c r="GG146" s="591"/>
      <c r="GH146" s="593"/>
      <c r="GI146" s="594"/>
      <c r="GJ146" s="594"/>
      <c r="GK146" s="594"/>
      <c r="GP146" s="592"/>
      <c r="GQ146" s="591"/>
      <c r="GR146" s="591"/>
      <c r="GS146" s="593"/>
      <c r="GT146" s="594"/>
      <c r="GU146" s="594"/>
      <c r="GV146" s="594"/>
      <c r="HA146" s="592"/>
      <c r="HB146" s="591"/>
      <c r="HC146" s="591"/>
      <c r="HD146" s="593"/>
      <c r="HE146" s="594"/>
      <c r="HF146" s="594"/>
      <c r="HG146" s="594"/>
      <c r="HL146" s="592"/>
      <c r="HM146" s="591"/>
      <c r="HN146" s="591"/>
    </row>
    <row r="147" spans="1:222" s="21" customFormat="1" ht="14.25">
      <c r="A147" s="584">
        <f t="shared" ref="A147:A162" si="18">1+A146</f>
        <v>2</v>
      </c>
      <c r="B147" s="585"/>
      <c r="C147" s="586"/>
      <c r="D147" s="587"/>
      <c r="E147" s="588"/>
      <c r="F147" s="589"/>
      <c r="G147" s="589"/>
      <c r="H147" s="589"/>
      <c r="I147" s="590"/>
      <c r="J147" s="591"/>
      <c r="K147" s="592"/>
      <c r="L147" s="591"/>
      <c r="M147" s="591"/>
      <c r="N147" s="593"/>
      <c r="O147" s="594"/>
      <c r="P147" s="594"/>
      <c r="Q147" s="594"/>
      <c r="V147" s="592"/>
      <c r="W147" s="591"/>
      <c r="X147" s="591"/>
      <c r="Y147" s="593"/>
      <c r="Z147" s="594"/>
      <c r="AA147" s="594"/>
      <c r="AB147" s="594"/>
      <c r="AG147" s="592"/>
      <c r="AH147" s="591"/>
      <c r="AI147" s="591"/>
      <c r="AJ147" s="593"/>
      <c r="AK147" s="594"/>
      <c r="AL147" s="594"/>
      <c r="AM147" s="594"/>
      <c r="AR147" s="592"/>
      <c r="AS147" s="591"/>
      <c r="AT147" s="591"/>
      <c r="AU147" s="593"/>
      <c r="AV147" s="594"/>
      <c r="AW147" s="594"/>
      <c r="AX147" s="594"/>
      <c r="BC147" s="592"/>
      <c r="BD147" s="591"/>
      <c r="BE147" s="591"/>
      <c r="BF147" s="593"/>
      <c r="BG147" s="594"/>
      <c r="BH147" s="594"/>
      <c r="BI147" s="594"/>
      <c r="BN147" s="592"/>
      <c r="BO147" s="591"/>
      <c r="BP147" s="591"/>
      <c r="BQ147" s="593"/>
      <c r="BR147" s="594"/>
      <c r="BS147" s="594"/>
      <c r="BT147" s="594"/>
      <c r="BY147" s="592"/>
      <c r="BZ147" s="591"/>
      <c r="CA147" s="591"/>
      <c r="CB147" s="593"/>
      <c r="CC147" s="594"/>
      <c r="CD147" s="594"/>
      <c r="CE147" s="594"/>
      <c r="CJ147" s="592"/>
      <c r="CK147" s="591"/>
      <c r="CL147" s="591"/>
      <c r="CM147" s="593"/>
      <c r="CN147" s="594"/>
      <c r="CO147" s="594"/>
      <c r="CP147" s="594"/>
      <c r="CU147" s="592"/>
      <c r="CV147" s="591"/>
      <c r="CW147" s="591"/>
      <c r="CX147" s="593"/>
      <c r="CY147" s="594"/>
      <c r="CZ147" s="594"/>
      <c r="DA147" s="594"/>
      <c r="DF147" s="592"/>
      <c r="DG147" s="591"/>
      <c r="DH147" s="591"/>
      <c r="DI147" s="593"/>
      <c r="DJ147" s="594"/>
      <c r="DK147" s="594"/>
      <c r="DL147" s="594"/>
      <c r="DQ147" s="592"/>
      <c r="DR147" s="591"/>
      <c r="DS147" s="591"/>
      <c r="DT147" s="593"/>
      <c r="DU147" s="594"/>
      <c r="DV147" s="594"/>
      <c r="DW147" s="594"/>
      <c r="EB147" s="592"/>
      <c r="EC147" s="591"/>
      <c r="ED147" s="591"/>
      <c r="EE147" s="593"/>
      <c r="EF147" s="594"/>
      <c r="EG147" s="594"/>
      <c r="EH147" s="594"/>
      <c r="EM147" s="592"/>
      <c r="EN147" s="591"/>
      <c r="EO147" s="591"/>
      <c r="EP147" s="593"/>
      <c r="EQ147" s="594"/>
      <c r="ER147" s="594"/>
      <c r="ES147" s="594"/>
      <c r="EX147" s="592"/>
      <c r="EY147" s="591"/>
      <c r="EZ147" s="591"/>
      <c r="FA147" s="593"/>
      <c r="FB147" s="594"/>
      <c r="FC147" s="594"/>
      <c r="FD147" s="594"/>
      <c r="FI147" s="592"/>
      <c r="FJ147" s="591"/>
      <c r="FK147" s="591"/>
      <c r="FL147" s="593"/>
      <c r="FM147" s="594"/>
      <c r="FN147" s="594"/>
      <c r="FO147" s="594"/>
      <c r="FT147" s="592"/>
      <c r="FU147" s="591"/>
      <c r="FV147" s="591"/>
      <c r="FW147" s="593"/>
      <c r="FX147" s="594"/>
      <c r="FY147" s="594"/>
      <c r="FZ147" s="594"/>
      <c r="GE147" s="592"/>
      <c r="GF147" s="591"/>
      <c r="GG147" s="591"/>
      <c r="GH147" s="593"/>
      <c r="GI147" s="594"/>
      <c r="GJ147" s="594"/>
      <c r="GK147" s="594"/>
      <c r="GP147" s="592"/>
      <c r="GQ147" s="591"/>
      <c r="GR147" s="591"/>
      <c r="GS147" s="593"/>
      <c r="GT147" s="594"/>
      <c r="GU147" s="594"/>
      <c r="GV147" s="594"/>
      <c r="HA147" s="592"/>
      <c r="HB147" s="591"/>
      <c r="HC147" s="591"/>
      <c r="HD147" s="593"/>
      <c r="HE147" s="594"/>
      <c r="HF147" s="594"/>
      <c r="HG147" s="594"/>
      <c r="HL147" s="592"/>
      <c r="HM147" s="591"/>
      <c r="HN147" s="591"/>
    </row>
    <row r="148" spans="1:222" s="21" customFormat="1" ht="14.25">
      <c r="A148" s="584">
        <f t="shared" si="18"/>
        <v>3</v>
      </c>
      <c r="B148" s="585"/>
      <c r="C148" s="595" t="s">
        <v>3073</v>
      </c>
      <c r="D148" s="587" t="s">
        <v>250</v>
      </c>
      <c r="E148" s="588">
        <v>1</v>
      </c>
      <c r="F148" s="596"/>
      <c r="G148" s="589"/>
      <c r="H148" s="597">
        <f>E148*F148</f>
        <v>0</v>
      </c>
      <c r="I148" s="598">
        <f>E148*G148</f>
        <v>0</v>
      </c>
      <c r="J148" s="591"/>
      <c r="K148" s="592"/>
      <c r="L148" s="591"/>
      <c r="M148" s="591"/>
      <c r="N148" s="593"/>
      <c r="O148" s="594"/>
      <c r="P148" s="594"/>
      <c r="Q148" s="594"/>
      <c r="V148" s="592"/>
      <c r="W148" s="591"/>
      <c r="X148" s="591"/>
      <c r="Y148" s="593"/>
      <c r="Z148" s="594"/>
      <c r="AA148" s="594"/>
      <c r="AB148" s="594"/>
      <c r="AG148" s="592"/>
      <c r="AH148" s="591"/>
      <c r="AI148" s="591"/>
      <c r="AJ148" s="593"/>
      <c r="AK148" s="594"/>
      <c r="AL148" s="594"/>
      <c r="AM148" s="594"/>
      <c r="AR148" s="592"/>
      <c r="AS148" s="591"/>
      <c r="AT148" s="591"/>
      <c r="AU148" s="593"/>
      <c r="AV148" s="594"/>
      <c r="AW148" s="594"/>
      <c r="AX148" s="594"/>
      <c r="BC148" s="592"/>
      <c r="BD148" s="591"/>
      <c r="BE148" s="591"/>
      <c r="BF148" s="593"/>
      <c r="BG148" s="594"/>
      <c r="BH148" s="594"/>
      <c r="BI148" s="594"/>
      <c r="BN148" s="592"/>
      <c r="BO148" s="591"/>
      <c r="BP148" s="591"/>
      <c r="BQ148" s="593"/>
      <c r="BR148" s="594"/>
      <c r="BS148" s="594"/>
      <c r="BT148" s="594"/>
      <c r="BY148" s="592"/>
      <c r="BZ148" s="591"/>
      <c r="CA148" s="591"/>
      <c r="CB148" s="593"/>
      <c r="CC148" s="594"/>
      <c r="CD148" s="594"/>
      <c r="CE148" s="594"/>
      <c r="CJ148" s="592"/>
      <c r="CK148" s="591"/>
      <c r="CL148" s="591"/>
      <c r="CM148" s="593"/>
      <c r="CN148" s="594"/>
      <c r="CO148" s="594"/>
      <c r="CP148" s="594"/>
      <c r="CU148" s="592"/>
      <c r="CV148" s="591"/>
      <c r="CW148" s="591"/>
      <c r="CX148" s="593"/>
      <c r="CY148" s="594"/>
      <c r="CZ148" s="594"/>
      <c r="DA148" s="594"/>
      <c r="DF148" s="592"/>
      <c r="DG148" s="591"/>
      <c r="DH148" s="591"/>
      <c r="DI148" s="593"/>
      <c r="DJ148" s="594"/>
      <c r="DK148" s="594"/>
      <c r="DL148" s="594"/>
      <c r="DQ148" s="592"/>
      <c r="DR148" s="591"/>
      <c r="DS148" s="591"/>
      <c r="DT148" s="593"/>
      <c r="DU148" s="594"/>
      <c r="DV148" s="594"/>
      <c r="DW148" s="594"/>
      <c r="EB148" s="592"/>
      <c r="EC148" s="591"/>
      <c r="ED148" s="591"/>
      <c r="EE148" s="593"/>
      <c r="EF148" s="594"/>
      <c r="EG148" s="594"/>
      <c r="EH148" s="594"/>
      <c r="EM148" s="592"/>
      <c r="EN148" s="591"/>
      <c r="EO148" s="591"/>
      <c r="EP148" s="593"/>
      <c r="EQ148" s="594"/>
      <c r="ER148" s="594"/>
      <c r="ES148" s="594"/>
      <c r="EX148" s="592"/>
      <c r="EY148" s="591"/>
      <c r="EZ148" s="591"/>
      <c r="FA148" s="593"/>
      <c r="FB148" s="594"/>
      <c r="FC148" s="594"/>
      <c r="FD148" s="594"/>
      <c r="FI148" s="592"/>
      <c r="FJ148" s="591"/>
      <c r="FK148" s="591"/>
      <c r="FL148" s="593"/>
      <c r="FM148" s="594"/>
      <c r="FN148" s="594"/>
      <c r="FO148" s="594"/>
      <c r="FT148" s="592"/>
      <c r="FU148" s="591"/>
      <c r="FV148" s="591"/>
      <c r="FW148" s="593"/>
      <c r="FX148" s="594"/>
      <c r="FY148" s="594"/>
      <c r="FZ148" s="594"/>
      <c r="GE148" s="592"/>
      <c r="GF148" s="591"/>
      <c r="GG148" s="591"/>
      <c r="GH148" s="593"/>
      <c r="GI148" s="594"/>
      <c r="GJ148" s="594"/>
      <c r="GK148" s="594"/>
      <c r="GP148" s="592"/>
      <c r="GQ148" s="591"/>
      <c r="GR148" s="591"/>
      <c r="GS148" s="593"/>
      <c r="GT148" s="594"/>
      <c r="GU148" s="594"/>
      <c r="GV148" s="594"/>
      <c r="HA148" s="592"/>
      <c r="HB148" s="591"/>
      <c r="HC148" s="591"/>
      <c r="HD148" s="593"/>
      <c r="HE148" s="594"/>
      <c r="HF148" s="594"/>
      <c r="HG148" s="594"/>
      <c r="HL148" s="592"/>
      <c r="HM148" s="591"/>
      <c r="HN148" s="591"/>
    </row>
    <row r="149" spans="1:222" s="21" customFormat="1" ht="14.25">
      <c r="A149" s="584">
        <f t="shared" si="18"/>
        <v>4</v>
      </c>
      <c r="B149" s="585"/>
      <c r="C149" s="586" t="s">
        <v>3052</v>
      </c>
      <c r="D149" s="587" t="s">
        <v>250</v>
      </c>
      <c r="E149" s="588">
        <f>E148</f>
        <v>1</v>
      </c>
      <c r="F149" s="589"/>
      <c r="G149" s="589"/>
      <c r="H149" s="597">
        <f t="shared" ref="H149:H159" si="19">E149*F149</f>
        <v>0</v>
      </c>
      <c r="I149" s="598">
        <f t="shared" ref="I149:I159" si="20">E149*G149</f>
        <v>0</v>
      </c>
      <c r="J149" s="591"/>
      <c r="K149" s="592"/>
      <c r="L149" s="591"/>
      <c r="M149" s="591"/>
      <c r="N149" s="593"/>
      <c r="O149" s="594"/>
      <c r="P149" s="594"/>
      <c r="Q149" s="594"/>
      <c r="V149" s="592"/>
      <c r="W149" s="591"/>
      <c r="X149" s="591"/>
      <c r="Y149" s="593"/>
      <c r="Z149" s="594"/>
      <c r="AA149" s="594"/>
      <c r="AB149" s="594"/>
      <c r="AG149" s="592"/>
      <c r="AH149" s="591"/>
      <c r="AI149" s="591"/>
      <c r="AJ149" s="593"/>
      <c r="AK149" s="594"/>
      <c r="AL149" s="594"/>
      <c r="AM149" s="594"/>
      <c r="AR149" s="592"/>
      <c r="AS149" s="591"/>
      <c r="AT149" s="591"/>
      <c r="AU149" s="593"/>
      <c r="AV149" s="594"/>
      <c r="AW149" s="594"/>
      <c r="AX149" s="594"/>
      <c r="BC149" s="592"/>
      <c r="BD149" s="591"/>
      <c r="BE149" s="591"/>
      <c r="BF149" s="593"/>
      <c r="BG149" s="594"/>
      <c r="BH149" s="594"/>
      <c r="BI149" s="594"/>
      <c r="BN149" s="592"/>
      <c r="BO149" s="591"/>
      <c r="BP149" s="591"/>
      <c r="BQ149" s="593"/>
      <c r="BR149" s="594"/>
      <c r="BS149" s="594"/>
      <c r="BT149" s="594"/>
      <c r="BY149" s="592"/>
      <c r="BZ149" s="591"/>
      <c r="CA149" s="591"/>
      <c r="CB149" s="593"/>
      <c r="CC149" s="594"/>
      <c r="CD149" s="594"/>
      <c r="CE149" s="594"/>
      <c r="CJ149" s="592"/>
      <c r="CK149" s="591"/>
      <c r="CL149" s="591"/>
      <c r="CM149" s="593"/>
      <c r="CN149" s="594"/>
      <c r="CO149" s="594"/>
      <c r="CP149" s="594"/>
      <c r="CU149" s="592"/>
      <c r="CV149" s="591"/>
      <c r="CW149" s="591"/>
      <c r="CX149" s="593"/>
      <c r="CY149" s="594"/>
      <c r="CZ149" s="594"/>
      <c r="DA149" s="594"/>
      <c r="DF149" s="592"/>
      <c r="DG149" s="591"/>
      <c r="DH149" s="591"/>
      <c r="DI149" s="593"/>
      <c r="DJ149" s="594"/>
      <c r="DK149" s="594"/>
      <c r="DL149" s="594"/>
      <c r="DQ149" s="592"/>
      <c r="DR149" s="591"/>
      <c r="DS149" s="591"/>
      <c r="DT149" s="593"/>
      <c r="DU149" s="594"/>
      <c r="DV149" s="594"/>
      <c r="DW149" s="594"/>
      <c r="EB149" s="592"/>
      <c r="EC149" s="591"/>
      <c r="ED149" s="591"/>
      <c r="EE149" s="593"/>
      <c r="EF149" s="594"/>
      <c r="EG149" s="594"/>
      <c r="EH149" s="594"/>
      <c r="EM149" s="592"/>
      <c r="EN149" s="591"/>
      <c r="EO149" s="591"/>
      <c r="EP149" s="593"/>
      <c r="EQ149" s="594"/>
      <c r="ER149" s="594"/>
      <c r="ES149" s="594"/>
      <c r="EX149" s="592"/>
      <c r="EY149" s="591"/>
      <c r="EZ149" s="591"/>
      <c r="FA149" s="593"/>
      <c r="FB149" s="594"/>
      <c r="FC149" s="594"/>
      <c r="FD149" s="594"/>
      <c r="FI149" s="592"/>
      <c r="FJ149" s="591"/>
      <c r="FK149" s="591"/>
      <c r="FL149" s="593"/>
      <c r="FM149" s="594"/>
      <c r="FN149" s="594"/>
      <c r="FO149" s="594"/>
      <c r="FT149" s="592"/>
      <c r="FU149" s="591"/>
      <c r="FV149" s="591"/>
      <c r="FW149" s="593"/>
      <c r="FX149" s="594"/>
      <c r="FY149" s="594"/>
      <c r="FZ149" s="594"/>
      <c r="GE149" s="592"/>
      <c r="GF149" s="591"/>
      <c r="GG149" s="591"/>
      <c r="GH149" s="593"/>
      <c r="GI149" s="594"/>
      <c r="GJ149" s="594"/>
      <c r="GK149" s="594"/>
      <c r="GP149" s="592"/>
      <c r="GQ149" s="591"/>
      <c r="GR149" s="591"/>
      <c r="GS149" s="593"/>
      <c r="GT149" s="594"/>
      <c r="GU149" s="594"/>
      <c r="GV149" s="594"/>
      <c r="HA149" s="592"/>
      <c r="HB149" s="591"/>
      <c r="HC149" s="591"/>
      <c r="HD149" s="593"/>
      <c r="HE149" s="594"/>
      <c r="HF149" s="594"/>
      <c r="HG149" s="594"/>
      <c r="HL149" s="592"/>
      <c r="HM149" s="591"/>
      <c r="HN149" s="591"/>
    </row>
    <row r="150" spans="1:222" s="22" customFormat="1" ht="14.25">
      <c r="A150" s="584">
        <f t="shared" si="18"/>
        <v>5</v>
      </c>
      <c r="B150" s="585"/>
      <c r="C150" s="586" t="s">
        <v>3053</v>
      </c>
      <c r="D150" s="587" t="s">
        <v>250</v>
      </c>
      <c r="E150" s="588">
        <f>E148</f>
        <v>1</v>
      </c>
      <c r="F150" s="589"/>
      <c r="G150" s="589"/>
      <c r="H150" s="597">
        <f t="shared" si="19"/>
        <v>0</v>
      </c>
      <c r="I150" s="598">
        <f t="shared" si="20"/>
        <v>0</v>
      </c>
      <c r="J150" s="599"/>
      <c r="K150" s="600"/>
      <c r="L150" s="599"/>
      <c r="M150" s="599"/>
      <c r="N150" s="601"/>
      <c r="O150" s="602"/>
      <c r="P150" s="602"/>
      <c r="Q150" s="602"/>
      <c r="V150" s="600"/>
      <c r="W150" s="599"/>
      <c r="X150" s="599"/>
      <c r="Y150" s="601"/>
      <c r="Z150" s="602"/>
      <c r="AA150" s="602"/>
      <c r="AB150" s="602"/>
      <c r="AG150" s="600"/>
      <c r="AH150" s="599"/>
      <c r="AI150" s="599"/>
      <c r="AJ150" s="601"/>
      <c r="AK150" s="602"/>
      <c r="AL150" s="602"/>
      <c r="AM150" s="602"/>
      <c r="AR150" s="600"/>
      <c r="AS150" s="599"/>
      <c r="AT150" s="599"/>
      <c r="AU150" s="601"/>
      <c r="AV150" s="602"/>
      <c r="AW150" s="602"/>
      <c r="AX150" s="602"/>
      <c r="BC150" s="600"/>
      <c r="BD150" s="599"/>
      <c r="BE150" s="599"/>
      <c r="BF150" s="601"/>
      <c r="BG150" s="602"/>
      <c r="BH150" s="602"/>
      <c r="BI150" s="602"/>
      <c r="BN150" s="600"/>
      <c r="BO150" s="599"/>
      <c r="BP150" s="599"/>
      <c r="BQ150" s="601"/>
      <c r="BR150" s="602"/>
      <c r="BS150" s="602"/>
      <c r="BT150" s="602"/>
      <c r="BY150" s="600"/>
      <c r="BZ150" s="599"/>
      <c r="CA150" s="599"/>
      <c r="CB150" s="601"/>
      <c r="CC150" s="602"/>
      <c r="CD150" s="602"/>
      <c r="CE150" s="602"/>
      <c r="CJ150" s="600"/>
      <c r="CK150" s="599"/>
      <c r="CL150" s="599"/>
      <c r="CM150" s="601"/>
      <c r="CN150" s="602"/>
      <c r="CO150" s="602"/>
      <c r="CP150" s="602"/>
      <c r="CU150" s="600"/>
      <c r="CV150" s="599"/>
      <c r="CW150" s="599"/>
      <c r="CX150" s="601"/>
      <c r="CY150" s="602"/>
      <c r="CZ150" s="602"/>
      <c r="DA150" s="602"/>
      <c r="DF150" s="600"/>
      <c r="DG150" s="599"/>
      <c r="DH150" s="599"/>
      <c r="DI150" s="601"/>
      <c r="DJ150" s="602"/>
      <c r="DK150" s="602"/>
      <c r="DL150" s="602"/>
      <c r="DQ150" s="600"/>
      <c r="DR150" s="599"/>
      <c r="DS150" s="599"/>
      <c r="DT150" s="601"/>
      <c r="DU150" s="602"/>
      <c r="DV150" s="602"/>
      <c r="DW150" s="602"/>
      <c r="EB150" s="600"/>
      <c r="EC150" s="599"/>
      <c r="ED150" s="599"/>
      <c r="EE150" s="601"/>
      <c r="EF150" s="602"/>
      <c r="EG150" s="602"/>
      <c r="EH150" s="602"/>
      <c r="EM150" s="600"/>
      <c r="EN150" s="599"/>
      <c r="EO150" s="599"/>
      <c r="EP150" s="601"/>
      <c r="EQ150" s="602"/>
      <c r="ER150" s="602"/>
      <c r="ES150" s="602"/>
      <c r="EX150" s="600"/>
      <c r="EY150" s="599"/>
      <c r="EZ150" s="599"/>
      <c r="FA150" s="601"/>
      <c r="FB150" s="602"/>
      <c r="FC150" s="602"/>
      <c r="FD150" s="602"/>
      <c r="FI150" s="600"/>
      <c r="FJ150" s="599"/>
      <c r="FK150" s="599"/>
      <c r="FL150" s="601"/>
      <c r="FM150" s="602"/>
      <c r="FN150" s="602"/>
      <c r="FO150" s="602"/>
      <c r="FT150" s="600"/>
      <c r="FU150" s="599"/>
      <c r="FV150" s="599"/>
      <c r="FW150" s="601"/>
      <c r="FX150" s="602"/>
      <c r="FY150" s="602"/>
      <c r="FZ150" s="602"/>
      <c r="GE150" s="600"/>
      <c r="GF150" s="599"/>
      <c r="GG150" s="599"/>
      <c r="GH150" s="601"/>
      <c r="GI150" s="602"/>
      <c r="GJ150" s="602"/>
      <c r="GK150" s="602"/>
      <c r="GP150" s="600"/>
      <c r="GQ150" s="599"/>
      <c r="GR150" s="599"/>
      <c r="GS150" s="601"/>
      <c r="GT150" s="602"/>
      <c r="GU150" s="602"/>
      <c r="GV150" s="602"/>
      <c r="HA150" s="600"/>
      <c r="HB150" s="599"/>
      <c r="HC150" s="599"/>
      <c r="HD150" s="601"/>
      <c r="HE150" s="602"/>
      <c r="HF150" s="602"/>
      <c r="HG150" s="602"/>
      <c r="HL150" s="600"/>
      <c r="HM150" s="599"/>
      <c r="HN150" s="599"/>
    </row>
    <row r="151" spans="1:222" s="22" customFormat="1" ht="14.25">
      <c r="A151" s="584">
        <f t="shared" si="18"/>
        <v>6</v>
      </c>
      <c r="B151" s="585"/>
      <c r="C151" s="586" t="s">
        <v>3054</v>
      </c>
      <c r="D151" s="587" t="s">
        <v>250</v>
      </c>
      <c r="E151" s="588">
        <f>E149</f>
        <v>1</v>
      </c>
      <c r="F151" s="589"/>
      <c r="G151" s="589"/>
      <c r="H151" s="597">
        <f t="shared" si="19"/>
        <v>0</v>
      </c>
      <c r="I151" s="598">
        <f t="shared" si="20"/>
        <v>0</v>
      </c>
      <c r="J151" s="599"/>
      <c r="K151" s="600"/>
      <c r="L151" s="599"/>
      <c r="M151" s="599"/>
      <c r="N151" s="601"/>
      <c r="O151" s="602"/>
      <c r="P151" s="602"/>
      <c r="Q151" s="602"/>
      <c r="V151" s="600"/>
      <c r="W151" s="599"/>
      <c r="X151" s="599"/>
      <c r="Y151" s="601"/>
      <c r="Z151" s="602"/>
      <c r="AA151" s="602"/>
      <c r="AB151" s="602"/>
      <c r="AG151" s="600"/>
      <c r="AH151" s="599"/>
      <c r="AI151" s="599"/>
      <c r="AJ151" s="601"/>
      <c r="AK151" s="602"/>
      <c r="AL151" s="602"/>
      <c r="AM151" s="602"/>
      <c r="AR151" s="600"/>
      <c r="AS151" s="599"/>
      <c r="AT151" s="599"/>
      <c r="AU151" s="601"/>
      <c r="AV151" s="602"/>
      <c r="AW151" s="602"/>
      <c r="AX151" s="602"/>
      <c r="BC151" s="600"/>
      <c r="BD151" s="599"/>
      <c r="BE151" s="599"/>
      <c r="BF151" s="601"/>
      <c r="BG151" s="602"/>
      <c r="BH151" s="602"/>
      <c r="BI151" s="602"/>
      <c r="BN151" s="600"/>
      <c r="BO151" s="599"/>
      <c r="BP151" s="599"/>
      <c r="BQ151" s="601"/>
      <c r="BR151" s="602"/>
      <c r="BS151" s="602"/>
      <c r="BT151" s="602"/>
      <c r="BY151" s="600"/>
      <c r="BZ151" s="599"/>
      <c r="CA151" s="599"/>
      <c r="CB151" s="601"/>
      <c r="CC151" s="602"/>
      <c r="CD151" s="602"/>
      <c r="CE151" s="602"/>
      <c r="CJ151" s="600"/>
      <c r="CK151" s="599"/>
      <c r="CL151" s="599"/>
      <c r="CM151" s="601"/>
      <c r="CN151" s="602"/>
      <c r="CO151" s="602"/>
      <c r="CP151" s="602"/>
      <c r="CU151" s="600"/>
      <c r="CV151" s="599"/>
      <c r="CW151" s="599"/>
      <c r="CX151" s="601"/>
      <c r="CY151" s="602"/>
      <c r="CZ151" s="602"/>
      <c r="DA151" s="602"/>
      <c r="DF151" s="600"/>
      <c r="DG151" s="599"/>
      <c r="DH151" s="599"/>
      <c r="DI151" s="601"/>
      <c r="DJ151" s="602"/>
      <c r="DK151" s="602"/>
      <c r="DL151" s="602"/>
      <c r="DQ151" s="600"/>
      <c r="DR151" s="599"/>
      <c r="DS151" s="599"/>
      <c r="DT151" s="601"/>
      <c r="DU151" s="602"/>
      <c r="DV151" s="602"/>
      <c r="DW151" s="602"/>
      <c r="EB151" s="600"/>
      <c r="EC151" s="599"/>
      <c r="ED151" s="599"/>
      <c r="EE151" s="601"/>
      <c r="EF151" s="602"/>
      <c r="EG151" s="602"/>
      <c r="EH151" s="602"/>
      <c r="EM151" s="600"/>
      <c r="EN151" s="599"/>
      <c r="EO151" s="599"/>
      <c r="EP151" s="601"/>
      <c r="EQ151" s="602"/>
      <c r="ER151" s="602"/>
      <c r="ES151" s="602"/>
      <c r="EX151" s="600"/>
      <c r="EY151" s="599"/>
      <c r="EZ151" s="599"/>
      <c r="FA151" s="601"/>
      <c r="FB151" s="602"/>
      <c r="FC151" s="602"/>
      <c r="FD151" s="602"/>
      <c r="FI151" s="600"/>
      <c r="FJ151" s="599"/>
      <c r="FK151" s="599"/>
      <c r="FL151" s="601"/>
      <c r="FM151" s="602"/>
      <c r="FN151" s="602"/>
      <c r="FO151" s="602"/>
      <c r="FT151" s="600"/>
      <c r="FU151" s="599"/>
      <c r="FV151" s="599"/>
      <c r="FW151" s="601"/>
      <c r="FX151" s="602"/>
      <c r="FY151" s="602"/>
      <c r="FZ151" s="602"/>
      <c r="GE151" s="600"/>
      <c r="GF151" s="599"/>
      <c r="GG151" s="599"/>
      <c r="GH151" s="601"/>
      <c r="GI151" s="602"/>
      <c r="GJ151" s="602"/>
      <c r="GK151" s="602"/>
      <c r="GP151" s="600"/>
      <c r="GQ151" s="599"/>
      <c r="GR151" s="599"/>
      <c r="GS151" s="601"/>
      <c r="GT151" s="602"/>
      <c r="GU151" s="602"/>
      <c r="GV151" s="602"/>
      <c r="HA151" s="600"/>
      <c r="HB151" s="599"/>
      <c r="HC151" s="599"/>
      <c r="HD151" s="601"/>
      <c r="HE151" s="602"/>
      <c r="HF151" s="602"/>
      <c r="HG151" s="602"/>
      <c r="HL151" s="600"/>
      <c r="HM151" s="599"/>
      <c r="HN151" s="599"/>
    </row>
    <row r="152" spans="1:222" s="22" customFormat="1" ht="14.25">
      <c r="A152" s="584">
        <f t="shared" si="18"/>
        <v>7</v>
      </c>
      <c r="B152" s="585"/>
      <c r="C152" s="595" t="s">
        <v>3055</v>
      </c>
      <c r="D152" s="587" t="s">
        <v>250</v>
      </c>
      <c r="E152" s="588">
        <v>9</v>
      </c>
      <c r="F152" s="589"/>
      <c r="G152" s="589"/>
      <c r="H152" s="597">
        <f t="shared" si="19"/>
        <v>0</v>
      </c>
      <c r="I152" s="598">
        <f t="shared" si="20"/>
        <v>0</v>
      </c>
      <c r="J152" s="599"/>
      <c r="K152" s="600"/>
      <c r="L152" s="599"/>
      <c r="M152" s="599"/>
      <c r="N152" s="601"/>
      <c r="O152" s="602"/>
      <c r="P152" s="602"/>
      <c r="Q152" s="602"/>
      <c r="V152" s="600"/>
      <c r="W152" s="599"/>
      <c r="X152" s="599"/>
      <c r="Y152" s="601"/>
      <c r="Z152" s="602"/>
      <c r="AA152" s="602"/>
      <c r="AB152" s="602"/>
      <c r="AG152" s="600"/>
      <c r="AH152" s="599"/>
      <c r="AI152" s="599"/>
      <c r="AJ152" s="601"/>
      <c r="AK152" s="602"/>
      <c r="AL152" s="602"/>
      <c r="AM152" s="602"/>
      <c r="AR152" s="600"/>
      <c r="AS152" s="599"/>
      <c r="AT152" s="599"/>
      <c r="AU152" s="601"/>
      <c r="AV152" s="602"/>
      <c r="AW152" s="602"/>
      <c r="AX152" s="602"/>
      <c r="BC152" s="600"/>
      <c r="BD152" s="599"/>
      <c r="BE152" s="599"/>
      <c r="BF152" s="601"/>
      <c r="BG152" s="602"/>
      <c r="BH152" s="602"/>
      <c r="BI152" s="602"/>
      <c r="BN152" s="600"/>
      <c r="BO152" s="599"/>
      <c r="BP152" s="599"/>
      <c r="BQ152" s="601"/>
      <c r="BR152" s="602"/>
      <c r="BS152" s="602"/>
      <c r="BT152" s="602"/>
      <c r="BY152" s="600"/>
      <c r="BZ152" s="599"/>
      <c r="CA152" s="599"/>
      <c r="CB152" s="601"/>
      <c r="CC152" s="602"/>
      <c r="CD152" s="602"/>
      <c r="CE152" s="602"/>
      <c r="CJ152" s="600"/>
      <c r="CK152" s="599"/>
      <c r="CL152" s="599"/>
      <c r="CM152" s="601"/>
      <c r="CN152" s="602"/>
      <c r="CO152" s="602"/>
      <c r="CP152" s="602"/>
      <c r="CU152" s="600"/>
      <c r="CV152" s="599"/>
      <c r="CW152" s="599"/>
      <c r="CX152" s="601"/>
      <c r="CY152" s="602"/>
      <c r="CZ152" s="602"/>
      <c r="DA152" s="602"/>
      <c r="DF152" s="600"/>
      <c r="DG152" s="599"/>
      <c r="DH152" s="599"/>
      <c r="DI152" s="601"/>
      <c r="DJ152" s="602"/>
      <c r="DK152" s="602"/>
      <c r="DL152" s="602"/>
      <c r="DQ152" s="600"/>
      <c r="DR152" s="599"/>
      <c r="DS152" s="599"/>
      <c r="DT152" s="601"/>
      <c r="DU152" s="602"/>
      <c r="DV152" s="602"/>
      <c r="DW152" s="602"/>
      <c r="EB152" s="600"/>
      <c r="EC152" s="599"/>
      <c r="ED152" s="599"/>
      <c r="EE152" s="601"/>
      <c r="EF152" s="602"/>
      <c r="EG152" s="602"/>
      <c r="EH152" s="602"/>
      <c r="EM152" s="600"/>
      <c r="EN152" s="599"/>
      <c r="EO152" s="599"/>
      <c r="EP152" s="601"/>
      <c r="EQ152" s="602"/>
      <c r="ER152" s="602"/>
      <c r="ES152" s="602"/>
      <c r="EX152" s="600"/>
      <c r="EY152" s="599"/>
      <c r="EZ152" s="599"/>
      <c r="FA152" s="601"/>
      <c r="FB152" s="602"/>
      <c r="FC152" s="602"/>
      <c r="FD152" s="602"/>
      <c r="FI152" s="600"/>
      <c r="FJ152" s="599"/>
      <c r="FK152" s="599"/>
      <c r="FL152" s="601"/>
      <c r="FM152" s="602"/>
      <c r="FN152" s="602"/>
      <c r="FO152" s="602"/>
      <c r="FT152" s="600"/>
      <c r="FU152" s="599"/>
      <c r="FV152" s="599"/>
      <c r="FW152" s="601"/>
      <c r="FX152" s="602"/>
      <c r="FY152" s="602"/>
      <c r="FZ152" s="602"/>
      <c r="GE152" s="600"/>
      <c r="GF152" s="599"/>
      <c r="GG152" s="599"/>
      <c r="GH152" s="601"/>
      <c r="GI152" s="602"/>
      <c r="GJ152" s="602"/>
      <c r="GK152" s="602"/>
      <c r="GP152" s="600"/>
      <c r="GQ152" s="599"/>
      <c r="GR152" s="599"/>
      <c r="GS152" s="601"/>
      <c r="GT152" s="602"/>
      <c r="GU152" s="602"/>
      <c r="GV152" s="602"/>
      <c r="HA152" s="600"/>
      <c r="HB152" s="599"/>
      <c r="HC152" s="599"/>
      <c r="HD152" s="601"/>
      <c r="HE152" s="602"/>
      <c r="HF152" s="602"/>
      <c r="HG152" s="602"/>
      <c r="HL152" s="600"/>
      <c r="HM152" s="599"/>
      <c r="HN152" s="599"/>
    </row>
    <row r="153" spans="1:222" s="21" customFormat="1" ht="38.25">
      <c r="A153" s="584">
        <f>1+A152</f>
        <v>8</v>
      </c>
      <c r="B153" s="585"/>
      <c r="C153" s="595" t="s">
        <v>3056</v>
      </c>
      <c r="D153" s="587" t="s">
        <v>250</v>
      </c>
      <c r="E153" s="588">
        <v>5</v>
      </c>
      <c r="F153" s="589"/>
      <c r="G153" s="589"/>
      <c r="H153" s="597">
        <f t="shared" si="19"/>
        <v>0</v>
      </c>
      <c r="I153" s="598">
        <f t="shared" si="20"/>
        <v>0</v>
      </c>
      <c r="J153" s="591"/>
      <c r="K153" s="592"/>
      <c r="L153" s="591"/>
      <c r="M153" s="591"/>
      <c r="N153" s="593"/>
      <c r="O153" s="594"/>
      <c r="P153" s="594"/>
      <c r="Q153" s="594"/>
      <c r="V153" s="592"/>
      <c r="W153" s="591"/>
      <c r="X153" s="591"/>
      <c r="Y153" s="593"/>
      <c r="Z153" s="594"/>
      <c r="AA153" s="594"/>
      <c r="AB153" s="594"/>
      <c r="AG153" s="592"/>
      <c r="AH153" s="591"/>
      <c r="AI153" s="591"/>
      <c r="AJ153" s="593"/>
      <c r="AK153" s="594"/>
      <c r="AL153" s="594"/>
      <c r="AM153" s="594"/>
      <c r="AR153" s="592"/>
      <c r="AS153" s="591"/>
      <c r="AT153" s="591"/>
      <c r="AU153" s="593"/>
      <c r="AV153" s="594"/>
      <c r="AW153" s="594"/>
      <c r="AX153" s="594"/>
      <c r="BC153" s="592"/>
      <c r="BD153" s="591"/>
      <c r="BE153" s="591"/>
      <c r="BF153" s="593"/>
      <c r="BG153" s="594"/>
      <c r="BH153" s="594"/>
      <c r="BI153" s="594"/>
      <c r="BN153" s="592"/>
      <c r="BO153" s="591"/>
      <c r="BP153" s="591"/>
      <c r="BQ153" s="593"/>
      <c r="BR153" s="594"/>
      <c r="BS153" s="594"/>
      <c r="BT153" s="594"/>
      <c r="BY153" s="592"/>
      <c r="BZ153" s="591"/>
      <c r="CA153" s="591"/>
      <c r="CB153" s="593"/>
      <c r="CC153" s="594"/>
      <c r="CD153" s="594"/>
      <c r="CE153" s="594"/>
      <c r="CJ153" s="592"/>
      <c r="CK153" s="591"/>
      <c r="CL153" s="591"/>
      <c r="CM153" s="593"/>
      <c r="CN153" s="594"/>
      <c r="CO153" s="594"/>
      <c r="CP153" s="594"/>
      <c r="CU153" s="592"/>
      <c r="CV153" s="591"/>
      <c r="CW153" s="591"/>
      <c r="CX153" s="593"/>
      <c r="CY153" s="594"/>
      <c r="CZ153" s="594"/>
      <c r="DA153" s="594"/>
      <c r="DF153" s="592"/>
      <c r="DG153" s="591"/>
      <c r="DH153" s="591"/>
      <c r="DI153" s="593"/>
      <c r="DJ153" s="594"/>
      <c r="DK153" s="594"/>
      <c r="DL153" s="594"/>
      <c r="DQ153" s="592"/>
      <c r="DR153" s="591"/>
      <c r="DS153" s="591"/>
      <c r="DT153" s="593"/>
      <c r="DU153" s="594"/>
      <c r="DV153" s="594"/>
      <c r="DW153" s="594"/>
      <c r="EB153" s="592"/>
      <c r="EC153" s="591"/>
      <c r="ED153" s="591"/>
      <c r="EE153" s="593"/>
      <c r="EF153" s="594"/>
      <c r="EG153" s="594"/>
      <c r="EH153" s="594"/>
      <c r="EM153" s="592"/>
      <c r="EN153" s="591"/>
      <c r="EO153" s="591"/>
      <c r="EP153" s="593"/>
      <c r="EQ153" s="594"/>
      <c r="ER153" s="594"/>
      <c r="ES153" s="594"/>
      <c r="EX153" s="592"/>
      <c r="EY153" s="591"/>
      <c r="EZ153" s="591"/>
      <c r="FA153" s="593"/>
      <c r="FB153" s="594"/>
      <c r="FC153" s="594"/>
      <c r="FD153" s="594"/>
      <c r="FI153" s="592"/>
      <c r="FJ153" s="591"/>
      <c r="FK153" s="591"/>
      <c r="FL153" s="593"/>
      <c r="FM153" s="594"/>
      <c r="FN153" s="594"/>
      <c r="FO153" s="594"/>
      <c r="FT153" s="592"/>
      <c r="FU153" s="591"/>
      <c r="FV153" s="591"/>
      <c r="FW153" s="593"/>
      <c r="FX153" s="594"/>
      <c r="FY153" s="594"/>
      <c r="FZ153" s="594"/>
      <c r="GE153" s="592"/>
      <c r="GF153" s="591"/>
      <c r="GG153" s="591"/>
      <c r="GH153" s="593"/>
      <c r="GI153" s="594"/>
      <c r="GJ153" s="594"/>
      <c r="GK153" s="594"/>
      <c r="GP153" s="592"/>
      <c r="GQ153" s="591"/>
      <c r="GR153" s="591"/>
      <c r="GS153" s="593"/>
      <c r="GT153" s="594"/>
      <c r="GU153" s="594"/>
      <c r="GV153" s="594"/>
      <c r="HA153" s="592"/>
      <c r="HB153" s="591"/>
      <c r="HC153" s="591"/>
      <c r="HD153" s="593"/>
      <c r="HE153" s="594"/>
      <c r="HF153" s="594"/>
      <c r="HG153" s="594"/>
      <c r="HL153" s="592"/>
      <c r="HM153" s="591"/>
      <c r="HN153" s="591"/>
    </row>
    <row r="154" spans="1:222" s="21" customFormat="1" ht="38.25">
      <c r="A154" s="584">
        <f t="shared" si="18"/>
        <v>9</v>
      </c>
      <c r="B154" s="585"/>
      <c r="C154" s="595" t="s">
        <v>3057</v>
      </c>
      <c r="D154" s="587" t="s">
        <v>250</v>
      </c>
      <c r="E154" s="588">
        <v>1</v>
      </c>
      <c r="F154" s="589"/>
      <c r="G154" s="589"/>
      <c r="H154" s="597">
        <f t="shared" si="19"/>
        <v>0</v>
      </c>
      <c r="I154" s="598">
        <f t="shared" si="20"/>
        <v>0</v>
      </c>
      <c r="J154" s="591"/>
      <c r="K154" s="592"/>
      <c r="L154" s="591"/>
      <c r="M154" s="591"/>
      <c r="N154" s="593"/>
      <c r="O154" s="594"/>
      <c r="P154" s="594"/>
      <c r="Q154" s="594"/>
      <c r="V154" s="592"/>
      <c r="W154" s="591"/>
      <c r="X154" s="591"/>
      <c r="Y154" s="593"/>
      <c r="Z154" s="594"/>
      <c r="AA154" s="594"/>
      <c r="AB154" s="594"/>
      <c r="AG154" s="592"/>
      <c r="AH154" s="591"/>
      <c r="AI154" s="591"/>
      <c r="AJ154" s="593"/>
      <c r="AK154" s="594"/>
      <c r="AL154" s="594"/>
      <c r="AM154" s="594"/>
      <c r="AR154" s="592"/>
      <c r="AS154" s="591"/>
      <c r="AT154" s="591"/>
      <c r="AU154" s="593"/>
      <c r="AV154" s="594"/>
      <c r="AW154" s="594"/>
      <c r="AX154" s="594"/>
      <c r="BC154" s="592"/>
      <c r="BD154" s="591"/>
      <c r="BE154" s="591"/>
      <c r="BF154" s="593"/>
      <c r="BG154" s="594"/>
      <c r="BH154" s="594"/>
      <c r="BI154" s="594"/>
      <c r="BN154" s="592"/>
      <c r="BO154" s="591"/>
      <c r="BP154" s="591"/>
      <c r="BQ154" s="593"/>
      <c r="BR154" s="594"/>
      <c r="BS154" s="594"/>
      <c r="BT154" s="594"/>
      <c r="BY154" s="592"/>
      <c r="BZ154" s="591"/>
      <c r="CA154" s="591"/>
      <c r="CB154" s="593"/>
      <c r="CC154" s="594"/>
      <c r="CD154" s="594"/>
      <c r="CE154" s="594"/>
      <c r="CJ154" s="592"/>
      <c r="CK154" s="591"/>
      <c r="CL154" s="591"/>
      <c r="CM154" s="593"/>
      <c r="CN154" s="594"/>
      <c r="CO154" s="594"/>
      <c r="CP154" s="594"/>
      <c r="CU154" s="592"/>
      <c r="CV154" s="591"/>
      <c r="CW154" s="591"/>
      <c r="CX154" s="593"/>
      <c r="CY154" s="594"/>
      <c r="CZ154" s="594"/>
      <c r="DA154" s="594"/>
      <c r="DF154" s="592"/>
      <c r="DG154" s="591"/>
      <c r="DH154" s="591"/>
      <c r="DI154" s="593"/>
      <c r="DJ154" s="594"/>
      <c r="DK154" s="594"/>
      <c r="DL154" s="594"/>
      <c r="DQ154" s="592"/>
      <c r="DR154" s="591"/>
      <c r="DS154" s="591"/>
      <c r="DT154" s="593"/>
      <c r="DU154" s="594"/>
      <c r="DV154" s="594"/>
      <c r="DW154" s="594"/>
      <c r="EB154" s="592"/>
      <c r="EC154" s="591"/>
      <c r="ED154" s="591"/>
      <c r="EE154" s="593"/>
      <c r="EF154" s="594"/>
      <c r="EG154" s="594"/>
      <c r="EH154" s="594"/>
      <c r="EM154" s="592"/>
      <c r="EN154" s="591"/>
      <c r="EO154" s="591"/>
      <c r="EP154" s="593"/>
      <c r="EQ154" s="594"/>
      <c r="ER154" s="594"/>
      <c r="ES154" s="594"/>
      <c r="EX154" s="592"/>
      <c r="EY154" s="591"/>
      <c r="EZ154" s="591"/>
      <c r="FA154" s="593"/>
      <c r="FB154" s="594"/>
      <c r="FC154" s="594"/>
      <c r="FD154" s="594"/>
      <c r="FI154" s="592"/>
      <c r="FJ154" s="591"/>
      <c r="FK154" s="591"/>
      <c r="FL154" s="593"/>
      <c r="FM154" s="594"/>
      <c r="FN154" s="594"/>
      <c r="FO154" s="594"/>
      <c r="FT154" s="592"/>
      <c r="FU154" s="591"/>
      <c r="FV154" s="591"/>
      <c r="FW154" s="593"/>
      <c r="FX154" s="594"/>
      <c r="FY154" s="594"/>
      <c r="FZ154" s="594"/>
      <c r="GE154" s="592"/>
      <c r="GF154" s="591"/>
      <c r="GG154" s="591"/>
      <c r="GH154" s="593"/>
      <c r="GI154" s="594"/>
      <c r="GJ154" s="594"/>
      <c r="GK154" s="594"/>
      <c r="GP154" s="592"/>
      <c r="GQ154" s="591"/>
      <c r="GR154" s="591"/>
      <c r="GS154" s="593"/>
      <c r="GT154" s="594"/>
      <c r="GU154" s="594"/>
      <c r="GV154" s="594"/>
      <c r="HA154" s="592"/>
      <c r="HB154" s="591"/>
      <c r="HC154" s="591"/>
      <c r="HD154" s="593"/>
      <c r="HE154" s="594"/>
      <c r="HF154" s="594"/>
      <c r="HG154" s="594"/>
      <c r="HL154" s="592"/>
      <c r="HM154" s="591"/>
      <c r="HN154" s="591"/>
    </row>
    <row r="155" spans="1:222" s="21" customFormat="1" ht="14.25">
      <c r="A155" s="584">
        <f t="shared" si="18"/>
        <v>10</v>
      </c>
      <c r="B155" s="585"/>
      <c r="C155" s="595" t="s">
        <v>3058</v>
      </c>
      <c r="D155" s="587" t="s">
        <v>250</v>
      </c>
      <c r="E155" s="588">
        <f>24*E154+E153*24</f>
        <v>144</v>
      </c>
      <c r="F155" s="589"/>
      <c r="G155" s="589"/>
      <c r="H155" s="597">
        <f t="shared" si="19"/>
        <v>0</v>
      </c>
      <c r="I155" s="598">
        <f t="shared" si="20"/>
        <v>0</v>
      </c>
      <c r="J155" s="591"/>
      <c r="K155" s="592"/>
      <c r="L155" s="591"/>
      <c r="M155" s="591"/>
      <c r="N155" s="593"/>
      <c r="O155" s="594"/>
      <c r="P155" s="594"/>
      <c r="Q155" s="594"/>
      <c r="V155" s="592"/>
      <c r="W155" s="591"/>
      <c r="X155" s="591"/>
      <c r="Y155" s="593"/>
      <c r="Z155" s="594"/>
      <c r="AA155" s="594"/>
      <c r="AB155" s="594"/>
      <c r="AG155" s="592"/>
      <c r="AH155" s="591"/>
      <c r="AI155" s="591"/>
      <c r="AJ155" s="593"/>
      <c r="AK155" s="594"/>
      <c r="AL155" s="594"/>
      <c r="AM155" s="594"/>
      <c r="AR155" s="592"/>
      <c r="AS155" s="591"/>
      <c r="AT155" s="591"/>
      <c r="AU155" s="593"/>
      <c r="AV155" s="594"/>
      <c r="AW155" s="594"/>
      <c r="AX155" s="594"/>
      <c r="BC155" s="592"/>
      <c r="BD155" s="591"/>
      <c r="BE155" s="591"/>
      <c r="BF155" s="593"/>
      <c r="BG155" s="594"/>
      <c r="BH155" s="594"/>
      <c r="BI155" s="594"/>
      <c r="BN155" s="592"/>
      <c r="BO155" s="591"/>
      <c r="BP155" s="591"/>
      <c r="BQ155" s="593"/>
      <c r="BR155" s="594"/>
      <c r="BS155" s="594"/>
      <c r="BT155" s="594"/>
      <c r="BY155" s="592"/>
      <c r="BZ155" s="591"/>
      <c r="CA155" s="591"/>
      <c r="CB155" s="593"/>
      <c r="CC155" s="594"/>
      <c r="CD155" s="594"/>
      <c r="CE155" s="594"/>
      <c r="CJ155" s="592"/>
      <c r="CK155" s="591"/>
      <c r="CL155" s="591"/>
      <c r="CM155" s="593"/>
      <c r="CN155" s="594"/>
      <c r="CO155" s="594"/>
      <c r="CP155" s="594"/>
      <c r="CU155" s="592"/>
      <c r="CV155" s="591"/>
      <c r="CW155" s="591"/>
      <c r="CX155" s="593"/>
      <c r="CY155" s="594"/>
      <c r="CZ155" s="594"/>
      <c r="DA155" s="594"/>
      <c r="DF155" s="592"/>
      <c r="DG155" s="591"/>
      <c r="DH155" s="591"/>
      <c r="DI155" s="593"/>
      <c r="DJ155" s="594"/>
      <c r="DK155" s="594"/>
      <c r="DL155" s="594"/>
      <c r="DQ155" s="592"/>
      <c r="DR155" s="591"/>
      <c r="DS155" s="591"/>
      <c r="DT155" s="593"/>
      <c r="DU155" s="594"/>
      <c r="DV155" s="594"/>
      <c r="DW155" s="594"/>
      <c r="EB155" s="592"/>
      <c r="EC155" s="591"/>
      <c r="ED155" s="591"/>
      <c r="EE155" s="593"/>
      <c r="EF155" s="594"/>
      <c r="EG155" s="594"/>
      <c r="EH155" s="594"/>
      <c r="EM155" s="592"/>
      <c r="EN155" s="591"/>
      <c r="EO155" s="591"/>
      <c r="EP155" s="593"/>
      <c r="EQ155" s="594"/>
      <c r="ER155" s="594"/>
      <c r="ES155" s="594"/>
      <c r="EX155" s="592"/>
      <c r="EY155" s="591"/>
      <c r="EZ155" s="591"/>
      <c r="FA155" s="593"/>
      <c r="FB155" s="594"/>
      <c r="FC155" s="594"/>
      <c r="FD155" s="594"/>
      <c r="FI155" s="592"/>
      <c r="FJ155" s="591"/>
      <c r="FK155" s="591"/>
      <c r="FL155" s="593"/>
      <c r="FM155" s="594"/>
      <c r="FN155" s="594"/>
      <c r="FO155" s="594"/>
      <c r="FT155" s="592"/>
      <c r="FU155" s="591"/>
      <c r="FV155" s="591"/>
      <c r="FW155" s="593"/>
      <c r="FX155" s="594"/>
      <c r="FY155" s="594"/>
      <c r="FZ155" s="594"/>
      <c r="GE155" s="592"/>
      <c r="GF155" s="591"/>
      <c r="GG155" s="591"/>
      <c r="GH155" s="593"/>
      <c r="GI155" s="594"/>
      <c r="GJ155" s="594"/>
      <c r="GK155" s="594"/>
      <c r="GP155" s="592"/>
      <c r="GQ155" s="591"/>
      <c r="GR155" s="591"/>
      <c r="GS155" s="593"/>
      <c r="GT155" s="594"/>
      <c r="GU155" s="594"/>
      <c r="GV155" s="594"/>
      <c r="HA155" s="592"/>
      <c r="HB155" s="591"/>
      <c r="HC155" s="591"/>
      <c r="HD155" s="593"/>
      <c r="HE155" s="594"/>
      <c r="HF155" s="594"/>
      <c r="HG155" s="594"/>
      <c r="HL155" s="592"/>
      <c r="HM155" s="591"/>
      <c r="HN155" s="591"/>
    </row>
    <row r="156" spans="1:222" s="21" customFormat="1" ht="14.25">
      <c r="A156" s="584">
        <f t="shared" si="18"/>
        <v>11</v>
      </c>
      <c r="B156" s="585"/>
      <c r="C156" s="595" t="s">
        <v>3059</v>
      </c>
      <c r="D156" s="587" t="s">
        <v>250</v>
      </c>
      <c r="E156" s="588">
        <v>1</v>
      </c>
      <c r="F156" s="589"/>
      <c r="G156" s="589"/>
      <c r="H156" s="597">
        <f t="shared" si="19"/>
        <v>0</v>
      </c>
      <c r="I156" s="598">
        <f t="shared" si="20"/>
        <v>0</v>
      </c>
      <c r="J156" s="591"/>
      <c r="K156" s="592"/>
      <c r="L156" s="591"/>
      <c r="M156" s="591"/>
      <c r="N156" s="593"/>
      <c r="O156" s="594"/>
      <c r="P156" s="594"/>
      <c r="Q156" s="594"/>
      <c r="V156" s="592"/>
      <c r="W156" s="591"/>
      <c r="X156" s="591"/>
      <c r="Y156" s="593"/>
      <c r="Z156" s="594"/>
      <c r="AA156" s="594"/>
      <c r="AB156" s="594"/>
      <c r="AG156" s="592"/>
      <c r="AH156" s="591"/>
      <c r="AI156" s="591"/>
      <c r="AJ156" s="593"/>
      <c r="AK156" s="594"/>
      <c r="AL156" s="594"/>
      <c r="AM156" s="594"/>
      <c r="AR156" s="592"/>
      <c r="AS156" s="591"/>
      <c r="AT156" s="591"/>
      <c r="AU156" s="593"/>
      <c r="AV156" s="594"/>
      <c r="AW156" s="594"/>
      <c r="AX156" s="594"/>
      <c r="BC156" s="592"/>
      <c r="BD156" s="591"/>
      <c r="BE156" s="591"/>
      <c r="BF156" s="593"/>
      <c r="BG156" s="594"/>
      <c r="BH156" s="594"/>
      <c r="BI156" s="594"/>
      <c r="BN156" s="592"/>
      <c r="BO156" s="591"/>
      <c r="BP156" s="591"/>
      <c r="BQ156" s="593"/>
      <c r="BR156" s="594"/>
      <c r="BS156" s="594"/>
      <c r="BT156" s="594"/>
      <c r="BY156" s="592"/>
      <c r="BZ156" s="591"/>
      <c r="CA156" s="591"/>
      <c r="CB156" s="593"/>
      <c r="CC156" s="594"/>
      <c r="CD156" s="594"/>
      <c r="CE156" s="594"/>
      <c r="CJ156" s="592"/>
      <c r="CK156" s="591"/>
      <c r="CL156" s="591"/>
      <c r="CM156" s="593"/>
      <c r="CN156" s="594"/>
      <c r="CO156" s="594"/>
      <c r="CP156" s="594"/>
      <c r="CU156" s="592"/>
      <c r="CV156" s="591"/>
      <c r="CW156" s="591"/>
      <c r="CX156" s="593"/>
      <c r="CY156" s="594"/>
      <c r="CZ156" s="594"/>
      <c r="DA156" s="594"/>
      <c r="DF156" s="592"/>
      <c r="DG156" s="591"/>
      <c r="DH156" s="591"/>
      <c r="DI156" s="593"/>
      <c r="DJ156" s="594"/>
      <c r="DK156" s="594"/>
      <c r="DL156" s="594"/>
      <c r="DQ156" s="592"/>
      <c r="DR156" s="591"/>
      <c r="DS156" s="591"/>
      <c r="DT156" s="593"/>
      <c r="DU156" s="594"/>
      <c r="DV156" s="594"/>
      <c r="DW156" s="594"/>
      <c r="EB156" s="592"/>
      <c r="EC156" s="591"/>
      <c r="ED156" s="591"/>
      <c r="EE156" s="593"/>
      <c r="EF156" s="594"/>
      <c r="EG156" s="594"/>
      <c r="EH156" s="594"/>
      <c r="EM156" s="592"/>
      <c r="EN156" s="591"/>
      <c r="EO156" s="591"/>
      <c r="EP156" s="593"/>
      <c r="EQ156" s="594"/>
      <c r="ER156" s="594"/>
      <c r="ES156" s="594"/>
      <c r="EX156" s="592"/>
      <c r="EY156" s="591"/>
      <c r="EZ156" s="591"/>
      <c r="FA156" s="593"/>
      <c r="FB156" s="594"/>
      <c r="FC156" s="594"/>
      <c r="FD156" s="594"/>
      <c r="FI156" s="592"/>
      <c r="FJ156" s="591"/>
      <c r="FK156" s="591"/>
      <c r="FL156" s="593"/>
      <c r="FM156" s="594"/>
      <c r="FN156" s="594"/>
      <c r="FO156" s="594"/>
      <c r="FT156" s="592"/>
      <c r="FU156" s="591"/>
      <c r="FV156" s="591"/>
      <c r="FW156" s="593"/>
      <c r="FX156" s="594"/>
      <c r="FY156" s="594"/>
      <c r="FZ156" s="594"/>
      <c r="GE156" s="592"/>
      <c r="GF156" s="591"/>
      <c r="GG156" s="591"/>
      <c r="GH156" s="593"/>
      <c r="GI156" s="594"/>
      <c r="GJ156" s="594"/>
      <c r="GK156" s="594"/>
      <c r="GP156" s="592"/>
      <c r="GQ156" s="591"/>
      <c r="GR156" s="591"/>
      <c r="GS156" s="593"/>
      <c r="GT156" s="594"/>
      <c r="GU156" s="594"/>
      <c r="GV156" s="594"/>
      <c r="HA156" s="592"/>
      <c r="HB156" s="591"/>
      <c r="HC156" s="591"/>
      <c r="HD156" s="593"/>
      <c r="HE156" s="594"/>
      <c r="HF156" s="594"/>
      <c r="HG156" s="594"/>
      <c r="HL156" s="592"/>
      <c r="HM156" s="591"/>
      <c r="HN156" s="591"/>
    </row>
    <row r="157" spans="1:222" s="21" customFormat="1" ht="14.25">
      <c r="A157" s="584">
        <f t="shared" si="18"/>
        <v>12</v>
      </c>
      <c r="B157" s="585"/>
      <c r="C157" s="595" t="s">
        <v>3060</v>
      </c>
      <c r="D157" s="587" t="s">
        <v>250</v>
      </c>
      <c r="E157" s="588">
        <v>1</v>
      </c>
      <c r="F157" s="589"/>
      <c r="G157" s="589"/>
      <c r="H157" s="597">
        <f t="shared" si="19"/>
        <v>0</v>
      </c>
      <c r="I157" s="598">
        <f t="shared" si="20"/>
        <v>0</v>
      </c>
      <c r="J157" s="591"/>
      <c r="K157" s="592"/>
      <c r="L157" s="591"/>
      <c r="M157" s="591"/>
      <c r="N157" s="593"/>
      <c r="O157" s="594"/>
      <c r="P157" s="594"/>
      <c r="Q157" s="594"/>
      <c r="V157" s="592"/>
      <c r="W157" s="591"/>
      <c r="X157" s="591"/>
      <c r="Y157" s="593"/>
      <c r="Z157" s="594"/>
      <c r="AA157" s="594"/>
      <c r="AB157" s="594"/>
      <c r="AG157" s="592"/>
      <c r="AH157" s="591"/>
      <c r="AI157" s="591"/>
      <c r="AJ157" s="593"/>
      <c r="AK157" s="594"/>
      <c r="AL157" s="594"/>
      <c r="AM157" s="594"/>
      <c r="AR157" s="592"/>
      <c r="AS157" s="591"/>
      <c r="AT157" s="591"/>
      <c r="AU157" s="593"/>
      <c r="AV157" s="594"/>
      <c r="AW157" s="594"/>
      <c r="AX157" s="594"/>
      <c r="BC157" s="592"/>
      <c r="BD157" s="591"/>
      <c r="BE157" s="591"/>
      <c r="BF157" s="593"/>
      <c r="BG157" s="594"/>
      <c r="BH157" s="594"/>
      <c r="BI157" s="594"/>
      <c r="BN157" s="592"/>
      <c r="BO157" s="591"/>
      <c r="BP157" s="591"/>
      <c r="BQ157" s="593"/>
      <c r="BR157" s="594"/>
      <c r="BS157" s="594"/>
      <c r="BT157" s="594"/>
      <c r="BY157" s="592"/>
      <c r="BZ157" s="591"/>
      <c r="CA157" s="591"/>
      <c r="CB157" s="593"/>
      <c r="CC157" s="594"/>
      <c r="CD157" s="594"/>
      <c r="CE157" s="594"/>
      <c r="CJ157" s="592"/>
      <c r="CK157" s="591"/>
      <c r="CL157" s="591"/>
      <c r="CM157" s="593"/>
      <c r="CN157" s="594"/>
      <c r="CO157" s="594"/>
      <c r="CP157" s="594"/>
      <c r="CU157" s="592"/>
      <c r="CV157" s="591"/>
      <c r="CW157" s="591"/>
      <c r="CX157" s="593"/>
      <c r="CY157" s="594"/>
      <c r="CZ157" s="594"/>
      <c r="DA157" s="594"/>
      <c r="DF157" s="592"/>
      <c r="DG157" s="591"/>
      <c r="DH157" s="591"/>
      <c r="DI157" s="593"/>
      <c r="DJ157" s="594"/>
      <c r="DK157" s="594"/>
      <c r="DL157" s="594"/>
      <c r="DQ157" s="592"/>
      <c r="DR157" s="591"/>
      <c r="DS157" s="591"/>
      <c r="DT157" s="593"/>
      <c r="DU157" s="594"/>
      <c r="DV157" s="594"/>
      <c r="DW157" s="594"/>
      <c r="EB157" s="592"/>
      <c r="EC157" s="591"/>
      <c r="ED157" s="591"/>
      <c r="EE157" s="593"/>
      <c r="EF157" s="594"/>
      <c r="EG157" s="594"/>
      <c r="EH157" s="594"/>
      <c r="EM157" s="592"/>
      <c r="EN157" s="591"/>
      <c r="EO157" s="591"/>
      <c r="EP157" s="593"/>
      <c r="EQ157" s="594"/>
      <c r="ER157" s="594"/>
      <c r="ES157" s="594"/>
      <c r="EX157" s="592"/>
      <c r="EY157" s="591"/>
      <c r="EZ157" s="591"/>
      <c r="FA157" s="593"/>
      <c r="FB157" s="594"/>
      <c r="FC157" s="594"/>
      <c r="FD157" s="594"/>
      <c r="FI157" s="592"/>
      <c r="FJ157" s="591"/>
      <c r="FK157" s="591"/>
      <c r="FL157" s="593"/>
      <c r="FM157" s="594"/>
      <c r="FN157" s="594"/>
      <c r="FO157" s="594"/>
      <c r="FT157" s="592"/>
      <c r="FU157" s="591"/>
      <c r="FV157" s="591"/>
      <c r="FW157" s="593"/>
      <c r="FX157" s="594"/>
      <c r="FY157" s="594"/>
      <c r="FZ157" s="594"/>
      <c r="GE157" s="592"/>
      <c r="GF157" s="591"/>
      <c r="GG157" s="591"/>
      <c r="GH157" s="593"/>
      <c r="GI157" s="594"/>
      <c r="GJ157" s="594"/>
      <c r="GK157" s="594"/>
      <c r="GP157" s="592"/>
      <c r="GQ157" s="591"/>
      <c r="GR157" s="591"/>
      <c r="GS157" s="593"/>
      <c r="GT157" s="594"/>
      <c r="GU157" s="594"/>
      <c r="GV157" s="594"/>
      <c r="HA157" s="592"/>
      <c r="HB157" s="591"/>
      <c r="HC157" s="591"/>
      <c r="HD157" s="593"/>
      <c r="HE157" s="594"/>
      <c r="HF157" s="594"/>
      <c r="HG157" s="594"/>
      <c r="HL157" s="592"/>
      <c r="HM157" s="591"/>
      <c r="HN157" s="591"/>
    </row>
    <row r="158" spans="1:222" s="21" customFormat="1" ht="14.25">
      <c r="A158" s="584">
        <f t="shared" si="18"/>
        <v>13</v>
      </c>
      <c r="B158" s="585"/>
      <c r="C158" s="595"/>
      <c r="D158" s="587"/>
      <c r="E158" s="588"/>
      <c r="F158" s="589"/>
      <c r="G158" s="589"/>
      <c r="H158" s="597">
        <f t="shared" si="19"/>
        <v>0</v>
      </c>
      <c r="I158" s="598">
        <f t="shared" si="20"/>
        <v>0</v>
      </c>
      <c r="J158" s="591"/>
      <c r="K158" s="592"/>
      <c r="L158" s="591"/>
      <c r="M158" s="591"/>
      <c r="N158" s="593"/>
      <c r="O158" s="594"/>
      <c r="P158" s="594"/>
      <c r="Q158" s="594"/>
      <c r="V158" s="592"/>
      <c r="W158" s="591"/>
      <c r="X158" s="591"/>
      <c r="Y158" s="593"/>
      <c r="Z158" s="594"/>
      <c r="AA158" s="594"/>
      <c r="AB158" s="594"/>
      <c r="AG158" s="592"/>
      <c r="AH158" s="591"/>
      <c r="AI158" s="591"/>
      <c r="AJ158" s="593"/>
      <c r="AK158" s="594"/>
      <c r="AL158" s="594"/>
      <c r="AM158" s="594"/>
      <c r="AR158" s="592"/>
      <c r="AS158" s="591"/>
      <c r="AT158" s="591"/>
      <c r="AU158" s="593"/>
      <c r="AV158" s="594"/>
      <c r="AW158" s="594"/>
      <c r="AX158" s="594"/>
      <c r="BC158" s="592"/>
      <c r="BD158" s="591"/>
      <c r="BE158" s="591"/>
      <c r="BF158" s="593"/>
      <c r="BG158" s="594"/>
      <c r="BH158" s="594"/>
      <c r="BI158" s="594"/>
      <c r="BN158" s="592"/>
      <c r="BO158" s="591"/>
      <c r="BP158" s="591"/>
      <c r="BQ158" s="593"/>
      <c r="BR158" s="594"/>
      <c r="BS158" s="594"/>
      <c r="BT158" s="594"/>
      <c r="BY158" s="592"/>
      <c r="BZ158" s="591"/>
      <c r="CA158" s="591"/>
      <c r="CB158" s="593"/>
      <c r="CC158" s="594"/>
      <c r="CD158" s="594"/>
      <c r="CE158" s="594"/>
      <c r="CJ158" s="592"/>
      <c r="CK158" s="591"/>
      <c r="CL158" s="591"/>
      <c r="CM158" s="593"/>
      <c r="CN158" s="594"/>
      <c r="CO158" s="594"/>
      <c r="CP158" s="594"/>
      <c r="CU158" s="592"/>
      <c r="CV158" s="591"/>
      <c r="CW158" s="591"/>
      <c r="CX158" s="593"/>
      <c r="CY158" s="594"/>
      <c r="CZ158" s="594"/>
      <c r="DA158" s="594"/>
      <c r="DF158" s="592"/>
      <c r="DG158" s="591"/>
      <c r="DH158" s="591"/>
      <c r="DI158" s="593"/>
      <c r="DJ158" s="594"/>
      <c r="DK158" s="594"/>
      <c r="DL158" s="594"/>
      <c r="DQ158" s="592"/>
      <c r="DR158" s="591"/>
      <c r="DS158" s="591"/>
      <c r="DT158" s="593"/>
      <c r="DU158" s="594"/>
      <c r="DV158" s="594"/>
      <c r="DW158" s="594"/>
      <c r="EB158" s="592"/>
      <c r="EC158" s="591"/>
      <c r="ED158" s="591"/>
      <c r="EE158" s="593"/>
      <c r="EF158" s="594"/>
      <c r="EG158" s="594"/>
      <c r="EH158" s="594"/>
      <c r="EM158" s="592"/>
      <c r="EN158" s="591"/>
      <c r="EO158" s="591"/>
      <c r="EP158" s="593"/>
      <c r="EQ158" s="594"/>
      <c r="ER158" s="594"/>
      <c r="ES158" s="594"/>
      <c r="EX158" s="592"/>
      <c r="EY158" s="591"/>
      <c r="EZ158" s="591"/>
      <c r="FA158" s="593"/>
      <c r="FB158" s="594"/>
      <c r="FC158" s="594"/>
      <c r="FD158" s="594"/>
      <c r="FI158" s="592"/>
      <c r="FJ158" s="591"/>
      <c r="FK158" s="591"/>
      <c r="FL158" s="593"/>
      <c r="FM158" s="594"/>
      <c r="FN158" s="594"/>
      <c r="FO158" s="594"/>
      <c r="FT158" s="592"/>
      <c r="FU158" s="591"/>
      <c r="FV158" s="591"/>
      <c r="FW158" s="593"/>
      <c r="FX158" s="594"/>
      <c r="FY158" s="594"/>
      <c r="FZ158" s="594"/>
      <c r="GE158" s="592"/>
      <c r="GF158" s="591"/>
      <c r="GG158" s="591"/>
      <c r="GH158" s="593"/>
      <c r="GI158" s="594"/>
      <c r="GJ158" s="594"/>
      <c r="GK158" s="594"/>
      <c r="GP158" s="592"/>
      <c r="GQ158" s="591"/>
      <c r="GR158" s="591"/>
      <c r="GS158" s="593"/>
      <c r="GT158" s="594"/>
      <c r="GU158" s="594"/>
      <c r="GV158" s="594"/>
      <c r="HA158" s="592"/>
      <c r="HB158" s="591"/>
      <c r="HC158" s="591"/>
      <c r="HD158" s="593"/>
      <c r="HE158" s="594"/>
      <c r="HF158" s="594"/>
      <c r="HG158" s="594"/>
      <c r="HL158" s="592"/>
      <c r="HM158" s="591"/>
      <c r="HN158" s="591"/>
    </row>
    <row r="159" spans="1:222" s="21" customFormat="1" ht="14.25">
      <c r="A159" s="584">
        <f t="shared" si="18"/>
        <v>14</v>
      </c>
      <c r="B159" s="585"/>
      <c r="C159" s="595" t="s">
        <v>3061</v>
      </c>
      <c r="D159" s="587" t="s">
        <v>250</v>
      </c>
      <c r="E159" s="588">
        <f>E154+E153</f>
        <v>6</v>
      </c>
      <c r="F159" s="589"/>
      <c r="G159" s="589"/>
      <c r="H159" s="597">
        <f t="shared" si="19"/>
        <v>0</v>
      </c>
      <c r="I159" s="598">
        <f t="shared" si="20"/>
        <v>0</v>
      </c>
      <c r="J159" s="591"/>
      <c r="K159" s="592"/>
      <c r="L159" s="591"/>
      <c r="M159" s="591"/>
      <c r="N159" s="593"/>
      <c r="O159" s="594"/>
      <c r="P159" s="594"/>
      <c r="Q159" s="594"/>
      <c r="V159" s="592"/>
      <c r="W159" s="591"/>
      <c r="X159" s="591"/>
      <c r="Y159" s="593"/>
      <c r="Z159" s="594"/>
      <c r="AA159" s="594"/>
      <c r="AB159" s="594"/>
      <c r="AG159" s="592"/>
      <c r="AH159" s="591"/>
      <c r="AI159" s="591"/>
      <c r="AJ159" s="593"/>
      <c r="AK159" s="594"/>
      <c r="AL159" s="594"/>
      <c r="AM159" s="594"/>
      <c r="AR159" s="592"/>
      <c r="AS159" s="591"/>
      <c r="AT159" s="591"/>
      <c r="AU159" s="593"/>
      <c r="AV159" s="594"/>
      <c r="AW159" s="594"/>
      <c r="AX159" s="594"/>
      <c r="BC159" s="592"/>
      <c r="BD159" s="591"/>
      <c r="BE159" s="591"/>
      <c r="BF159" s="593"/>
      <c r="BG159" s="594"/>
      <c r="BH159" s="594"/>
      <c r="BI159" s="594"/>
      <c r="BN159" s="592"/>
      <c r="BO159" s="591"/>
      <c r="BP159" s="591"/>
      <c r="BQ159" s="593"/>
      <c r="BR159" s="594"/>
      <c r="BS159" s="594"/>
      <c r="BT159" s="594"/>
      <c r="BY159" s="592"/>
      <c r="BZ159" s="591"/>
      <c r="CA159" s="591"/>
      <c r="CB159" s="593"/>
      <c r="CC159" s="594"/>
      <c r="CD159" s="594"/>
      <c r="CE159" s="594"/>
      <c r="CJ159" s="592"/>
      <c r="CK159" s="591"/>
      <c r="CL159" s="591"/>
      <c r="CM159" s="593"/>
      <c r="CN159" s="594"/>
      <c r="CO159" s="594"/>
      <c r="CP159" s="594"/>
      <c r="CU159" s="592"/>
      <c r="CV159" s="591"/>
      <c r="CW159" s="591"/>
      <c r="CX159" s="593"/>
      <c r="CY159" s="594"/>
      <c r="CZ159" s="594"/>
      <c r="DA159" s="594"/>
      <c r="DF159" s="592"/>
      <c r="DG159" s="591"/>
      <c r="DH159" s="591"/>
      <c r="DI159" s="593"/>
      <c r="DJ159" s="594"/>
      <c r="DK159" s="594"/>
      <c r="DL159" s="594"/>
      <c r="DQ159" s="592"/>
      <c r="DR159" s="591"/>
      <c r="DS159" s="591"/>
      <c r="DT159" s="593"/>
      <c r="DU159" s="594"/>
      <c r="DV159" s="594"/>
      <c r="DW159" s="594"/>
      <c r="EB159" s="592"/>
      <c r="EC159" s="591"/>
      <c r="ED159" s="591"/>
      <c r="EE159" s="593"/>
      <c r="EF159" s="594"/>
      <c r="EG159" s="594"/>
      <c r="EH159" s="594"/>
      <c r="EM159" s="592"/>
      <c r="EN159" s="591"/>
      <c r="EO159" s="591"/>
      <c r="EP159" s="593"/>
      <c r="EQ159" s="594"/>
      <c r="ER159" s="594"/>
      <c r="ES159" s="594"/>
      <c r="EX159" s="592"/>
      <c r="EY159" s="591"/>
      <c r="EZ159" s="591"/>
      <c r="FA159" s="593"/>
      <c r="FB159" s="594"/>
      <c r="FC159" s="594"/>
      <c r="FD159" s="594"/>
      <c r="FI159" s="592"/>
      <c r="FJ159" s="591"/>
      <c r="FK159" s="591"/>
      <c r="FL159" s="593"/>
      <c r="FM159" s="594"/>
      <c r="FN159" s="594"/>
      <c r="FO159" s="594"/>
      <c r="FT159" s="592"/>
      <c r="FU159" s="591"/>
      <c r="FV159" s="591"/>
      <c r="FW159" s="593"/>
      <c r="FX159" s="594"/>
      <c r="FY159" s="594"/>
      <c r="FZ159" s="594"/>
      <c r="GE159" s="592"/>
      <c r="GF159" s="591"/>
      <c r="GG159" s="591"/>
      <c r="GH159" s="593"/>
      <c r="GI159" s="594"/>
      <c r="GJ159" s="594"/>
      <c r="GK159" s="594"/>
      <c r="GP159" s="592"/>
      <c r="GQ159" s="591"/>
      <c r="GR159" s="591"/>
      <c r="GS159" s="593"/>
      <c r="GT159" s="594"/>
      <c r="GU159" s="594"/>
      <c r="GV159" s="594"/>
      <c r="HA159" s="592"/>
      <c r="HB159" s="591"/>
      <c r="HC159" s="591"/>
      <c r="HD159" s="593"/>
      <c r="HE159" s="594"/>
      <c r="HF159" s="594"/>
      <c r="HG159" s="594"/>
      <c r="HL159" s="592"/>
      <c r="HM159" s="591"/>
      <c r="HN159" s="591"/>
    </row>
    <row r="160" spans="1:222" s="21" customFormat="1" ht="14.25">
      <c r="A160" s="584">
        <f t="shared" si="18"/>
        <v>15</v>
      </c>
      <c r="B160" s="585"/>
      <c r="C160" s="586"/>
      <c r="D160" s="587"/>
      <c r="E160" s="588"/>
      <c r="F160" s="589"/>
      <c r="G160" s="589"/>
      <c r="H160" s="589"/>
      <c r="I160" s="590"/>
      <c r="J160" s="591"/>
      <c r="K160" s="592"/>
      <c r="L160" s="591"/>
      <c r="M160" s="591"/>
      <c r="N160" s="593"/>
      <c r="O160" s="594"/>
      <c r="P160" s="594"/>
      <c r="Q160" s="594"/>
      <c r="V160" s="592"/>
      <c r="W160" s="591"/>
      <c r="X160" s="591"/>
      <c r="Y160" s="593"/>
      <c r="Z160" s="594"/>
      <c r="AA160" s="594"/>
      <c r="AB160" s="594"/>
      <c r="AG160" s="592"/>
      <c r="AH160" s="591"/>
      <c r="AI160" s="591"/>
      <c r="AJ160" s="593"/>
      <c r="AK160" s="594"/>
      <c r="AL160" s="594"/>
      <c r="AM160" s="594"/>
      <c r="AR160" s="592"/>
      <c r="AS160" s="591"/>
      <c r="AT160" s="591"/>
      <c r="AU160" s="593"/>
      <c r="AV160" s="594"/>
      <c r="AW160" s="594"/>
      <c r="AX160" s="594"/>
      <c r="BC160" s="592"/>
      <c r="BD160" s="591"/>
      <c r="BE160" s="591"/>
      <c r="BF160" s="593"/>
      <c r="BG160" s="594"/>
      <c r="BH160" s="594"/>
      <c r="BI160" s="594"/>
      <c r="BN160" s="592"/>
      <c r="BO160" s="591"/>
      <c r="BP160" s="591"/>
      <c r="BQ160" s="593"/>
      <c r="BR160" s="594"/>
      <c r="BS160" s="594"/>
      <c r="BT160" s="594"/>
      <c r="BY160" s="592"/>
      <c r="BZ160" s="591"/>
      <c r="CA160" s="591"/>
      <c r="CB160" s="593"/>
      <c r="CC160" s="594"/>
      <c r="CD160" s="594"/>
      <c r="CE160" s="594"/>
      <c r="CJ160" s="592"/>
      <c r="CK160" s="591"/>
      <c r="CL160" s="591"/>
      <c r="CM160" s="593"/>
      <c r="CN160" s="594"/>
      <c r="CO160" s="594"/>
      <c r="CP160" s="594"/>
      <c r="CU160" s="592"/>
      <c r="CV160" s="591"/>
      <c r="CW160" s="591"/>
      <c r="CX160" s="593"/>
      <c r="CY160" s="594"/>
      <c r="CZ160" s="594"/>
      <c r="DA160" s="594"/>
      <c r="DF160" s="592"/>
      <c r="DG160" s="591"/>
      <c r="DH160" s="591"/>
      <c r="DI160" s="593"/>
      <c r="DJ160" s="594"/>
      <c r="DK160" s="594"/>
      <c r="DL160" s="594"/>
      <c r="DQ160" s="592"/>
      <c r="DR160" s="591"/>
      <c r="DS160" s="591"/>
      <c r="DT160" s="593"/>
      <c r="DU160" s="594"/>
      <c r="DV160" s="594"/>
      <c r="DW160" s="594"/>
      <c r="EB160" s="592"/>
      <c r="EC160" s="591"/>
      <c r="ED160" s="591"/>
      <c r="EE160" s="593"/>
      <c r="EF160" s="594"/>
      <c r="EG160" s="594"/>
      <c r="EH160" s="594"/>
      <c r="EM160" s="592"/>
      <c r="EN160" s="591"/>
      <c r="EO160" s="591"/>
      <c r="EP160" s="593"/>
      <c r="EQ160" s="594"/>
      <c r="ER160" s="594"/>
      <c r="ES160" s="594"/>
      <c r="EX160" s="592"/>
      <c r="EY160" s="591"/>
      <c r="EZ160" s="591"/>
      <c r="FA160" s="593"/>
      <c r="FB160" s="594"/>
      <c r="FC160" s="594"/>
      <c r="FD160" s="594"/>
      <c r="FI160" s="592"/>
      <c r="FJ160" s="591"/>
      <c r="FK160" s="591"/>
      <c r="FL160" s="593"/>
      <c r="FM160" s="594"/>
      <c r="FN160" s="594"/>
      <c r="FO160" s="594"/>
      <c r="FT160" s="592"/>
      <c r="FU160" s="591"/>
      <c r="FV160" s="591"/>
      <c r="FW160" s="593"/>
      <c r="FX160" s="594"/>
      <c r="FY160" s="594"/>
      <c r="FZ160" s="594"/>
      <c r="GE160" s="592"/>
      <c r="GF160" s="591"/>
      <c r="GG160" s="591"/>
      <c r="GH160" s="593"/>
      <c r="GI160" s="594"/>
      <c r="GJ160" s="594"/>
      <c r="GK160" s="594"/>
      <c r="GP160" s="592"/>
      <c r="GQ160" s="591"/>
      <c r="GR160" s="591"/>
      <c r="GS160" s="593"/>
      <c r="GT160" s="594"/>
      <c r="GU160" s="594"/>
      <c r="GV160" s="594"/>
      <c r="HA160" s="592"/>
      <c r="HB160" s="591"/>
      <c r="HC160" s="591"/>
      <c r="HD160" s="593"/>
      <c r="HE160" s="594"/>
      <c r="HF160" s="594"/>
      <c r="HG160" s="594"/>
      <c r="HL160" s="592"/>
      <c r="HM160" s="591"/>
      <c r="HN160" s="591"/>
    </row>
    <row r="161" spans="1:188" s="23" customFormat="1" ht="15">
      <c r="A161" s="584">
        <f t="shared" si="18"/>
        <v>16</v>
      </c>
      <c r="B161" s="553"/>
      <c r="C161" s="603" t="s">
        <v>3062</v>
      </c>
      <c r="D161" s="604"/>
      <c r="E161" s="604"/>
      <c r="F161" s="605"/>
      <c r="G161" s="605"/>
      <c r="H161" s="605">
        <f>SUM(H146:H160)</f>
        <v>0</v>
      </c>
      <c r="I161" s="606">
        <f>SUM(I146:I160)</f>
        <v>0</v>
      </c>
      <c r="J161" s="607"/>
      <c r="K161" s="608"/>
      <c r="L161" s="608"/>
      <c r="M161" s="609"/>
      <c r="N161" s="610"/>
      <c r="O161" s="611"/>
      <c r="P161" s="610"/>
      <c r="Q161" s="612"/>
      <c r="R161" s="612"/>
      <c r="S161" s="612"/>
      <c r="T161" s="612"/>
      <c r="U161" s="607"/>
      <c r="V161" s="608"/>
      <c r="W161" s="608"/>
      <c r="X161" s="609"/>
      <c r="Y161" s="610"/>
      <c r="Z161" s="611"/>
      <c r="AA161" s="610"/>
      <c r="AB161" s="612"/>
      <c r="AC161" s="612"/>
      <c r="AD161" s="612"/>
      <c r="AE161" s="612"/>
      <c r="AF161" s="607"/>
      <c r="AG161" s="608"/>
      <c r="AH161" s="608"/>
      <c r="AI161" s="609"/>
      <c r="AJ161" s="610"/>
      <c r="AK161" s="611"/>
      <c r="AL161" s="610"/>
      <c r="AM161" s="612"/>
      <c r="AN161" s="612"/>
      <c r="AO161" s="612"/>
      <c r="AP161" s="612"/>
      <c r="AQ161" s="607"/>
      <c r="AR161" s="608"/>
      <c r="AS161" s="608"/>
      <c r="AT161" s="609"/>
      <c r="AU161" s="610"/>
      <c r="AV161" s="611"/>
      <c r="AW161" s="610"/>
      <c r="AX161" s="612"/>
      <c r="AY161" s="612"/>
      <c r="AZ161" s="612"/>
      <c r="BA161" s="612"/>
      <c r="BB161" s="607"/>
      <c r="BC161" s="608"/>
      <c r="BD161" s="608"/>
      <c r="BE161" s="609"/>
      <c r="BF161" s="610"/>
      <c r="BG161" s="611"/>
      <c r="BH161" s="610"/>
      <c r="BI161" s="612"/>
      <c r="BJ161" s="612"/>
      <c r="BK161" s="612"/>
      <c r="BL161" s="612"/>
      <c r="BM161" s="607"/>
      <c r="BN161" s="608"/>
      <c r="BO161" s="608"/>
      <c r="BP161" s="609"/>
      <c r="BQ161" s="610"/>
      <c r="BR161" s="611"/>
      <c r="BS161" s="610"/>
      <c r="BT161" s="612"/>
      <c r="BU161" s="612"/>
      <c r="BV161" s="612"/>
      <c r="BW161" s="612"/>
      <c r="BX161" s="607"/>
      <c r="BY161" s="608"/>
      <c r="BZ161" s="608"/>
      <c r="CA161" s="609"/>
      <c r="CB161" s="610"/>
      <c r="CC161" s="611"/>
      <c r="CD161" s="610"/>
      <c r="CE161" s="612"/>
      <c r="CF161" s="612"/>
      <c r="CG161" s="612"/>
      <c r="CH161" s="612"/>
      <c r="CI161" s="607"/>
      <c r="CJ161" s="608"/>
      <c r="CK161" s="608"/>
      <c r="CL161" s="609"/>
      <c r="CM161" s="610"/>
      <c r="CN161" s="611"/>
      <c r="CO161" s="610"/>
      <c r="CP161" s="612"/>
      <c r="CQ161" s="612"/>
      <c r="CR161" s="612"/>
      <c r="CS161" s="612"/>
      <c r="CT161" s="607"/>
      <c r="CU161" s="608"/>
      <c r="CV161" s="608"/>
      <c r="CW161" s="609"/>
      <c r="CX161" s="610"/>
      <c r="CY161" s="611"/>
      <c r="CZ161" s="610"/>
      <c r="DA161" s="612"/>
      <c r="DB161" s="612"/>
      <c r="DC161" s="612"/>
      <c r="DD161" s="612"/>
      <c r="DE161" s="607"/>
      <c r="DF161" s="608"/>
      <c r="DG161" s="608"/>
      <c r="DH161" s="609"/>
      <c r="DI161" s="610"/>
      <c r="DJ161" s="611"/>
      <c r="DK161" s="610"/>
      <c r="DL161" s="612"/>
      <c r="DM161" s="612"/>
      <c r="DN161" s="612"/>
      <c r="DO161" s="612"/>
      <c r="DP161" s="607"/>
      <c r="DQ161" s="608"/>
      <c r="DR161" s="608"/>
      <c r="DS161" s="609"/>
      <c r="DT161" s="610"/>
      <c r="DU161" s="611"/>
      <c r="DV161" s="610"/>
      <c r="DW161" s="612"/>
      <c r="DX161" s="612"/>
      <c r="DY161" s="612"/>
      <c r="DZ161" s="612"/>
      <c r="EA161" s="607"/>
      <c r="EB161" s="608"/>
      <c r="EC161" s="608"/>
      <c r="ED161" s="609"/>
      <c r="EE161" s="610"/>
      <c r="EF161" s="611"/>
      <c r="EG161" s="610"/>
      <c r="EH161" s="612"/>
      <c r="EI161" s="612"/>
      <c r="EJ161" s="612"/>
      <c r="EK161" s="612"/>
      <c r="EL161" s="607"/>
      <c r="EM161" s="608"/>
      <c r="EN161" s="608"/>
      <c r="EO161" s="609"/>
      <c r="EP161" s="610"/>
      <c r="EQ161" s="611"/>
      <c r="ER161" s="610"/>
      <c r="ES161" s="612"/>
      <c r="ET161" s="612"/>
      <c r="EU161" s="612"/>
      <c r="EV161" s="612"/>
      <c r="EW161" s="607"/>
      <c r="EX161" s="608"/>
      <c r="EY161" s="608"/>
      <c r="EZ161" s="609"/>
      <c r="FA161" s="610"/>
      <c r="FB161" s="611"/>
      <c r="FC161" s="610"/>
      <c r="FD161" s="612"/>
      <c r="FE161" s="612"/>
      <c r="FF161" s="612"/>
      <c r="FG161" s="612"/>
      <c r="FH161" s="607"/>
      <c r="FI161" s="608"/>
      <c r="FJ161" s="608"/>
      <c r="FK161" s="609"/>
      <c r="FL161" s="610"/>
      <c r="FM161" s="611"/>
      <c r="FN161" s="610"/>
      <c r="FO161" s="612"/>
      <c r="FP161" s="612"/>
      <c r="FQ161" s="612"/>
      <c r="FR161" s="612"/>
      <c r="FS161" s="607"/>
      <c r="FT161" s="608"/>
      <c r="FU161" s="608"/>
      <c r="FV161" s="609"/>
      <c r="FW161" s="610"/>
      <c r="FX161" s="611"/>
      <c r="FY161" s="610"/>
      <c r="FZ161" s="612"/>
      <c r="GA161" s="612"/>
      <c r="GB161" s="612"/>
      <c r="GC161" s="612"/>
      <c r="GD161" s="607"/>
      <c r="GE161" s="608"/>
      <c r="GF161" s="608"/>
    </row>
    <row r="162" spans="1:188" s="23" customFormat="1" ht="14.1" customHeight="1">
      <c r="A162" s="584">
        <f t="shared" si="18"/>
        <v>17</v>
      </c>
      <c r="B162" s="553"/>
      <c r="C162" s="603"/>
      <c r="D162" s="604"/>
      <c r="E162" s="604"/>
      <c r="F162" s="605"/>
      <c r="G162" s="605"/>
      <c r="H162" s="605"/>
      <c r="I162" s="606"/>
      <c r="J162" s="607"/>
      <c r="K162" s="608"/>
      <c r="L162" s="608"/>
      <c r="M162" s="609"/>
      <c r="N162" s="610"/>
      <c r="O162" s="611"/>
      <c r="P162" s="610"/>
      <c r="Q162" s="612"/>
      <c r="R162" s="612"/>
      <c r="S162" s="612"/>
      <c r="T162" s="612"/>
      <c r="U162" s="607"/>
      <c r="V162" s="608"/>
      <c r="W162" s="608"/>
      <c r="X162" s="609"/>
      <c r="Y162" s="610"/>
      <c r="Z162" s="611"/>
      <c r="AA162" s="610"/>
      <c r="AB162" s="612"/>
      <c r="AC162" s="612"/>
      <c r="AD162" s="612"/>
      <c r="AE162" s="612"/>
      <c r="AF162" s="607"/>
      <c r="AG162" s="608"/>
      <c r="AH162" s="608"/>
      <c r="AI162" s="609"/>
      <c r="AJ162" s="610"/>
      <c r="AK162" s="611"/>
      <c r="AL162" s="610"/>
      <c r="AM162" s="612"/>
      <c r="AN162" s="612"/>
      <c r="AO162" s="612"/>
      <c r="AP162" s="612"/>
      <c r="AQ162" s="607"/>
      <c r="AR162" s="608"/>
      <c r="AS162" s="608"/>
      <c r="AT162" s="609"/>
      <c r="AU162" s="610"/>
      <c r="AV162" s="611"/>
      <c r="AW162" s="610"/>
      <c r="AX162" s="612"/>
      <c r="AY162" s="612"/>
      <c r="AZ162" s="612"/>
      <c r="BA162" s="612"/>
      <c r="BB162" s="607"/>
      <c r="BC162" s="608"/>
      <c r="BD162" s="608"/>
      <c r="BE162" s="609"/>
      <c r="BF162" s="610"/>
      <c r="BG162" s="611"/>
      <c r="BH162" s="610"/>
      <c r="BI162" s="612"/>
      <c r="BJ162" s="612"/>
      <c r="BK162" s="612"/>
      <c r="BL162" s="612"/>
      <c r="BM162" s="607"/>
      <c r="BN162" s="608"/>
      <c r="BO162" s="608"/>
      <c r="BP162" s="609"/>
      <c r="BQ162" s="610"/>
      <c r="BR162" s="611"/>
      <c r="BS162" s="610"/>
      <c r="BT162" s="612"/>
      <c r="BU162" s="612"/>
      <c r="BV162" s="612"/>
      <c r="BW162" s="612"/>
      <c r="BX162" s="607"/>
      <c r="BY162" s="608"/>
      <c r="BZ162" s="608"/>
      <c r="CA162" s="609"/>
      <c r="CB162" s="610"/>
      <c r="CC162" s="611"/>
      <c r="CD162" s="610"/>
      <c r="CE162" s="612"/>
      <c r="CF162" s="612"/>
      <c r="CG162" s="612"/>
      <c r="CH162" s="612"/>
      <c r="CI162" s="607"/>
      <c r="CJ162" s="608"/>
      <c r="CK162" s="608"/>
      <c r="CL162" s="609"/>
      <c r="CM162" s="610"/>
      <c r="CN162" s="611"/>
      <c r="CO162" s="610"/>
      <c r="CP162" s="612"/>
      <c r="CQ162" s="612"/>
      <c r="CR162" s="612"/>
      <c r="CS162" s="612"/>
      <c r="CT162" s="607"/>
      <c r="CU162" s="608"/>
      <c r="CV162" s="608"/>
      <c r="CW162" s="609"/>
      <c r="CX162" s="610"/>
      <c r="CY162" s="611"/>
      <c r="CZ162" s="610"/>
      <c r="DA162" s="612"/>
      <c r="DB162" s="612"/>
      <c r="DC162" s="612"/>
      <c r="DD162" s="612"/>
      <c r="DE162" s="607"/>
      <c r="DF162" s="608"/>
      <c r="DG162" s="608"/>
      <c r="DH162" s="609"/>
      <c r="DI162" s="610"/>
      <c r="DJ162" s="611"/>
      <c r="DK162" s="610"/>
      <c r="DL162" s="612"/>
      <c r="DM162" s="612"/>
      <c r="DN162" s="612"/>
      <c r="DO162" s="612"/>
      <c r="DP162" s="607"/>
      <c r="DQ162" s="608"/>
      <c r="DR162" s="608"/>
      <c r="DS162" s="609"/>
      <c r="DT162" s="610"/>
      <c r="DU162" s="611"/>
      <c r="DV162" s="610"/>
      <c r="DW162" s="612"/>
      <c r="DX162" s="612"/>
      <c r="DY162" s="612"/>
      <c r="DZ162" s="612"/>
      <c r="EA162" s="607"/>
      <c r="EB162" s="608"/>
      <c r="EC162" s="608"/>
      <c r="ED162" s="609"/>
      <c r="EE162" s="610"/>
      <c r="EF162" s="611"/>
      <c r="EG162" s="610"/>
      <c r="EH162" s="612"/>
      <c r="EI162" s="612"/>
      <c r="EJ162" s="612"/>
      <c r="EK162" s="612"/>
      <c r="EL162" s="607"/>
      <c r="EM162" s="608"/>
      <c r="EN162" s="608"/>
      <c r="EO162" s="609"/>
      <c r="EP162" s="610"/>
      <c r="EQ162" s="611"/>
      <c r="ER162" s="610"/>
      <c r="ES162" s="612"/>
      <c r="ET162" s="612"/>
      <c r="EU162" s="612"/>
      <c r="EV162" s="612"/>
      <c r="EW162" s="607"/>
      <c r="EX162" s="608"/>
      <c r="EY162" s="608"/>
      <c r="EZ162" s="609"/>
      <c r="FA162" s="610"/>
      <c r="FB162" s="611"/>
      <c r="FC162" s="610"/>
      <c r="FD162" s="612"/>
      <c r="FE162" s="612"/>
      <c r="FF162" s="612"/>
      <c r="FG162" s="612"/>
      <c r="FH162" s="607"/>
      <c r="FI162" s="608"/>
      <c r="FJ162" s="608"/>
      <c r="FK162" s="609"/>
      <c r="FL162" s="610"/>
      <c r="FM162" s="611"/>
      <c r="FN162" s="610"/>
      <c r="FO162" s="612"/>
      <c r="FP162" s="612"/>
      <c r="FQ162" s="612"/>
      <c r="FR162" s="612"/>
      <c r="FS162" s="607"/>
      <c r="FT162" s="608"/>
      <c r="FU162" s="608"/>
      <c r="FV162" s="609"/>
      <c r="FW162" s="610"/>
      <c r="FX162" s="611"/>
      <c r="FY162" s="610"/>
      <c r="FZ162" s="612"/>
      <c r="GA162" s="612"/>
      <c r="GB162" s="612"/>
      <c r="GC162" s="612"/>
      <c r="GD162" s="607"/>
      <c r="GE162" s="608"/>
      <c r="GF162" s="608"/>
    </row>
    <row r="163" spans="1:188" ht="14.1" customHeight="1">
      <c r="A163" s="563"/>
      <c r="B163" s="567"/>
      <c r="C163" s="580" t="s">
        <v>3074</v>
      </c>
      <c r="D163" s="581"/>
      <c r="E163" s="581"/>
      <c r="F163" s="582"/>
      <c r="G163" s="582"/>
      <c r="H163" s="582"/>
      <c r="I163" s="583"/>
      <c r="J163" s="559"/>
      <c r="K163" s="560"/>
      <c r="L163" s="560"/>
      <c r="M163" s="561"/>
      <c r="N163" s="532"/>
      <c r="O163" s="562"/>
      <c r="P163" s="532"/>
      <c r="Q163" s="529"/>
      <c r="R163" s="529"/>
      <c r="S163" s="529"/>
      <c r="T163" s="529"/>
      <c r="U163" s="559"/>
      <c r="V163" s="560"/>
      <c r="W163" s="560"/>
      <c r="X163" s="561"/>
      <c r="Y163" s="532"/>
      <c r="Z163" s="562"/>
      <c r="AA163" s="532"/>
      <c r="AB163" s="529"/>
      <c r="AC163" s="529"/>
      <c r="AD163" s="529"/>
      <c r="AE163" s="529"/>
      <c r="AF163" s="559"/>
      <c r="AG163" s="560"/>
      <c r="AH163" s="560"/>
      <c r="AI163" s="561"/>
      <c r="AJ163" s="532"/>
      <c r="AK163" s="562"/>
      <c r="AL163" s="532"/>
      <c r="AM163" s="529"/>
      <c r="AN163" s="529"/>
      <c r="AO163" s="529"/>
      <c r="AP163" s="529"/>
      <c r="AQ163" s="559"/>
      <c r="AR163" s="560"/>
      <c r="AS163" s="560"/>
      <c r="AT163" s="561"/>
      <c r="AU163" s="532"/>
      <c r="AV163" s="562"/>
      <c r="AW163" s="532"/>
      <c r="AX163" s="529"/>
      <c r="AY163" s="529"/>
      <c r="AZ163" s="529"/>
      <c r="BA163" s="529"/>
      <c r="BB163" s="559"/>
      <c r="BC163" s="560"/>
      <c r="BD163" s="560"/>
      <c r="BE163" s="561"/>
      <c r="BF163" s="532"/>
      <c r="BG163" s="562"/>
      <c r="BH163" s="532"/>
      <c r="BI163" s="529"/>
      <c r="BJ163" s="529"/>
      <c r="BK163" s="529"/>
      <c r="BL163" s="529"/>
      <c r="BM163" s="559"/>
      <c r="BN163" s="560"/>
      <c r="BO163" s="560"/>
      <c r="BP163" s="561"/>
      <c r="BQ163" s="532"/>
      <c r="BR163" s="562"/>
      <c r="BS163" s="532"/>
      <c r="BT163" s="529"/>
      <c r="BU163" s="529"/>
      <c r="BV163" s="529"/>
      <c r="BW163" s="529"/>
      <c r="BX163" s="559"/>
      <c r="BY163" s="560"/>
      <c r="BZ163" s="560"/>
      <c r="CA163" s="561"/>
      <c r="CB163" s="532"/>
      <c r="CC163" s="562"/>
      <c r="CD163" s="532"/>
      <c r="CE163" s="529"/>
      <c r="CF163" s="529"/>
      <c r="CG163" s="529"/>
      <c r="CH163" s="529"/>
      <c r="CI163" s="559"/>
      <c r="CJ163" s="560"/>
      <c r="CK163" s="560"/>
      <c r="CL163" s="561"/>
      <c r="CM163" s="532"/>
      <c r="CN163" s="562"/>
      <c r="CO163" s="532"/>
      <c r="CP163" s="529"/>
      <c r="CQ163" s="529"/>
      <c r="CR163" s="529"/>
      <c r="CS163" s="529"/>
      <c r="CT163" s="559"/>
      <c r="CU163" s="560"/>
      <c r="CV163" s="560"/>
      <c r="CW163" s="561"/>
      <c r="CX163" s="532"/>
      <c r="CY163" s="562"/>
      <c r="CZ163" s="532"/>
      <c r="DA163" s="529"/>
      <c r="DB163" s="529"/>
      <c r="DC163" s="529"/>
      <c r="DD163" s="529"/>
      <c r="DE163" s="559"/>
      <c r="DF163" s="560"/>
      <c r="DG163" s="560"/>
      <c r="DH163" s="561"/>
      <c r="DI163" s="532"/>
      <c r="DJ163" s="562"/>
      <c r="DK163" s="532"/>
      <c r="DL163" s="529"/>
      <c r="DM163" s="529"/>
      <c r="DN163" s="529"/>
      <c r="DO163" s="529"/>
      <c r="DP163" s="559"/>
      <c r="DQ163" s="560"/>
      <c r="DR163" s="560"/>
      <c r="DS163" s="561"/>
      <c r="DT163" s="532"/>
      <c r="DU163" s="562"/>
      <c r="DV163" s="532"/>
      <c r="DW163" s="529"/>
      <c r="DX163" s="529"/>
      <c r="DY163" s="529"/>
      <c r="DZ163" s="529"/>
      <c r="EA163" s="559"/>
      <c r="EB163" s="560"/>
      <c r="EC163" s="560"/>
      <c r="ED163" s="561"/>
      <c r="EE163" s="532"/>
      <c r="EF163" s="562"/>
      <c r="EG163" s="532"/>
      <c r="EH163" s="529"/>
      <c r="EI163" s="529"/>
      <c r="EJ163" s="529"/>
      <c r="EK163" s="529"/>
      <c r="EL163" s="559"/>
      <c r="EM163" s="560"/>
      <c r="EN163" s="560"/>
      <c r="EO163" s="561"/>
      <c r="EP163" s="532"/>
      <c r="EQ163" s="562"/>
      <c r="ER163" s="532"/>
      <c r="ES163" s="529"/>
      <c r="ET163" s="529"/>
      <c r="EU163" s="529"/>
      <c r="EV163" s="529"/>
      <c r="EW163" s="559"/>
      <c r="EX163" s="560"/>
      <c r="EY163" s="560"/>
      <c r="EZ163" s="561"/>
      <c r="FA163" s="532"/>
      <c r="FB163" s="562"/>
      <c r="FC163" s="532"/>
      <c r="FD163" s="529"/>
      <c r="FE163" s="529"/>
      <c r="FF163" s="529"/>
      <c r="FG163" s="529"/>
      <c r="FH163" s="559"/>
      <c r="FI163" s="560"/>
      <c r="FJ163" s="560"/>
      <c r="FK163" s="561"/>
      <c r="FL163" s="532"/>
      <c r="FM163" s="562"/>
      <c r="FN163" s="532"/>
      <c r="FO163" s="529"/>
      <c r="FP163" s="529"/>
      <c r="FQ163" s="529"/>
      <c r="FR163" s="529"/>
      <c r="FS163" s="559"/>
      <c r="FT163" s="560"/>
      <c r="FU163" s="560"/>
      <c r="FV163" s="561"/>
      <c r="FW163" s="532"/>
      <c r="FX163" s="562"/>
      <c r="FY163" s="532"/>
      <c r="FZ163" s="529"/>
      <c r="GA163" s="529"/>
      <c r="GB163" s="529"/>
      <c r="GC163" s="529"/>
      <c r="GD163" s="559"/>
      <c r="GE163" s="560"/>
      <c r="GF163" s="560"/>
    </row>
    <row r="164" spans="1:188" ht="14.1" customHeight="1">
      <c r="A164" s="563"/>
      <c r="B164" s="567"/>
      <c r="C164" s="613" t="s">
        <v>3075</v>
      </c>
      <c r="D164" s="614"/>
      <c r="E164" s="614"/>
      <c r="F164" s="614"/>
      <c r="G164" s="614"/>
      <c r="H164" s="614"/>
      <c r="I164" s="615"/>
      <c r="J164" s="559"/>
      <c r="K164" s="560"/>
      <c r="L164" s="560"/>
      <c r="M164" s="561"/>
      <c r="N164" s="532"/>
      <c r="O164" s="562"/>
      <c r="P164" s="532"/>
      <c r="Q164" s="529"/>
      <c r="R164" s="529"/>
      <c r="S164" s="529"/>
      <c r="T164" s="529"/>
      <c r="U164" s="559"/>
      <c r="V164" s="560"/>
      <c r="W164" s="560"/>
      <c r="X164" s="561"/>
      <c r="Y164" s="532"/>
      <c r="Z164" s="562"/>
      <c r="AA164" s="532"/>
      <c r="AB164" s="529"/>
      <c r="AC164" s="529"/>
      <c r="AD164" s="529"/>
      <c r="AE164" s="529"/>
      <c r="AF164" s="559"/>
      <c r="AG164" s="560"/>
      <c r="AH164" s="560"/>
      <c r="AI164" s="561"/>
      <c r="AJ164" s="532"/>
      <c r="AK164" s="562"/>
      <c r="AL164" s="532"/>
      <c r="AM164" s="529"/>
      <c r="AN164" s="529"/>
      <c r="AO164" s="529"/>
      <c r="AP164" s="529"/>
      <c r="AQ164" s="559"/>
      <c r="AR164" s="560"/>
      <c r="AS164" s="560"/>
      <c r="AT164" s="561"/>
      <c r="AU164" s="532"/>
      <c r="AV164" s="562"/>
      <c r="AW164" s="532"/>
      <c r="AX164" s="529"/>
      <c r="AY164" s="529"/>
      <c r="AZ164" s="529"/>
      <c r="BA164" s="529"/>
      <c r="BB164" s="559"/>
      <c r="BC164" s="560"/>
      <c r="BD164" s="560"/>
      <c r="BE164" s="561"/>
      <c r="BF164" s="532"/>
      <c r="BG164" s="562"/>
      <c r="BH164" s="532"/>
      <c r="BI164" s="529"/>
      <c r="BJ164" s="529"/>
      <c r="BK164" s="529"/>
      <c r="BL164" s="529"/>
      <c r="BM164" s="559"/>
      <c r="BN164" s="560"/>
      <c r="BO164" s="560"/>
      <c r="BP164" s="561"/>
      <c r="BQ164" s="532"/>
      <c r="BR164" s="562"/>
      <c r="BS164" s="532"/>
      <c r="BT164" s="529"/>
      <c r="BU164" s="529"/>
      <c r="BV164" s="529"/>
      <c r="BW164" s="529"/>
      <c r="BX164" s="559"/>
      <c r="BY164" s="560"/>
      <c r="BZ164" s="560"/>
      <c r="CA164" s="561"/>
      <c r="CB164" s="532"/>
      <c r="CC164" s="562"/>
      <c r="CD164" s="532"/>
      <c r="CE164" s="529"/>
      <c r="CF164" s="529"/>
      <c r="CG164" s="529"/>
      <c r="CH164" s="529"/>
      <c r="CI164" s="559"/>
      <c r="CJ164" s="560"/>
      <c r="CK164" s="560"/>
      <c r="CL164" s="561"/>
      <c r="CM164" s="532"/>
      <c r="CN164" s="562"/>
      <c r="CO164" s="532"/>
      <c r="CP164" s="529"/>
      <c r="CQ164" s="529"/>
      <c r="CR164" s="529"/>
      <c r="CS164" s="529"/>
      <c r="CT164" s="559"/>
      <c r="CU164" s="560"/>
      <c r="CV164" s="560"/>
      <c r="CW164" s="561"/>
      <c r="CX164" s="532"/>
      <c r="CY164" s="562"/>
      <c r="CZ164" s="532"/>
      <c r="DA164" s="529"/>
      <c r="DB164" s="529"/>
      <c r="DC164" s="529"/>
      <c r="DD164" s="529"/>
      <c r="DE164" s="559"/>
      <c r="DF164" s="560"/>
      <c r="DG164" s="560"/>
      <c r="DH164" s="561"/>
      <c r="DI164" s="532"/>
      <c r="DJ164" s="562"/>
      <c r="DK164" s="532"/>
      <c r="DL164" s="529"/>
      <c r="DM164" s="529"/>
      <c r="DN164" s="529"/>
      <c r="DO164" s="529"/>
      <c r="DP164" s="559"/>
      <c r="DQ164" s="560"/>
      <c r="DR164" s="560"/>
      <c r="DS164" s="561"/>
      <c r="DT164" s="532"/>
      <c r="DU164" s="562"/>
      <c r="DV164" s="532"/>
      <c r="DW164" s="529"/>
      <c r="DX164" s="529"/>
      <c r="DY164" s="529"/>
      <c r="DZ164" s="529"/>
      <c r="EA164" s="559"/>
      <c r="EB164" s="560"/>
      <c r="EC164" s="560"/>
      <c r="ED164" s="561"/>
      <c r="EE164" s="532"/>
      <c r="EF164" s="562"/>
      <c r="EG164" s="532"/>
      <c r="EH164" s="529"/>
      <c r="EI164" s="529"/>
      <c r="EJ164" s="529"/>
      <c r="EK164" s="529"/>
      <c r="EL164" s="559"/>
      <c r="EM164" s="560"/>
      <c r="EN164" s="560"/>
      <c r="EO164" s="561"/>
      <c r="EP164" s="532"/>
      <c r="EQ164" s="562"/>
      <c r="ER164" s="532"/>
      <c r="ES164" s="529"/>
      <c r="ET164" s="529"/>
      <c r="EU164" s="529"/>
      <c r="EV164" s="529"/>
      <c r="EW164" s="559"/>
      <c r="EX164" s="560"/>
      <c r="EY164" s="560"/>
      <c r="EZ164" s="561"/>
      <c r="FA164" s="532"/>
      <c r="FB164" s="562"/>
      <c r="FC164" s="532"/>
      <c r="FD164" s="529"/>
      <c r="FE164" s="529"/>
      <c r="FF164" s="529"/>
      <c r="FG164" s="529"/>
      <c r="FH164" s="559"/>
      <c r="FI164" s="560"/>
      <c r="FJ164" s="560"/>
      <c r="FK164" s="561"/>
      <c r="FL164" s="532"/>
      <c r="FM164" s="562"/>
      <c r="FN164" s="532"/>
      <c r="FO164" s="529"/>
      <c r="FP164" s="529"/>
      <c r="FQ164" s="529"/>
      <c r="FR164" s="529"/>
      <c r="FS164" s="559"/>
      <c r="FT164" s="560"/>
      <c r="FU164" s="560"/>
      <c r="FV164" s="561"/>
      <c r="FW164" s="532"/>
      <c r="FX164" s="562"/>
      <c r="FY164" s="532"/>
      <c r="FZ164" s="529"/>
      <c r="GA164" s="529"/>
      <c r="GB164" s="529"/>
      <c r="GC164" s="529"/>
      <c r="GD164" s="559"/>
      <c r="GE164" s="560"/>
      <c r="GF164" s="560"/>
    </row>
    <row r="165" spans="1:188" s="24" customFormat="1" ht="14.1" customHeight="1">
      <c r="A165" s="584">
        <v>1</v>
      </c>
      <c r="B165" s="616"/>
      <c r="C165" s="617"/>
      <c r="D165" s="551"/>
      <c r="E165" s="588"/>
      <c r="F165" s="618"/>
      <c r="G165" s="618"/>
      <c r="H165" s="597"/>
      <c r="I165" s="598"/>
      <c r="J165" s="619"/>
      <c r="K165" s="599"/>
      <c r="L165" s="599"/>
      <c r="M165" s="620"/>
      <c r="N165" s="621"/>
      <c r="O165" s="622"/>
      <c r="P165" s="621"/>
      <c r="Q165" s="22"/>
      <c r="R165" s="22"/>
      <c r="S165" s="22"/>
      <c r="T165" s="22"/>
      <c r="U165" s="619"/>
      <c r="V165" s="599"/>
      <c r="W165" s="599"/>
      <c r="X165" s="620"/>
      <c r="Y165" s="621"/>
      <c r="Z165" s="622"/>
      <c r="AA165" s="621"/>
      <c r="AB165" s="22"/>
      <c r="AC165" s="22"/>
      <c r="AD165" s="22"/>
      <c r="AE165" s="22"/>
      <c r="AF165" s="619"/>
      <c r="AG165" s="599"/>
      <c r="AH165" s="599"/>
      <c r="AI165" s="620"/>
      <c r="AJ165" s="621"/>
      <c r="AK165" s="622"/>
      <c r="AL165" s="621"/>
      <c r="AM165" s="22"/>
      <c r="AN165" s="22"/>
      <c r="AO165" s="22"/>
      <c r="AP165" s="22"/>
      <c r="AQ165" s="619"/>
      <c r="AR165" s="599"/>
      <c r="AS165" s="599"/>
      <c r="AT165" s="620"/>
      <c r="AU165" s="621"/>
      <c r="AV165" s="622"/>
      <c r="AW165" s="621"/>
      <c r="AX165" s="22"/>
      <c r="AY165" s="22"/>
      <c r="AZ165" s="22"/>
      <c r="BA165" s="22"/>
      <c r="BB165" s="619"/>
      <c r="BC165" s="599"/>
      <c r="BD165" s="599"/>
      <c r="BE165" s="620"/>
      <c r="BF165" s="621"/>
      <c r="BG165" s="622"/>
      <c r="BH165" s="621"/>
      <c r="BI165" s="22"/>
      <c r="BJ165" s="22"/>
      <c r="BK165" s="22"/>
      <c r="BL165" s="22"/>
      <c r="BM165" s="619"/>
      <c r="BN165" s="599"/>
      <c r="BO165" s="599"/>
      <c r="BP165" s="620"/>
      <c r="BQ165" s="621"/>
      <c r="BR165" s="622"/>
      <c r="BS165" s="621"/>
      <c r="BT165" s="22"/>
      <c r="BU165" s="22"/>
      <c r="BV165" s="22"/>
      <c r="BW165" s="22"/>
      <c r="BX165" s="619"/>
      <c r="BY165" s="599"/>
      <c r="BZ165" s="599"/>
      <c r="CA165" s="620"/>
      <c r="CB165" s="621"/>
      <c r="CC165" s="622"/>
      <c r="CD165" s="621"/>
      <c r="CE165" s="22"/>
      <c r="CF165" s="22"/>
      <c r="CG165" s="22"/>
      <c r="CH165" s="22"/>
      <c r="CI165" s="619"/>
      <c r="CJ165" s="599"/>
      <c r="CK165" s="599"/>
      <c r="CL165" s="620"/>
      <c r="CM165" s="621"/>
      <c r="CN165" s="622"/>
      <c r="CO165" s="621"/>
      <c r="CP165" s="22"/>
      <c r="CQ165" s="22"/>
      <c r="CR165" s="22"/>
      <c r="CS165" s="22"/>
      <c r="CT165" s="619"/>
      <c r="CU165" s="599"/>
      <c r="CV165" s="599"/>
      <c r="CW165" s="620"/>
      <c r="CX165" s="621"/>
      <c r="CY165" s="622"/>
      <c r="CZ165" s="621"/>
      <c r="DA165" s="22"/>
      <c r="DB165" s="22"/>
      <c r="DC165" s="22"/>
      <c r="DD165" s="22"/>
      <c r="DE165" s="619"/>
      <c r="DF165" s="599"/>
      <c r="DG165" s="599"/>
      <c r="DH165" s="620"/>
      <c r="DI165" s="621"/>
      <c r="DJ165" s="622"/>
      <c r="DK165" s="621"/>
      <c r="DL165" s="22"/>
      <c r="DM165" s="22"/>
      <c r="DN165" s="22"/>
      <c r="DO165" s="22"/>
      <c r="DP165" s="619"/>
      <c r="DQ165" s="599"/>
      <c r="DR165" s="599"/>
      <c r="DS165" s="620"/>
      <c r="DT165" s="621"/>
      <c r="DU165" s="622"/>
      <c r="DV165" s="621"/>
      <c r="DW165" s="22"/>
      <c r="DX165" s="22"/>
      <c r="DY165" s="22"/>
      <c r="DZ165" s="22"/>
      <c r="EA165" s="619"/>
      <c r="EB165" s="599"/>
      <c r="EC165" s="599"/>
      <c r="ED165" s="620"/>
      <c r="EE165" s="621"/>
      <c r="EF165" s="622"/>
      <c r="EG165" s="621"/>
      <c r="EH165" s="22"/>
      <c r="EI165" s="22"/>
      <c r="EJ165" s="22"/>
      <c r="EK165" s="22"/>
      <c r="EL165" s="619"/>
      <c r="EM165" s="599"/>
      <c r="EN165" s="599"/>
      <c r="EO165" s="620"/>
      <c r="EP165" s="621"/>
      <c r="EQ165" s="622"/>
      <c r="ER165" s="621"/>
      <c r="ES165" s="22"/>
      <c r="ET165" s="22"/>
      <c r="EU165" s="22"/>
      <c r="EV165" s="22"/>
      <c r="EW165" s="619"/>
      <c r="EX165" s="599"/>
      <c r="EY165" s="599"/>
      <c r="EZ165" s="620"/>
      <c r="FA165" s="621"/>
      <c r="FB165" s="622"/>
      <c r="FC165" s="621"/>
      <c r="FD165" s="22"/>
      <c r="FE165" s="22"/>
      <c r="FF165" s="22"/>
      <c r="FG165" s="22"/>
      <c r="FH165" s="619"/>
      <c r="FI165" s="599"/>
      <c r="FJ165" s="599"/>
      <c r="FK165" s="620"/>
      <c r="FL165" s="621"/>
      <c r="FM165" s="622"/>
      <c r="FN165" s="621"/>
      <c r="FO165" s="22"/>
      <c r="FP165" s="22"/>
      <c r="FQ165" s="22"/>
      <c r="FR165" s="22"/>
      <c r="FS165" s="619"/>
      <c r="FT165" s="599"/>
      <c r="FU165" s="599"/>
      <c r="FV165" s="620"/>
      <c r="FW165" s="621"/>
      <c r="FX165" s="622"/>
      <c r="FY165" s="621"/>
      <c r="FZ165" s="22"/>
      <c r="GA165" s="22"/>
      <c r="GB165" s="22"/>
      <c r="GC165" s="22"/>
      <c r="GD165" s="619"/>
      <c r="GE165" s="599"/>
      <c r="GF165" s="599"/>
    </row>
    <row r="166" spans="1:188" s="24" customFormat="1" ht="14.1" customHeight="1">
      <c r="A166" s="584">
        <f>1+A165</f>
        <v>2</v>
      </c>
      <c r="B166" s="616"/>
      <c r="C166" s="617" t="s">
        <v>3076</v>
      </c>
      <c r="D166" s="551" t="s">
        <v>389</v>
      </c>
      <c r="E166" s="588">
        <v>450</v>
      </c>
      <c r="F166" s="597"/>
      <c r="G166" s="597"/>
      <c r="H166" s="597">
        <f>E166*F166</f>
        <v>0</v>
      </c>
      <c r="I166" s="598">
        <f>E166*G166</f>
        <v>0</v>
      </c>
      <c r="J166" s="619"/>
      <c r="K166" s="599"/>
      <c r="L166" s="599"/>
      <c r="M166" s="620"/>
      <c r="N166" s="621"/>
      <c r="O166" s="622"/>
      <c r="P166" s="621"/>
      <c r="Q166" s="22"/>
      <c r="R166" s="22"/>
      <c r="S166" s="22"/>
      <c r="T166" s="22"/>
      <c r="U166" s="619"/>
      <c r="V166" s="599"/>
      <c r="W166" s="599"/>
      <c r="X166" s="620"/>
      <c r="Y166" s="621"/>
      <c r="Z166" s="622"/>
      <c r="AA166" s="621"/>
      <c r="AB166" s="22"/>
      <c r="AC166" s="22"/>
      <c r="AD166" s="22"/>
      <c r="AE166" s="22"/>
      <c r="AF166" s="619"/>
      <c r="AG166" s="599"/>
      <c r="AH166" s="599"/>
      <c r="AI166" s="620"/>
      <c r="AJ166" s="621"/>
      <c r="AK166" s="622"/>
      <c r="AL166" s="621"/>
      <c r="AM166" s="22"/>
      <c r="AN166" s="22"/>
      <c r="AO166" s="22"/>
      <c r="AP166" s="22"/>
      <c r="AQ166" s="619"/>
      <c r="AR166" s="599"/>
      <c r="AS166" s="599"/>
      <c r="AT166" s="620"/>
      <c r="AU166" s="621"/>
      <c r="AV166" s="622"/>
      <c r="AW166" s="621"/>
      <c r="AX166" s="22"/>
      <c r="AY166" s="22"/>
      <c r="AZ166" s="22"/>
      <c r="BA166" s="22"/>
      <c r="BB166" s="619"/>
      <c r="BC166" s="599"/>
      <c r="BD166" s="599"/>
      <c r="BE166" s="620"/>
      <c r="BF166" s="621"/>
      <c r="BG166" s="622"/>
      <c r="BH166" s="621"/>
      <c r="BI166" s="22"/>
      <c r="BJ166" s="22"/>
      <c r="BK166" s="22"/>
      <c r="BL166" s="22"/>
      <c r="BM166" s="619"/>
      <c r="BN166" s="599"/>
      <c r="BO166" s="599"/>
      <c r="BP166" s="620"/>
      <c r="BQ166" s="621"/>
      <c r="BR166" s="622"/>
      <c r="BS166" s="621"/>
      <c r="BT166" s="22"/>
      <c r="BU166" s="22"/>
      <c r="BV166" s="22"/>
      <c r="BW166" s="22"/>
      <c r="BX166" s="619"/>
      <c r="BY166" s="599"/>
      <c r="BZ166" s="599"/>
      <c r="CA166" s="620"/>
      <c r="CB166" s="621"/>
      <c r="CC166" s="622"/>
      <c r="CD166" s="621"/>
      <c r="CE166" s="22"/>
      <c r="CF166" s="22"/>
      <c r="CG166" s="22"/>
      <c r="CH166" s="22"/>
      <c r="CI166" s="619"/>
      <c r="CJ166" s="599"/>
      <c r="CK166" s="599"/>
      <c r="CL166" s="620"/>
      <c r="CM166" s="621"/>
      <c r="CN166" s="622"/>
      <c r="CO166" s="621"/>
      <c r="CP166" s="22"/>
      <c r="CQ166" s="22"/>
      <c r="CR166" s="22"/>
      <c r="CS166" s="22"/>
      <c r="CT166" s="619"/>
      <c r="CU166" s="599"/>
      <c r="CV166" s="599"/>
      <c r="CW166" s="620"/>
      <c r="CX166" s="621"/>
      <c r="CY166" s="622"/>
      <c r="CZ166" s="621"/>
      <c r="DA166" s="22"/>
      <c r="DB166" s="22"/>
      <c r="DC166" s="22"/>
      <c r="DD166" s="22"/>
      <c r="DE166" s="619"/>
      <c r="DF166" s="599"/>
      <c r="DG166" s="599"/>
      <c r="DH166" s="620"/>
      <c r="DI166" s="621"/>
      <c r="DJ166" s="622"/>
      <c r="DK166" s="621"/>
      <c r="DL166" s="22"/>
      <c r="DM166" s="22"/>
      <c r="DN166" s="22"/>
      <c r="DO166" s="22"/>
      <c r="DP166" s="619"/>
      <c r="DQ166" s="599"/>
      <c r="DR166" s="599"/>
      <c r="DS166" s="620"/>
      <c r="DT166" s="621"/>
      <c r="DU166" s="622"/>
      <c r="DV166" s="621"/>
      <c r="DW166" s="22"/>
      <c r="DX166" s="22"/>
      <c r="DY166" s="22"/>
      <c r="DZ166" s="22"/>
      <c r="EA166" s="619"/>
      <c r="EB166" s="599"/>
      <c r="EC166" s="599"/>
      <c r="ED166" s="620"/>
      <c r="EE166" s="621"/>
      <c r="EF166" s="622"/>
      <c r="EG166" s="621"/>
      <c r="EH166" s="22"/>
      <c r="EI166" s="22"/>
      <c r="EJ166" s="22"/>
      <c r="EK166" s="22"/>
      <c r="EL166" s="619"/>
      <c r="EM166" s="599"/>
      <c r="EN166" s="599"/>
      <c r="EO166" s="620"/>
      <c r="EP166" s="621"/>
      <c r="EQ166" s="622"/>
      <c r="ER166" s="621"/>
      <c r="ES166" s="22"/>
      <c r="ET166" s="22"/>
      <c r="EU166" s="22"/>
      <c r="EV166" s="22"/>
      <c r="EW166" s="619"/>
      <c r="EX166" s="599"/>
      <c r="EY166" s="599"/>
      <c r="EZ166" s="620"/>
      <c r="FA166" s="621"/>
      <c r="FB166" s="622"/>
      <c r="FC166" s="621"/>
      <c r="FD166" s="22"/>
      <c r="FE166" s="22"/>
      <c r="FF166" s="22"/>
      <c r="FG166" s="22"/>
      <c r="FH166" s="619"/>
      <c r="FI166" s="599"/>
      <c r="FJ166" s="599"/>
      <c r="FK166" s="620"/>
      <c r="FL166" s="621"/>
      <c r="FM166" s="622"/>
      <c r="FN166" s="621"/>
      <c r="FO166" s="22"/>
      <c r="FP166" s="22"/>
      <c r="FQ166" s="22"/>
      <c r="FR166" s="22"/>
      <c r="FS166" s="619"/>
      <c r="FT166" s="599"/>
      <c r="FU166" s="599"/>
      <c r="FV166" s="620"/>
      <c r="FW166" s="621"/>
      <c r="FX166" s="622"/>
      <c r="FY166" s="621"/>
      <c r="FZ166" s="22"/>
      <c r="GA166" s="22"/>
      <c r="GB166" s="22"/>
      <c r="GC166" s="22"/>
      <c r="GD166" s="619"/>
      <c r="GE166" s="599"/>
      <c r="GF166" s="599"/>
    </row>
    <row r="167" spans="1:188" s="24" customFormat="1" ht="14.1" customHeight="1">
      <c r="A167" s="584">
        <f t="shared" ref="A167:A200" si="21">1+A166</f>
        <v>3</v>
      </c>
      <c r="B167" s="616"/>
      <c r="C167" s="617"/>
      <c r="D167" s="551"/>
      <c r="E167" s="588"/>
      <c r="F167" s="597"/>
      <c r="G167" s="623"/>
      <c r="H167" s="597">
        <f>E167*F167</f>
        <v>0</v>
      </c>
      <c r="I167" s="598">
        <f>E167*G167</f>
        <v>0</v>
      </c>
      <c r="J167" s="619"/>
      <c r="K167" s="599"/>
      <c r="L167" s="599"/>
      <c r="M167" s="620"/>
      <c r="N167" s="621"/>
      <c r="O167" s="622"/>
      <c r="P167" s="621"/>
      <c r="Q167" s="22"/>
      <c r="R167" s="22"/>
      <c r="S167" s="22"/>
      <c r="T167" s="22"/>
      <c r="U167" s="619"/>
      <c r="V167" s="599"/>
      <c r="W167" s="599"/>
      <c r="X167" s="620"/>
      <c r="Y167" s="621"/>
      <c r="Z167" s="622"/>
      <c r="AA167" s="621"/>
      <c r="AB167" s="22"/>
      <c r="AC167" s="22"/>
      <c r="AD167" s="22"/>
      <c r="AE167" s="22"/>
      <c r="AF167" s="619"/>
      <c r="AG167" s="599"/>
      <c r="AH167" s="599"/>
      <c r="AI167" s="620"/>
      <c r="AJ167" s="621"/>
      <c r="AK167" s="622"/>
      <c r="AL167" s="621"/>
      <c r="AM167" s="22"/>
      <c r="AN167" s="22"/>
      <c r="AO167" s="22"/>
      <c r="AP167" s="22"/>
      <c r="AQ167" s="619"/>
      <c r="AR167" s="599"/>
      <c r="AS167" s="599"/>
      <c r="AT167" s="620"/>
      <c r="AU167" s="621"/>
      <c r="AV167" s="622"/>
      <c r="AW167" s="621"/>
      <c r="AX167" s="22"/>
      <c r="AY167" s="22"/>
      <c r="AZ167" s="22"/>
      <c r="BA167" s="22"/>
      <c r="BB167" s="619"/>
      <c r="BC167" s="599"/>
      <c r="BD167" s="599"/>
      <c r="BE167" s="620"/>
      <c r="BF167" s="621"/>
      <c r="BG167" s="622"/>
      <c r="BH167" s="621"/>
      <c r="BI167" s="22"/>
      <c r="BJ167" s="22"/>
      <c r="BK167" s="22"/>
      <c r="BL167" s="22"/>
      <c r="BM167" s="619"/>
      <c r="BN167" s="599"/>
      <c r="BO167" s="599"/>
      <c r="BP167" s="620"/>
      <c r="BQ167" s="621"/>
      <c r="BR167" s="622"/>
      <c r="BS167" s="621"/>
      <c r="BT167" s="22"/>
      <c r="BU167" s="22"/>
      <c r="BV167" s="22"/>
      <c r="BW167" s="22"/>
      <c r="BX167" s="619"/>
      <c r="BY167" s="599"/>
      <c r="BZ167" s="599"/>
      <c r="CA167" s="620"/>
      <c r="CB167" s="621"/>
      <c r="CC167" s="622"/>
      <c r="CD167" s="621"/>
      <c r="CE167" s="22"/>
      <c r="CF167" s="22"/>
      <c r="CG167" s="22"/>
      <c r="CH167" s="22"/>
      <c r="CI167" s="619"/>
      <c r="CJ167" s="599"/>
      <c r="CK167" s="599"/>
      <c r="CL167" s="620"/>
      <c r="CM167" s="621"/>
      <c r="CN167" s="622"/>
      <c r="CO167" s="621"/>
      <c r="CP167" s="22"/>
      <c r="CQ167" s="22"/>
      <c r="CR167" s="22"/>
      <c r="CS167" s="22"/>
      <c r="CT167" s="619"/>
      <c r="CU167" s="599"/>
      <c r="CV167" s="599"/>
      <c r="CW167" s="620"/>
      <c r="CX167" s="621"/>
      <c r="CY167" s="622"/>
      <c r="CZ167" s="621"/>
      <c r="DA167" s="22"/>
      <c r="DB167" s="22"/>
      <c r="DC167" s="22"/>
      <c r="DD167" s="22"/>
      <c r="DE167" s="619"/>
      <c r="DF167" s="599"/>
      <c r="DG167" s="599"/>
      <c r="DH167" s="620"/>
      <c r="DI167" s="621"/>
      <c r="DJ167" s="622"/>
      <c r="DK167" s="621"/>
      <c r="DL167" s="22"/>
      <c r="DM167" s="22"/>
      <c r="DN167" s="22"/>
      <c r="DO167" s="22"/>
      <c r="DP167" s="619"/>
      <c r="DQ167" s="599"/>
      <c r="DR167" s="599"/>
      <c r="DS167" s="620"/>
      <c r="DT167" s="621"/>
      <c r="DU167" s="622"/>
      <c r="DV167" s="621"/>
      <c r="DW167" s="22"/>
      <c r="DX167" s="22"/>
      <c r="DY167" s="22"/>
      <c r="DZ167" s="22"/>
      <c r="EA167" s="619"/>
      <c r="EB167" s="599"/>
      <c r="EC167" s="599"/>
      <c r="ED167" s="620"/>
      <c r="EE167" s="621"/>
      <c r="EF167" s="622"/>
      <c r="EG167" s="621"/>
      <c r="EH167" s="22"/>
      <c r="EI167" s="22"/>
      <c r="EJ167" s="22"/>
      <c r="EK167" s="22"/>
      <c r="EL167" s="619"/>
      <c r="EM167" s="599"/>
      <c r="EN167" s="599"/>
      <c r="EO167" s="620"/>
      <c r="EP167" s="621"/>
      <c r="EQ167" s="622"/>
      <c r="ER167" s="621"/>
      <c r="ES167" s="22"/>
      <c r="ET167" s="22"/>
      <c r="EU167" s="22"/>
      <c r="EV167" s="22"/>
      <c r="EW167" s="619"/>
      <c r="EX167" s="599"/>
      <c r="EY167" s="599"/>
      <c r="EZ167" s="620"/>
      <c r="FA167" s="621"/>
      <c r="FB167" s="622"/>
      <c r="FC167" s="621"/>
      <c r="FD167" s="22"/>
      <c r="FE167" s="22"/>
      <c r="FF167" s="22"/>
      <c r="FG167" s="22"/>
      <c r="FH167" s="619"/>
      <c r="FI167" s="599"/>
      <c r="FJ167" s="599"/>
      <c r="FK167" s="620"/>
      <c r="FL167" s="621"/>
      <c r="FM167" s="622"/>
      <c r="FN167" s="621"/>
      <c r="FO167" s="22"/>
      <c r="FP167" s="22"/>
      <c r="FQ167" s="22"/>
      <c r="FR167" s="22"/>
      <c r="FS167" s="619"/>
      <c r="FT167" s="599"/>
      <c r="FU167" s="599"/>
      <c r="FV167" s="620"/>
      <c r="FW167" s="621"/>
      <c r="FX167" s="622"/>
      <c r="FY167" s="621"/>
      <c r="FZ167" s="22"/>
      <c r="GA167" s="22"/>
      <c r="GB167" s="22"/>
      <c r="GC167" s="22"/>
      <c r="GD167" s="619"/>
      <c r="GE167" s="599"/>
      <c r="GF167" s="599"/>
    </row>
    <row r="168" spans="1:188" s="24" customFormat="1" ht="14.1" customHeight="1">
      <c r="A168" s="584">
        <f t="shared" si="21"/>
        <v>4</v>
      </c>
      <c r="B168" s="616"/>
      <c r="C168" s="617" t="s">
        <v>3077</v>
      </c>
      <c r="D168" s="551" t="s">
        <v>389</v>
      </c>
      <c r="E168" s="588">
        <v>250</v>
      </c>
      <c r="F168" s="597"/>
      <c r="G168" s="597"/>
      <c r="H168" s="597">
        <f t="shared" ref="H168:H197" si="22">E168*F168</f>
        <v>0</v>
      </c>
      <c r="I168" s="598">
        <f t="shared" ref="I168:I197" si="23">E168*G168</f>
        <v>0</v>
      </c>
      <c r="J168" s="619"/>
      <c r="K168" s="599"/>
      <c r="L168" s="599"/>
      <c r="M168" s="620"/>
      <c r="N168" s="621"/>
      <c r="O168" s="622"/>
      <c r="P168" s="621"/>
      <c r="Q168" s="22"/>
      <c r="R168" s="22"/>
      <c r="S168" s="22"/>
      <c r="T168" s="22"/>
      <c r="U168" s="619"/>
      <c r="V168" s="599"/>
      <c r="W168" s="599"/>
      <c r="X168" s="620"/>
      <c r="Y168" s="621"/>
      <c r="Z168" s="622"/>
      <c r="AA168" s="621"/>
      <c r="AB168" s="22"/>
      <c r="AC168" s="22"/>
      <c r="AD168" s="22"/>
      <c r="AE168" s="22"/>
      <c r="AF168" s="619"/>
      <c r="AG168" s="599"/>
      <c r="AH168" s="599"/>
      <c r="AI168" s="620"/>
      <c r="AJ168" s="621"/>
      <c r="AK168" s="622"/>
      <c r="AL168" s="621"/>
      <c r="AM168" s="22"/>
      <c r="AN168" s="22"/>
      <c r="AO168" s="22"/>
      <c r="AP168" s="22"/>
      <c r="AQ168" s="619"/>
      <c r="AR168" s="599"/>
      <c r="AS168" s="599"/>
      <c r="AT168" s="620"/>
      <c r="AU168" s="621"/>
      <c r="AV168" s="622"/>
      <c r="AW168" s="621"/>
      <c r="AX168" s="22"/>
      <c r="AY168" s="22"/>
      <c r="AZ168" s="22"/>
      <c r="BA168" s="22"/>
      <c r="BB168" s="619"/>
      <c r="BC168" s="599"/>
      <c r="BD168" s="599"/>
      <c r="BE168" s="620"/>
      <c r="BF168" s="621"/>
      <c r="BG168" s="622"/>
      <c r="BH168" s="621"/>
      <c r="BI168" s="22"/>
      <c r="BJ168" s="22"/>
      <c r="BK168" s="22"/>
      <c r="BL168" s="22"/>
      <c r="BM168" s="619"/>
      <c r="BN168" s="599"/>
      <c r="BO168" s="599"/>
      <c r="BP168" s="620"/>
      <c r="BQ168" s="621"/>
      <c r="BR168" s="622"/>
      <c r="BS168" s="621"/>
      <c r="BT168" s="22"/>
      <c r="BU168" s="22"/>
      <c r="BV168" s="22"/>
      <c r="BW168" s="22"/>
      <c r="BX168" s="619"/>
      <c r="BY168" s="599"/>
      <c r="BZ168" s="599"/>
      <c r="CA168" s="620"/>
      <c r="CB168" s="621"/>
      <c r="CC168" s="622"/>
      <c r="CD168" s="621"/>
      <c r="CE168" s="22"/>
      <c r="CF168" s="22"/>
      <c r="CG168" s="22"/>
      <c r="CH168" s="22"/>
      <c r="CI168" s="619"/>
      <c r="CJ168" s="599"/>
      <c r="CK168" s="599"/>
      <c r="CL168" s="620"/>
      <c r="CM168" s="621"/>
      <c r="CN168" s="622"/>
      <c r="CO168" s="621"/>
      <c r="CP168" s="22"/>
      <c r="CQ168" s="22"/>
      <c r="CR168" s="22"/>
      <c r="CS168" s="22"/>
      <c r="CT168" s="619"/>
      <c r="CU168" s="599"/>
      <c r="CV168" s="599"/>
      <c r="CW168" s="620"/>
      <c r="CX168" s="621"/>
      <c r="CY168" s="622"/>
      <c r="CZ168" s="621"/>
      <c r="DA168" s="22"/>
      <c r="DB168" s="22"/>
      <c r="DC168" s="22"/>
      <c r="DD168" s="22"/>
      <c r="DE168" s="619"/>
      <c r="DF168" s="599"/>
      <c r="DG168" s="599"/>
      <c r="DH168" s="620"/>
      <c r="DI168" s="621"/>
      <c r="DJ168" s="622"/>
      <c r="DK168" s="621"/>
      <c r="DL168" s="22"/>
      <c r="DM168" s="22"/>
      <c r="DN168" s="22"/>
      <c r="DO168" s="22"/>
      <c r="DP168" s="619"/>
      <c r="DQ168" s="599"/>
      <c r="DR168" s="599"/>
      <c r="DS168" s="620"/>
      <c r="DT168" s="621"/>
      <c r="DU168" s="622"/>
      <c r="DV168" s="621"/>
      <c r="DW168" s="22"/>
      <c r="DX168" s="22"/>
      <c r="DY168" s="22"/>
      <c r="DZ168" s="22"/>
      <c r="EA168" s="619"/>
      <c r="EB168" s="599"/>
      <c r="EC168" s="599"/>
      <c r="ED168" s="620"/>
      <c r="EE168" s="621"/>
      <c r="EF168" s="622"/>
      <c r="EG168" s="621"/>
      <c r="EH168" s="22"/>
      <c r="EI168" s="22"/>
      <c r="EJ168" s="22"/>
      <c r="EK168" s="22"/>
      <c r="EL168" s="619"/>
      <c r="EM168" s="599"/>
      <c r="EN168" s="599"/>
      <c r="EO168" s="620"/>
      <c r="EP168" s="621"/>
      <c r="EQ168" s="622"/>
      <c r="ER168" s="621"/>
      <c r="ES168" s="22"/>
      <c r="ET168" s="22"/>
      <c r="EU168" s="22"/>
      <c r="EV168" s="22"/>
      <c r="EW168" s="619"/>
      <c r="EX168" s="599"/>
      <c r="EY168" s="599"/>
      <c r="EZ168" s="620"/>
      <c r="FA168" s="621"/>
      <c r="FB168" s="622"/>
      <c r="FC168" s="621"/>
      <c r="FD168" s="22"/>
      <c r="FE168" s="22"/>
      <c r="FF168" s="22"/>
      <c r="FG168" s="22"/>
      <c r="FH168" s="619"/>
      <c r="FI168" s="599"/>
      <c r="FJ168" s="599"/>
      <c r="FK168" s="620"/>
      <c r="FL168" s="621"/>
      <c r="FM168" s="622"/>
      <c r="FN168" s="621"/>
      <c r="FO168" s="22"/>
      <c r="FP168" s="22"/>
      <c r="FQ168" s="22"/>
      <c r="FR168" s="22"/>
      <c r="FS168" s="619"/>
      <c r="FT168" s="599"/>
      <c r="FU168" s="599"/>
      <c r="FV168" s="620"/>
      <c r="FW168" s="621"/>
      <c r="FX168" s="622"/>
      <c r="FY168" s="621"/>
      <c r="FZ168" s="22"/>
      <c r="GA168" s="22"/>
      <c r="GB168" s="22"/>
      <c r="GC168" s="22"/>
      <c r="GD168" s="619"/>
      <c r="GE168" s="599"/>
      <c r="GF168" s="599"/>
    </row>
    <row r="169" spans="1:188" s="24" customFormat="1" ht="14.1" customHeight="1">
      <c r="A169" s="584">
        <f t="shared" si="21"/>
        <v>5</v>
      </c>
      <c r="B169" s="616"/>
      <c r="C169" s="617" t="s">
        <v>3078</v>
      </c>
      <c r="D169" s="551" t="s">
        <v>389</v>
      </c>
      <c r="E169" s="588">
        <v>7500</v>
      </c>
      <c r="F169" s="623"/>
      <c r="G169" s="623"/>
      <c r="H169" s="597">
        <f t="shared" si="22"/>
        <v>0</v>
      </c>
      <c r="I169" s="598">
        <f t="shared" si="23"/>
        <v>0</v>
      </c>
      <c r="J169" s="619"/>
      <c r="K169" s="599"/>
      <c r="L169" s="599"/>
      <c r="M169" s="620"/>
      <c r="N169" s="621"/>
      <c r="O169" s="622"/>
      <c r="P169" s="621"/>
      <c r="Q169" s="22"/>
      <c r="R169" s="22"/>
      <c r="S169" s="22"/>
      <c r="T169" s="22"/>
      <c r="U169" s="619"/>
      <c r="V169" s="599"/>
      <c r="W169" s="599"/>
      <c r="X169" s="620"/>
      <c r="Y169" s="621"/>
      <c r="Z169" s="622"/>
      <c r="AA169" s="621"/>
      <c r="AB169" s="22"/>
      <c r="AC169" s="22"/>
      <c r="AD169" s="22"/>
      <c r="AE169" s="22"/>
      <c r="AF169" s="619"/>
      <c r="AG169" s="599"/>
      <c r="AH169" s="599"/>
      <c r="AI169" s="620"/>
      <c r="AJ169" s="621"/>
      <c r="AK169" s="622"/>
      <c r="AL169" s="621"/>
      <c r="AM169" s="22"/>
      <c r="AN169" s="22"/>
      <c r="AO169" s="22"/>
      <c r="AP169" s="22"/>
      <c r="AQ169" s="619"/>
      <c r="AR169" s="599"/>
      <c r="AS169" s="599"/>
      <c r="AT169" s="620"/>
      <c r="AU169" s="621"/>
      <c r="AV169" s="622"/>
      <c r="AW169" s="621"/>
      <c r="AX169" s="22"/>
      <c r="AY169" s="22"/>
      <c r="AZ169" s="22"/>
      <c r="BA169" s="22"/>
      <c r="BB169" s="619"/>
      <c r="BC169" s="599"/>
      <c r="BD169" s="599"/>
      <c r="BE169" s="620"/>
      <c r="BF169" s="621"/>
      <c r="BG169" s="622"/>
      <c r="BH169" s="621"/>
      <c r="BI169" s="22"/>
      <c r="BJ169" s="22"/>
      <c r="BK169" s="22"/>
      <c r="BL169" s="22"/>
      <c r="BM169" s="619"/>
      <c r="BN169" s="599"/>
      <c r="BO169" s="599"/>
      <c r="BP169" s="620"/>
      <c r="BQ169" s="621"/>
      <c r="BR169" s="622"/>
      <c r="BS169" s="621"/>
      <c r="BT169" s="22"/>
      <c r="BU169" s="22"/>
      <c r="BV169" s="22"/>
      <c r="BW169" s="22"/>
      <c r="BX169" s="619"/>
      <c r="BY169" s="599"/>
      <c r="BZ169" s="599"/>
      <c r="CA169" s="620"/>
      <c r="CB169" s="621"/>
      <c r="CC169" s="622"/>
      <c r="CD169" s="621"/>
      <c r="CE169" s="22"/>
      <c r="CF169" s="22"/>
      <c r="CG169" s="22"/>
      <c r="CH169" s="22"/>
      <c r="CI169" s="619"/>
      <c r="CJ169" s="599"/>
      <c r="CK169" s="599"/>
      <c r="CL169" s="620"/>
      <c r="CM169" s="621"/>
      <c r="CN169" s="622"/>
      <c r="CO169" s="621"/>
      <c r="CP169" s="22"/>
      <c r="CQ169" s="22"/>
      <c r="CR169" s="22"/>
      <c r="CS169" s="22"/>
      <c r="CT169" s="619"/>
      <c r="CU169" s="599"/>
      <c r="CV169" s="599"/>
      <c r="CW169" s="620"/>
      <c r="CX169" s="621"/>
      <c r="CY169" s="622"/>
      <c r="CZ169" s="621"/>
      <c r="DA169" s="22"/>
      <c r="DB169" s="22"/>
      <c r="DC169" s="22"/>
      <c r="DD169" s="22"/>
      <c r="DE169" s="619"/>
      <c r="DF169" s="599"/>
      <c r="DG169" s="599"/>
      <c r="DH169" s="620"/>
      <c r="DI169" s="621"/>
      <c r="DJ169" s="622"/>
      <c r="DK169" s="621"/>
      <c r="DL169" s="22"/>
      <c r="DM169" s="22"/>
      <c r="DN169" s="22"/>
      <c r="DO169" s="22"/>
      <c r="DP169" s="619"/>
      <c r="DQ169" s="599"/>
      <c r="DR169" s="599"/>
      <c r="DS169" s="620"/>
      <c r="DT169" s="621"/>
      <c r="DU169" s="622"/>
      <c r="DV169" s="621"/>
      <c r="DW169" s="22"/>
      <c r="DX169" s="22"/>
      <c r="DY169" s="22"/>
      <c r="DZ169" s="22"/>
      <c r="EA169" s="619"/>
      <c r="EB169" s="599"/>
      <c r="EC169" s="599"/>
      <c r="ED169" s="620"/>
      <c r="EE169" s="621"/>
      <c r="EF169" s="622"/>
      <c r="EG169" s="621"/>
      <c r="EH169" s="22"/>
      <c r="EI169" s="22"/>
      <c r="EJ169" s="22"/>
      <c r="EK169" s="22"/>
      <c r="EL169" s="619"/>
      <c r="EM169" s="599"/>
      <c r="EN169" s="599"/>
      <c r="EO169" s="620"/>
      <c r="EP169" s="621"/>
      <c r="EQ169" s="622"/>
      <c r="ER169" s="621"/>
      <c r="ES169" s="22"/>
      <c r="ET169" s="22"/>
      <c r="EU169" s="22"/>
      <c r="EV169" s="22"/>
      <c r="EW169" s="619"/>
      <c r="EX169" s="599"/>
      <c r="EY169" s="599"/>
      <c r="EZ169" s="620"/>
      <c r="FA169" s="621"/>
      <c r="FB169" s="622"/>
      <c r="FC169" s="621"/>
      <c r="FD169" s="22"/>
      <c r="FE169" s="22"/>
      <c r="FF169" s="22"/>
      <c r="FG169" s="22"/>
      <c r="FH169" s="619"/>
      <c r="FI169" s="599"/>
      <c r="FJ169" s="599"/>
      <c r="FK169" s="620"/>
      <c r="FL169" s="621"/>
      <c r="FM169" s="622"/>
      <c r="FN169" s="621"/>
      <c r="FO169" s="22"/>
      <c r="FP169" s="22"/>
      <c r="FQ169" s="22"/>
      <c r="FR169" s="22"/>
      <c r="FS169" s="619"/>
      <c r="FT169" s="599"/>
      <c r="FU169" s="599"/>
      <c r="FV169" s="620"/>
      <c r="FW169" s="621"/>
      <c r="FX169" s="622"/>
      <c r="FY169" s="621"/>
      <c r="FZ169" s="22"/>
      <c r="GA169" s="22"/>
      <c r="GB169" s="22"/>
      <c r="GC169" s="22"/>
      <c r="GD169" s="619"/>
      <c r="GE169" s="599"/>
      <c r="GF169" s="599"/>
    </row>
    <row r="170" spans="1:188" s="24" customFormat="1" ht="14.1" customHeight="1">
      <c r="A170" s="584">
        <f t="shared" si="21"/>
        <v>6</v>
      </c>
      <c r="B170" s="616"/>
      <c r="C170" s="617" t="s">
        <v>3079</v>
      </c>
      <c r="D170" s="551" t="s">
        <v>389</v>
      </c>
      <c r="E170" s="588">
        <v>28000</v>
      </c>
      <c r="F170" s="623"/>
      <c r="G170" s="623"/>
      <c r="H170" s="597">
        <f t="shared" si="22"/>
        <v>0</v>
      </c>
      <c r="I170" s="598">
        <f t="shared" si="23"/>
        <v>0</v>
      </c>
      <c r="J170" s="619"/>
      <c r="K170" s="599"/>
      <c r="L170" s="599"/>
      <c r="M170" s="620"/>
      <c r="N170" s="621"/>
      <c r="O170" s="622"/>
      <c r="P170" s="621"/>
      <c r="Q170" s="22"/>
      <c r="R170" s="22"/>
      <c r="S170" s="22"/>
      <c r="T170" s="22"/>
      <c r="U170" s="619"/>
      <c r="V170" s="599"/>
      <c r="W170" s="599"/>
      <c r="X170" s="620"/>
      <c r="Y170" s="621"/>
      <c r="Z170" s="622"/>
      <c r="AA170" s="621"/>
      <c r="AB170" s="22"/>
      <c r="AC170" s="22"/>
      <c r="AD170" s="22"/>
      <c r="AE170" s="22"/>
      <c r="AF170" s="619"/>
      <c r="AG170" s="599"/>
      <c r="AH170" s="599"/>
      <c r="AI170" s="620"/>
      <c r="AJ170" s="621"/>
      <c r="AK170" s="622"/>
      <c r="AL170" s="621"/>
      <c r="AM170" s="22"/>
      <c r="AN170" s="22"/>
      <c r="AO170" s="22"/>
      <c r="AP170" s="22"/>
      <c r="AQ170" s="619"/>
      <c r="AR170" s="599"/>
      <c r="AS170" s="599"/>
      <c r="AT170" s="620"/>
      <c r="AU170" s="621"/>
      <c r="AV170" s="622"/>
      <c r="AW170" s="621"/>
      <c r="AX170" s="22"/>
      <c r="AY170" s="22"/>
      <c r="AZ170" s="22"/>
      <c r="BA170" s="22"/>
      <c r="BB170" s="619"/>
      <c r="BC170" s="599"/>
      <c r="BD170" s="599"/>
      <c r="BE170" s="620"/>
      <c r="BF170" s="621"/>
      <c r="BG170" s="622"/>
      <c r="BH170" s="621"/>
      <c r="BI170" s="22"/>
      <c r="BJ170" s="22"/>
      <c r="BK170" s="22"/>
      <c r="BL170" s="22"/>
      <c r="BM170" s="619"/>
      <c r="BN170" s="599"/>
      <c r="BO170" s="599"/>
      <c r="BP170" s="620"/>
      <c r="BQ170" s="621"/>
      <c r="BR170" s="622"/>
      <c r="BS170" s="621"/>
      <c r="BT170" s="22"/>
      <c r="BU170" s="22"/>
      <c r="BV170" s="22"/>
      <c r="BW170" s="22"/>
      <c r="BX170" s="619"/>
      <c r="BY170" s="599"/>
      <c r="BZ170" s="599"/>
      <c r="CA170" s="620"/>
      <c r="CB170" s="621"/>
      <c r="CC170" s="622"/>
      <c r="CD170" s="621"/>
      <c r="CE170" s="22"/>
      <c r="CF170" s="22"/>
      <c r="CG170" s="22"/>
      <c r="CH170" s="22"/>
      <c r="CI170" s="619"/>
      <c r="CJ170" s="599"/>
      <c r="CK170" s="599"/>
      <c r="CL170" s="620"/>
      <c r="CM170" s="621"/>
      <c r="CN170" s="622"/>
      <c r="CO170" s="621"/>
      <c r="CP170" s="22"/>
      <c r="CQ170" s="22"/>
      <c r="CR170" s="22"/>
      <c r="CS170" s="22"/>
      <c r="CT170" s="619"/>
      <c r="CU170" s="599"/>
      <c r="CV170" s="599"/>
      <c r="CW170" s="620"/>
      <c r="CX170" s="621"/>
      <c r="CY170" s="622"/>
      <c r="CZ170" s="621"/>
      <c r="DA170" s="22"/>
      <c r="DB170" s="22"/>
      <c r="DC170" s="22"/>
      <c r="DD170" s="22"/>
      <c r="DE170" s="619"/>
      <c r="DF170" s="599"/>
      <c r="DG170" s="599"/>
      <c r="DH170" s="620"/>
      <c r="DI170" s="621"/>
      <c r="DJ170" s="622"/>
      <c r="DK170" s="621"/>
      <c r="DL170" s="22"/>
      <c r="DM170" s="22"/>
      <c r="DN170" s="22"/>
      <c r="DO170" s="22"/>
      <c r="DP170" s="619"/>
      <c r="DQ170" s="599"/>
      <c r="DR170" s="599"/>
      <c r="DS170" s="620"/>
      <c r="DT170" s="621"/>
      <c r="DU170" s="622"/>
      <c r="DV170" s="621"/>
      <c r="DW170" s="22"/>
      <c r="DX170" s="22"/>
      <c r="DY170" s="22"/>
      <c r="DZ170" s="22"/>
      <c r="EA170" s="619"/>
      <c r="EB170" s="599"/>
      <c r="EC170" s="599"/>
      <c r="ED170" s="620"/>
      <c r="EE170" s="621"/>
      <c r="EF170" s="622"/>
      <c r="EG170" s="621"/>
      <c r="EH170" s="22"/>
      <c r="EI170" s="22"/>
      <c r="EJ170" s="22"/>
      <c r="EK170" s="22"/>
      <c r="EL170" s="619"/>
      <c r="EM170" s="599"/>
      <c r="EN170" s="599"/>
      <c r="EO170" s="620"/>
      <c r="EP170" s="621"/>
      <c r="EQ170" s="622"/>
      <c r="ER170" s="621"/>
      <c r="ES170" s="22"/>
      <c r="ET170" s="22"/>
      <c r="EU170" s="22"/>
      <c r="EV170" s="22"/>
      <c r="EW170" s="619"/>
      <c r="EX170" s="599"/>
      <c r="EY170" s="599"/>
      <c r="EZ170" s="620"/>
      <c r="FA170" s="621"/>
      <c r="FB170" s="622"/>
      <c r="FC170" s="621"/>
      <c r="FD170" s="22"/>
      <c r="FE170" s="22"/>
      <c r="FF170" s="22"/>
      <c r="FG170" s="22"/>
      <c r="FH170" s="619"/>
      <c r="FI170" s="599"/>
      <c r="FJ170" s="599"/>
      <c r="FK170" s="620"/>
      <c r="FL170" s="621"/>
      <c r="FM170" s="622"/>
      <c r="FN170" s="621"/>
      <c r="FO170" s="22"/>
      <c r="FP170" s="22"/>
      <c r="FQ170" s="22"/>
      <c r="FR170" s="22"/>
      <c r="FS170" s="619"/>
      <c r="FT170" s="599"/>
      <c r="FU170" s="599"/>
      <c r="FV170" s="620"/>
      <c r="FW170" s="621"/>
      <c r="FX170" s="622"/>
      <c r="FY170" s="621"/>
      <c r="FZ170" s="22"/>
      <c r="GA170" s="22"/>
      <c r="GB170" s="22"/>
      <c r="GC170" s="22"/>
      <c r="GD170" s="619"/>
      <c r="GE170" s="599"/>
      <c r="GF170" s="599"/>
    </row>
    <row r="171" spans="1:188" s="25" customFormat="1" ht="14.1" customHeight="1">
      <c r="A171" s="584">
        <f t="shared" si="21"/>
        <v>7</v>
      </c>
      <c r="B171" s="616"/>
      <c r="C171" s="617"/>
      <c r="D171" s="551"/>
      <c r="E171" s="588"/>
      <c r="F171" s="618"/>
      <c r="G171" s="618"/>
      <c r="H171" s="597">
        <f t="shared" si="22"/>
        <v>0</v>
      </c>
      <c r="I171" s="598">
        <f t="shared" si="23"/>
        <v>0</v>
      </c>
      <c r="J171" s="624"/>
      <c r="K171" s="591"/>
      <c r="L171" s="591"/>
      <c r="M171" s="625"/>
      <c r="N171" s="626"/>
      <c r="O171" s="627"/>
      <c r="P171" s="626"/>
      <c r="Q171" s="21"/>
      <c r="R171" s="21"/>
      <c r="S171" s="21"/>
      <c r="T171" s="21"/>
      <c r="U171" s="624"/>
      <c r="V171" s="591"/>
      <c r="W171" s="591"/>
      <c r="X171" s="625"/>
      <c r="Y171" s="626"/>
      <c r="Z171" s="627"/>
      <c r="AA171" s="626"/>
      <c r="AB171" s="21"/>
      <c r="AC171" s="21"/>
      <c r="AD171" s="21"/>
      <c r="AE171" s="21"/>
      <c r="AF171" s="624"/>
      <c r="AG171" s="591"/>
      <c r="AH171" s="591"/>
      <c r="AI171" s="625"/>
      <c r="AJ171" s="626"/>
      <c r="AK171" s="627"/>
      <c r="AL171" s="626"/>
      <c r="AM171" s="21"/>
      <c r="AN171" s="21"/>
      <c r="AO171" s="21"/>
      <c r="AP171" s="21"/>
      <c r="AQ171" s="624"/>
      <c r="AR171" s="591"/>
      <c r="AS171" s="591"/>
      <c r="AT171" s="625"/>
      <c r="AU171" s="626"/>
      <c r="AV171" s="627"/>
      <c r="AW171" s="626"/>
      <c r="AX171" s="21"/>
      <c r="AY171" s="21"/>
      <c r="AZ171" s="21"/>
      <c r="BA171" s="21"/>
      <c r="BB171" s="624"/>
      <c r="BC171" s="591"/>
      <c r="BD171" s="591"/>
      <c r="BE171" s="625"/>
      <c r="BF171" s="626"/>
      <c r="BG171" s="627"/>
      <c r="BH171" s="626"/>
      <c r="BI171" s="21"/>
      <c r="BJ171" s="21"/>
      <c r="BK171" s="21"/>
      <c r="BL171" s="21"/>
      <c r="BM171" s="624"/>
      <c r="BN171" s="591"/>
      <c r="BO171" s="591"/>
      <c r="BP171" s="625"/>
      <c r="BQ171" s="626"/>
      <c r="BR171" s="627"/>
      <c r="BS171" s="626"/>
      <c r="BT171" s="21"/>
      <c r="BU171" s="21"/>
      <c r="BV171" s="21"/>
      <c r="BW171" s="21"/>
      <c r="BX171" s="624"/>
      <c r="BY171" s="591"/>
      <c r="BZ171" s="591"/>
      <c r="CA171" s="625"/>
      <c r="CB171" s="626"/>
      <c r="CC171" s="627"/>
      <c r="CD171" s="626"/>
      <c r="CE171" s="21"/>
      <c r="CF171" s="21"/>
      <c r="CG171" s="21"/>
      <c r="CH171" s="21"/>
      <c r="CI171" s="624"/>
      <c r="CJ171" s="591"/>
      <c r="CK171" s="591"/>
      <c r="CL171" s="625"/>
      <c r="CM171" s="626"/>
      <c r="CN171" s="627"/>
      <c r="CO171" s="626"/>
      <c r="CP171" s="21"/>
      <c r="CQ171" s="21"/>
      <c r="CR171" s="21"/>
      <c r="CS171" s="21"/>
      <c r="CT171" s="624"/>
      <c r="CU171" s="591"/>
      <c r="CV171" s="591"/>
      <c r="CW171" s="625"/>
      <c r="CX171" s="626"/>
      <c r="CY171" s="627"/>
      <c r="CZ171" s="626"/>
      <c r="DA171" s="21"/>
      <c r="DB171" s="21"/>
      <c r="DC171" s="21"/>
      <c r="DD171" s="21"/>
      <c r="DE171" s="624"/>
      <c r="DF171" s="591"/>
      <c r="DG171" s="591"/>
      <c r="DH171" s="625"/>
      <c r="DI171" s="626"/>
      <c r="DJ171" s="627"/>
      <c r="DK171" s="626"/>
      <c r="DL171" s="21"/>
      <c r="DM171" s="21"/>
      <c r="DN171" s="21"/>
      <c r="DO171" s="21"/>
      <c r="DP171" s="624"/>
      <c r="DQ171" s="591"/>
      <c r="DR171" s="591"/>
      <c r="DS171" s="625"/>
      <c r="DT171" s="626"/>
      <c r="DU171" s="627"/>
      <c r="DV171" s="626"/>
      <c r="DW171" s="21"/>
      <c r="DX171" s="21"/>
      <c r="DY171" s="21"/>
      <c r="DZ171" s="21"/>
      <c r="EA171" s="624"/>
      <c r="EB171" s="591"/>
      <c r="EC171" s="591"/>
      <c r="ED171" s="625"/>
      <c r="EE171" s="626"/>
      <c r="EF171" s="627"/>
      <c r="EG171" s="626"/>
      <c r="EH171" s="21"/>
      <c r="EI171" s="21"/>
      <c r="EJ171" s="21"/>
      <c r="EK171" s="21"/>
      <c r="EL171" s="624"/>
      <c r="EM171" s="591"/>
      <c r="EN171" s="591"/>
      <c r="EO171" s="625"/>
      <c r="EP171" s="626"/>
      <c r="EQ171" s="627"/>
      <c r="ER171" s="626"/>
      <c r="ES171" s="21"/>
      <c r="ET171" s="21"/>
      <c r="EU171" s="21"/>
      <c r="EV171" s="21"/>
      <c r="EW171" s="624"/>
      <c r="EX171" s="591"/>
      <c r="EY171" s="591"/>
      <c r="EZ171" s="625"/>
      <c r="FA171" s="626"/>
      <c r="FB171" s="627"/>
      <c r="FC171" s="626"/>
      <c r="FD171" s="21"/>
      <c r="FE171" s="21"/>
      <c r="FF171" s="21"/>
      <c r="FG171" s="21"/>
      <c r="FH171" s="624"/>
      <c r="FI171" s="591"/>
      <c r="FJ171" s="591"/>
      <c r="FK171" s="625"/>
      <c r="FL171" s="626"/>
      <c r="FM171" s="627"/>
      <c r="FN171" s="626"/>
      <c r="FO171" s="21"/>
      <c r="FP171" s="21"/>
      <c r="FQ171" s="21"/>
      <c r="FR171" s="21"/>
      <c r="FS171" s="624"/>
      <c r="FT171" s="591"/>
      <c r="FU171" s="591"/>
      <c r="FV171" s="625"/>
      <c r="FW171" s="626"/>
      <c r="FX171" s="627"/>
      <c r="FY171" s="626"/>
      <c r="FZ171" s="21"/>
      <c r="GA171" s="21"/>
      <c r="GB171" s="21"/>
      <c r="GC171" s="21"/>
      <c r="GD171" s="624"/>
      <c r="GE171" s="591"/>
      <c r="GF171" s="591"/>
    </row>
    <row r="172" spans="1:188" s="25" customFormat="1" ht="14.1" customHeight="1">
      <c r="A172" s="584">
        <f t="shared" si="21"/>
        <v>8</v>
      </c>
      <c r="B172" s="616"/>
      <c r="C172" s="617" t="s">
        <v>3080</v>
      </c>
      <c r="D172" s="551" t="s">
        <v>389</v>
      </c>
      <c r="E172" s="588">
        <v>500</v>
      </c>
      <c r="F172" s="618"/>
      <c r="G172" s="618"/>
      <c r="H172" s="597">
        <f t="shared" si="22"/>
        <v>0</v>
      </c>
      <c r="I172" s="598">
        <f t="shared" si="23"/>
        <v>0</v>
      </c>
      <c r="J172" s="624"/>
      <c r="K172" s="591"/>
      <c r="L172" s="591"/>
      <c r="M172" s="625"/>
      <c r="N172" s="626"/>
      <c r="O172" s="627"/>
      <c r="P172" s="626"/>
      <c r="Q172" s="21"/>
      <c r="R172" s="21"/>
      <c r="S172" s="21"/>
      <c r="T172" s="21"/>
      <c r="U172" s="624"/>
      <c r="V172" s="591"/>
      <c r="W172" s="591"/>
      <c r="X172" s="625"/>
      <c r="Y172" s="626"/>
      <c r="Z172" s="627"/>
      <c r="AA172" s="626"/>
      <c r="AB172" s="21"/>
      <c r="AC172" s="21"/>
      <c r="AD172" s="21"/>
      <c r="AE172" s="21"/>
      <c r="AF172" s="624"/>
      <c r="AG172" s="591"/>
      <c r="AH172" s="591"/>
      <c r="AI172" s="625"/>
      <c r="AJ172" s="626"/>
      <c r="AK172" s="627"/>
      <c r="AL172" s="626"/>
      <c r="AM172" s="21"/>
      <c r="AN172" s="21"/>
      <c r="AO172" s="21"/>
      <c r="AP172" s="21"/>
      <c r="AQ172" s="624"/>
      <c r="AR172" s="591"/>
      <c r="AS172" s="591"/>
      <c r="AT172" s="625"/>
      <c r="AU172" s="626"/>
      <c r="AV172" s="627"/>
      <c r="AW172" s="626"/>
      <c r="AX172" s="21"/>
      <c r="AY172" s="21"/>
      <c r="AZ172" s="21"/>
      <c r="BA172" s="21"/>
      <c r="BB172" s="624"/>
      <c r="BC172" s="591"/>
      <c r="BD172" s="591"/>
      <c r="BE172" s="625"/>
      <c r="BF172" s="626"/>
      <c r="BG172" s="627"/>
      <c r="BH172" s="626"/>
      <c r="BI172" s="21"/>
      <c r="BJ172" s="21"/>
      <c r="BK172" s="21"/>
      <c r="BL172" s="21"/>
      <c r="BM172" s="624"/>
      <c r="BN172" s="591"/>
      <c r="BO172" s="591"/>
      <c r="BP172" s="625"/>
      <c r="BQ172" s="626"/>
      <c r="BR172" s="627"/>
      <c r="BS172" s="626"/>
      <c r="BT172" s="21"/>
      <c r="BU172" s="21"/>
      <c r="BV172" s="21"/>
      <c r="BW172" s="21"/>
      <c r="BX172" s="624"/>
      <c r="BY172" s="591"/>
      <c r="BZ172" s="591"/>
      <c r="CA172" s="625"/>
      <c r="CB172" s="626"/>
      <c r="CC172" s="627"/>
      <c r="CD172" s="626"/>
      <c r="CE172" s="21"/>
      <c r="CF172" s="21"/>
      <c r="CG172" s="21"/>
      <c r="CH172" s="21"/>
      <c r="CI172" s="624"/>
      <c r="CJ172" s="591"/>
      <c r="CK172" s="591"/>
      <c r="CL172" s="625"/>
      <c r="CM172" s="626"/>
      <c r="CN172" s="627"/>
      <c r="CO172" s="626"/>
      <c r="CP172" s="21"/>
      <c r="CQ172" s="21"/>
      <c r="CR172" s="21"/>
      <c r="CS172" s="21"/>
      <c r="CT172" s="624"/>
      <c r="CU172" s="591"/>
      <c r="CV172" s="591"/>
      <c r="CW172" s="625"/>
      <c r="CX172" s="626"/>
      <c r="CY172" s="627"/>
      <c r="CZ172" s="626"/>
      <c r="DA172" s="21"/>
      <c r="DB172" s="21"/>
      <c r="DC172" s="21"/>
      <c r="DD172" s="21"/>
      <c r="DE172" s="624"/>
      <c r="DF172" s="591"/>
      <c r="DG172" s="591"/>
      <c r="DH172" s="625"/>
      <c r="DI172" s="626"/>
      <c r="DJ172" s="627"/>
      <c r="DK172" s="626"/>
      <c r="DL172" s="21"/>
      <c r="DM172" s="21"/>
      <c r="DN172" s="21"/>
      <c r="DO172" s="21"/>
      <c r="DP172" s="624"/>
      <c r="DQ172" s="591"/>
      <c r="DR172" s="591"/>
      <c r="DS172" s="625"/>
      <c r="DT172" s="626"/>
      <c r="DU172" s="627"/>
      <c r="DV172" s="626"/>
      <c r="DW172" s="21"/>
      <c r="DX172" s="21"/>
      <c r="DY172" s="21"/>
      <c r="DZ172" s="21"/>
      <c r="EA172" s="624"/>
      <c r="EB172" s="591"/>
      <c r="EC172" s="591"/>
      <c r="ED172" s="625"/>
      <c r="EE172" s="626"/>
      <c r="EF172" s="627"/>
      <c r="EG172" s="626"/>
      <c r="EH172" s="21"/>
      <c r="EI172" s="21"/>
      <c r="EJ172" s="21"/>
      <c r="EK172" s="21"/>
      <c r="EL172" s="624"/>
      <c r="EM172" s="591"/>
      <c r="EN172" s="591"/>
      <c r="EO172" s="625"/>
      <c r="EP172" s="626"/>
      <c r="EQ172" s="627"/>
      <c r="ER172" s="626"/>
      <c r="ES172" s="21"/>
      <c r="ET172" s="21"/>
      <c r="EU172" s="21"/>
      <c r="EV172" s="21"/>
      <c r="EW172" s="624"/>
      <c r="EX172" s="591"/>
      <c r="EY172" s="591"/>
      <c r="EZ172" s="625"/>
      <c r="FA172" s="626"/>
      <c r="FB172" s="627"/>
      <c r="FC172" s="626"/>
      <c r="FD172" s="21"/>
      <c r="FE172" s="21"/>
      <c r="FF172" s="21"/>
      <c r="FG172" s="21"/>
      <c r="FH172" s="624"/>
      <c r="FI172" s="591"/>
      <c r="FJ172" s="591"/>
      <c r="FK172" s="625"/>
      <c r="FL172" s="626"/>
      <c r="FM172" s="627"/>
      <c r="FN172" s="626"/>
      <c r="FO172" s="21"/>
      <c r="FP172" s="21"/>
      <c r="FQ172" s="21"/>
      <c r="FR172" s="21"/>
      <c r="FS172" s="624"/>
      <c r="FT172" s="591"/>
      <c r="FU172" s="591"/>
      <c r="FV172" s="625"/>
      <c r="FW172" s="626"/>
      <c r="FX172" s="627"/>
      <c r="FY172" s="626"/>
      <c r="FZ172" s="21"/>
      <c r="GA172" s="21"/>
      <c r="GB172" s="21"/>
      <c r="GC172" s="21"/>
      <c r="GD172" s="624"/>
      <c r="GE172" s="591"/>
      <c r="GF172" s="591"/>
    </row>
    <row r="173" spans="1:188" s="25" customFormat="1" ht="14.1" customHeight="1">
      <c r="A173" s="584">
        <f t="shared" si="21"/>
        <v>9</v>
      </c>
      <c r="B173" s="616"/>
      <c r="C173" s="617" t="s">
        <v>3081</v>
      </c>
      <c r="D173" s="551" t="s">
        <v>389</v>
      </c>
      <c r="E173" s="588">
        <v>5000</v>
      </c>
      <c r="F173" s="618"/>
      <c r="G173" s="618"/>
      <c r="H173" s="597">
        <f t="shared" si="22"/>
        <v>0</v>
      </c>
      <c r="I173" s="598">
        <f t="shared" si="23"/>
        <v>0</v>
      </c>
      <c r="J173" s="624"/>
      <c r="K173" s="591"/>
      <c r="L173" s="591"/>
      <c r="M173" s="625"/>
      <c r="N173" s="626"/>
      <c r="O173" s="627"/>
      <c r="P173" s="626"/>
      <c r="Q173" s="21"/>
      <c r="R173" s="21"/>
      <c r="S173" s="21"/>
      <c r="T173" s="21"/>
      <c r="U173" s="624"/>
      <c r="V173" s="591"/>
      <c r="W173" s="591"/>
      <c r="X173" s="625"/>
      <c r="Y173" s="626"/>
      <c r="Z173" s="627"/>
      <c r="AA173" s="626"/>
      <c r="AB173" s="21"/>
      <c r="AC173" s="21"/>
      <c r="AD173" s="21"/>
      <c r="AE173" s="21"/>
      <c r="AF173" s="624"/>
      <c r="AG173" s="591"/>
      <c r="AH173" s="591"/>
      <c r="AI173" s="625"/>
      <c r="AJ173" s="626"/>
      <c r="AK173" s="627"/>
      <c r="AL173" s="626"/>
      <c r="AM173" s="21"/>
      <c r="AN173" s="21"/>
      <c r="AO173" s="21"/>
      <c r="AP173" s="21"/>
      <c r="AQ173" s="624"/>
      <c r="AR173" s="591"/>
      <c r="AS173" s="591"/>
      <c r="AT173" s="625"/>
      <c r="AU173" s="626"/>
      <c r="AV173" s="627"/>
      <c r="AW173" s="626"/>
      <c r="AX173" s="21"/>
      <c r="AY173" s="21"/>
      <c r="AZ173" s="21"/>
      <c r="BA173" s="21"/>
      <c r="BB173" s="624"/>
      <c r="BC173" s="591"/>
      <c r="BD173" s="591"/>
      <c r="BE173" s="625"/>
      <c r="BF173" s="626"/>
      <c r="BG173" s="627"/>
      <c r="BH173" s="626"/>
      <c r="BI173" s="21"/>
      <c r="BJ173" s="21"/>
      <c r="BK173" s="21"/>
      <c r="BL173" s="21"/>
      <c r="BM173" s="624"/>
      <c r="BN173" s="591"/>
      <c r="BO173" s="591"/>
      <c r="BP173" s="625"/>
      <c r="BQ173" s="626"/>
      <c r="BR173" s="627"/>
      <c r="BS173" s="626"/>
      <c r="BT173" s="21"/>
      <c r="BU173" s="21"/>
      <c r="BV173" s="21"/>
      <c r="BW173" s="21"/>
      <c r="BX173" s="624"/>
      <c r="BY173" s="591"/>
      <c r="BZ173" s="591"/>
      <c r="CA173" s="625"/>
      <c r="CB173" s="626"/>
      <c r="CC173" s="627"/>
      <c r="CD173" s="626"/>
      <c r="CE173" s="21"/>
      <c r="CF173" s="21"/>
      <c r="CG173" s="21"/>
      <c r="CH173" s="21"/>
      <c r="CI173" s="624"/>
      <c r="CJ173" s="591"/>
      <c r="CK173" s="591"/>
      <c r="CL173" s="625"/>
      <c r="CM173" s="626"/>
      <c r="CN173" s="627"/>
      <c r="CO173" s="626"/>
      <c r="CP173" s="21"/>
      <c r="CQ173" s="21"/>
      <c r="CR173" s="21"/>
      <c r="CS173" s="21"/>
      <c r="CT173" s="624"/>
      <c r="CU173" s="591"/>
      <c r="CV173" s="591"/>
      <c r="CW173" s="625"/>
      <c r="CX173" s="626"/>
      <c r="CY173" s="627"/>
      <c r="CZ173" s="626"/>
      <c r="DA173" s="21"/>
      <c r="DB173" s="21"/>
      <c r="DC173" s="21"/>
      <c r="DD173" s="21"/>
      <c r="DE173" s="624"/>
      <c r="DF173" s="591"/>
      <c r="DG173" s="591"/>
      <c r="DH173" s="625"/>
      <c r="DI173" s="626"/>
      <c r="DJ173" s="627"/>
      <c r="DK173" s="626"/>
      <c r="DL173" s="21"/>
      <c r="DM173" s="21"/>
      <c r="DN173" s="21"/>
      <c r="DO173" s="21"/>
      <c r="DP173" s="624"/>
      <c r="DQ173" s="591"/>
      <c r="DR173" s="591"/>
      <c r="DS173" s="625"/>
      <c r="DT173" s="626"/>
      <c r="DU173" s="627"/>
      <c r="DV173" s="626"/>
      <c r="DW173" s="21"/>
      <c r="DX173" s="21"/>
      <c r="DY173" s="21"/>
      <c r="DZ173" s="21"/>
      <c r="EA173" s="624"/>
      <c r="EB173" s="591"/>
      <c r="EC173" s="591"/>
      <c r="ED173" s="625"/>
      <c r="EE173" s="626"/>
      <c r="EF173" s="627"/>
      <c r="EG173" s="626"/>
      <c r="EH173" s="21"/>
      <c r="EI173" s="21"/>
      <c r="EJ173" s="21"/>
      <c r="EK173" s="21"/>
      <c r="EL173" s="624"/>
      <c r="EM173" s="591"/>
      <c r="EN173" s="591"/>
      <c r="EO173" s="625"/>
      <c r="EP173" s="626"/>
      <c r="EQ173" s="627"/>
      <c r="ER173" s="626"/>
      <c r="ES173" s="21"/>
      <c r="ET173" s="21"/>
      <c r="EU173" s="21"/>
      <c r="EV173" s="21"/>
      <c r="EW173" s="624"/>
      <c r="EX173" s="591"/>
      <c r="EY173" s="591"/>
      <c r="EZ173" s="625"/>
      <c r="FA173" s="626"/>
      <c r="FB173" s="627"/>
      <c r="FC173" s="626"/>
      <c r="FD173" s="21"/>
      <c r="FE173" s="21"/>
      <c r="FF173" s="21"/>
      <c r="FG173" s="21"/>
      <c r="FH173" s="624"/>
      <c r="FI173" s="591"/>
      <c r="FJ173" s="591"/>
      <c r="FK173" s="625"/>
      <c r="FL173" s="626"/>
      <c r="FM173" s="627"/>
      <c r="FN173" s="626"/>
      <c r="FO173" s="21"/>
      <c r="FP173" s="21"/>
      <c r="FQ173" s="21"/>
      <c r="FR173" s="21"/>
      <c r="FS173" s="624"/>
      <c r="FT173" s="591"/>
      <c r="FU173" s="591"/>
      <c r="FV173" s="625"/>
      <c r="FW173" s="626"/>
      <c r="FX173" s="627"/>
      <c r="FY173" s="626"/>
      <c r="FZ173" s="21"/>
      <c r="GA173" s="21"/>
      <c r="GB173" s="21"/>
      <c r="GC173" s="21"/>
      <c r="GD173" s="624"/>
      <c r="GE173" s="591"/>
      <c r="GF173" s="591"/>
    </row>
    <row r="174" spans="1:188" s="25" customFormat="1" ht="14.1" customHeight="1">
      <c r="A174" s="584">
        <f t="shared" si="21"/>
        <v>10</v>
      </c>
      <c r="B174" s="616"/>
      <c r="C174" s="617" t="s">
        <v>3082</v>
      </c>
      <c r="D174" s="551" t="s">
        <v>250</v>
      </c>
      <c r="E174" s="588">
        <f>2*E172</f>
        <v>1000</v>
      </c>
      <c r="F174" s="618"/>
      <c r="G174" s="618"/>
      <c r="H174" s="597">
        <f t="shared" si="22"/>
        <v>0</v>
      </c>
      <c r="I174" s="598">
        <f t="shared" si="23"/>
        <v>0</v>
      </c>
      <c r="J174" s="624"/>
      <c r="K174" s="591"/>
      <c r="L174" s="591"/>
      <c r="M174" s="625"/>
      <c r="N174" s="626"/>
      <c r="O174" s="627"/>
      <c r="P174" s="626"/>
      <c r="Q174" s="21"/>
      <c r="R174" s="21"/>
      <c r="S174" s="21"/>
      <c r="T174" s="21"/>
      <c r="U174" s="624"/>
      <c r="V174" s="591"/>
      <c r="W174" s="591"/>
      <c r="X174" s="625"/>
      <c r="Y174" s="626"/>
      <c r="Z174" s="627"/>
      <c r="AA174" s="626"/>
      <c r="AB174" s="21"/>
      <c r="AC174" s="21"/>
      <c r="AD174" s="21"/>
      <c r="AE174" s="21"/>
      <c r="AF174" s="624"/>
      <c r="AG174" s="591"/>
      <c r="AH174" s="591"/>
      <c r="AI174" s="625"/>
      <c r="AJ174" s="626"/>
      <c r="AK174" s="627"/>
      <c r="AL174" s="626"/>
      <c r="AM174" s="21"/>
      <c r="AN174" s="21"/>
      <c r="AO174" s="21"/>
      <c r="AP174" s="21"/>
      <c r="AQ174" s="624"/>
      <c r="AR174" s="591"/>
      <c r="AS174" s="591"/>
      <c r="AT174" s="625"/>
      <c r="AU174" s="626"/>
      <c r="AV174" s="627"/>
      <c r="AW174" s="626"/>
      <c r="AX174" s="21"/>
      <c r="AY174" s="21"/>
      <c r="AZ174" s="21"/>
      <c r="BA174" s="21"/>
      <c r="BB174" s="624"/>
      <c r="BC174" s="591"/>
      <c r="BD174" s="591"/>
      <c r="BE174" s="625"/>
      <c r="BF174" s="626"/>
      <c r="BG174" s="627"/>
      <c r="BH174" s="626"/>
      <c r="BI174" s="21"/>
      <c r="BJ174" s="21"/>
      <c r="BK174" s="21"/>
      <c r="BL174" s="21"/>
      <c r="BM174" s="624"/>
      <c r="BN174" s="591"/>
      <c r="BO174" s="591"/>
      <c r="BP174" s="625"/>
      <c r="BQ174" s="626"/>
      <c r="BR174" s="627"/>
      <c r="BS174" s="626"/>
      <c r="BT174" s="21"/>
      <c r="BU174" s="21"/>
      <c r="BV174" s="21"/>
      <c r="BW174" s="21"/>
      <c r="BX174" s="624"/>
      <c r="BY174" s="591"/>
      <c r="BZ174" s="591"/>
      <c r="CA174" s="625"/>
      <c r="CB174" s="626"/>
      <c r="CC174" s="627"/>
      <c r="CD174" s="626"/>
      <c r="CE174" s="21"/>
      <c r="CF174" s="21"/>
      <c r="CG174" s="21"/>
      <c r="CH174" s="21"/>
      <c r="CI174" s="624"/>
      <c r="CJ174" s="591"/>
      <c r="CK174" s="591"/>
      <c r="CL174" s="625"/>
      <c r="CM174" s="626"/>
      <c r="CN174" s="627"/>
      <c r="CO174" s="626"/>
      <c r="CP174" s="21"/>
      <c r="CQ174" s="21"/>
      <c r="CR174" s="21"/>
      <c r="CS174" s="21"/>
      <c r="CT174" s="624"/>
      <c r="CU174" s="591"/>
      <c r="CV174" s="591"/>
      <c r="CW174" s="625"/>
      <c r="CX174" s="626"/>
      <c r="CY174" s="627"/>
      <c r="CZ174" s="626"/>
      <c r="DA174" s="21"/>
      <c r="DB174" s="21"/>
      <c r="DC174" s="21"/>
      <c r="DD174" s="21"/>
      <c r="DE174" s="624"/>
      <c r="DF174" s="591"/>
      <c r="DG174" s="591"/>
      <c r="DH174" s="625"/>
      <c r="DI174" s="626"/>
      <c r="DJ174" s="627"/>
      <c r="DK174" s="626"/>
      <c r="DL174" s="21"/>
      <c r="DM174" s="21"/>
      <c r="DN174" s="21"/>
      <c r="DO174" s="21"/>
      <c r="DP174" s="624"/>
      <c r="DQ174" s="591"/>
      <c r="DR174" s="591"/>
      <c r="DS174" s="625"/>
      <c r="DT174" s="626"/>
      <c r="DU174" s="627"/>
      <c r="DV174" s="626"/>
      <c r="DW174" s="21"/>
      <c r="DX174" s="21"/>
      <c r="DY174" s="21"/>
      <c r="DZ174" s="21"/>
      <c r="EA174" s="624"/>
      <c r="EB174" s="591"/>
      <c r="EC174" s="591"/>
      <c r="ED174" s="625"/>
      <c r="EE174" s="626"/>
      <c r="EF174" s="627"/>
      <c r="EG174" s="626"/>
      <c r="EH174" s="21"/>
      <c r="EI174" s="21"/>
      <c r="EJ174" s="21"/>
      <c r="EK174" s="21"/>
      <c r="EL174" s="624"/>
      <c r="EM174" s="591"/>
      <c r="EN174" s="591"/>
      <c r="EO174" s="625"/>
      <c r="EP174" s="626"/>
      <c r="EQ174" s="627"/>
      <c r="ER174" s="626"/>
      <c r="ES174" s="21"/>
      <c r="ET174" s="21"/>
      <c r="EU174" s="21"/>
      <c r="EV174" s="21"/>
      <c r="EW174" s="624"/>
      <c r="EX174" s="591"/>
      <c r="EY174" s="591"/>
      <c r="EZ174" s="625"/>
      <c r="FA174" s="626"/>
      <c r="FB174" s="627"/>
      <c r="FC174" s="626"/>
      <c r="FD174" s="21"/>
      <c r="FE174" s="21"/>
      <c r="FF174" s="21"/>
      <c r="FG174" s="21"/>
      <c r="FH174" s="624"/>
      <c r="FI174" s="591"/>
      <c r="FJ174" s="591"/>
      <c r="FK174" s="625"/>
      <c r="FL174" s="626"/>
      <c r="FM174" s="627"/>
      <c r="FN174" s="626"/>
      <c r="FO174" s="21"/>
      <c r="FP174" s="21"/>
      <c r="FQ174" s="21"/>
      <c r="FR174" s="21"/>
      <c r="FS174" s="624"/>
      <c r="FT174" s="591"/>
      <c r="FU174" s="591"/>
      <c r="FV174" s="625"/>
      <c r="FW174" s="626"/>
      <c r="FX174" s="627"/>
      <c r="FY174" s="626"/>
      <c r="FZ174" s="21"/>
      <c r="GA174" s="21"/>
      <c r="GB174" s="21"/>
      <c r="GC174" s="21"/>
      <c r="GD174" s="624"/>
      <c r="GE174" s="591"/>
      <c r="GF174" s="591"/>
    </row>
    <row r="175" spans="1:188" s="25" customFormat="1" ht="14.1" customHeight="1">
      <c r="A175" s="584">
        <f t="shared" si="21"/>
        <v>11</v>
      </c>
      <c r="B175" s="616"/>
      <c r="C175" s="617" t="s">
        <v>3083</v>
      </c>
      <c r="D175" s="551" t="s">
        <v>250</v>
      </c>
      <c r="E175" s="588">
        <f>2*E173</f>
        <v>10000</v>
      </c>
      <c r="F175" s="618"/>
      <c r="G175" s="618"/>
      <c r="H175" s="597">
        <f t="shared" si="22"/>
        <v>0</v>
      </c>
      <c r="I175" s="598">
        <f t="shared" si="23"/>
        <v>0</v>
      </c>
      <c r="J175" s="624"/>
      <c r="K175" s="591"/>
      <c r="L175" s="591"/>
      <c r="M175" s="625"/>
      <c r="N175" s="626"/>
      <c r="O175" s="627"/>
      <c r="P175" s="626"/>
      <c r="Q175" s="21"/>
      <c r="R175" s="21"/>
      <c r="S175" s="21"/>
      <c r="T175" s="21"/>
      <c r="U175" s="624"/>
      <c r="V175" s="591"/>
      <c r="W175" s="591"/>
      <c r="X175" s="625"/>
      <c r="Y175" s="626"/>
      <c r="Z175" s="627"/>
      <c r="AA175" s="626"/>
      <c r="AB175" s="21"/>
      <c r="AC175" s="21"/>
      <c r="AD175" s="21"/>
      <c r="AE175" s="21"/>
      <c r="AF175" s="624"/>
      <c r="AG175" s="591"/>
      <c r="AH175" s="591"/>
      <c r="AI175" s="625"/>
      <c r="AJ175" s="626"/>
      <c r="AK175" s="627"/>
      <c r="AL175" s="626"/>
      <c r="AM175" s="21"/>
      <c r="AN175" s="21"/>
      <c r="AO175" s="21"/>
      <c r="AP175" s="21"/>
      <c r="AQ175" s="624"/>
      <c r="AR175" s="591"/>
      <c r="AS175" s="591"/>
      <c r="AT175" s="625"/>
      <c r="AU175" s="626"/>
      <c r="AV175" s="627"/>
      <c r="AW175" s="626"/>
      <c r="AX175" s="21"/>
      <c r="AY175" s="21"/>
      <c r="AZ175" s="21"/>
      <c r="BA175" s="21"/>
      <c r="BB175" s="624"/>
      <c r="BC175" s="591"/>
      <c r="BD175" s="591"/>
      <c r="BE175" s="625"/>
      <c r="BF175" s="626"/>
      <c r="BG175" s="627"/>
      <c r="BH175" s="626"/>
      <c r="BI175" s="21"/>
      <c r="BJ175" s="21"/>
      <c r="BK175" s="21"/>
      <c r="BL175" s="21"/>
      <c r="BM175" s="624"/>
      <c r="BN175" s="591"/>
      <c r="BO175" s="591"/>
      <c r="BP175" s="625"/>
      <c r="BQ175" s="626"/>
      <c r="BR175" s="627"/>
      <c r="BS175" s="626"/>
      <c r="BT175" s="21"/>
      <c r="BU175" s="21"/>
      <c r="BV175" s="21"/>
      <c r="BW175" s="21"/>
      <c r="BX175" s="624"/>
      <c r="BY175" s="591"/>
      <c r="BZ175" s="591"/>
      <c r="CA175" s="625"/>
      <c r="CB175" s="626"/>
      <c r="CC175" s="627"/>
      <c r="CD175" s="626"/>
      <c r="CE175" s="21"/>
      <c r="CF175" s="21"/>
      <c r="CG175" s="21"/>
      <c r="CH175" s="21"/>
      <c r="CI175" s="624"/>
      <c r="CJ175" s="591"/>
      <c r="CK175" s="591"/>
      <c r="CL175" s="625"/>
      <c r="CM175" s="626"/>
      <c r="CN175" s="627"/>
      <c r="CO175" s="626"/>
      <c r="CP175" s="21"/>
      <c r="CQ175" s="21"/>
      <c r="CR175" s="21"/>
      <c r="CS175" s="21"/>
      <c r="CT175" s="624"/>
      <c r="CU175" s="591"/>
      <c r="CV175" s="591"/>
      <c r="CW175" s="625"/>
      <c r="CX175" s="626"/>
      <c r="CY175" s="627"/>
      <c r="CZ175" s="626"/>
      <c r="DA175" s="21"/>
      <c r="DB175" s="21"/>
      <c r="DC175" s="21"/>
      <c r="DD175" s="21"/>
      <c r="DE175" s="624"/>
      <c r="DF175" s="591"/>
      <c r="DG175" s="591"/>
      <c r="DH175" s="625"/>
      <c r="DI175" s="626"/>
      <c r="DJ175" s="627"/>
      <c r="DK175" s="626"/>
      <c r="DL175" s="21"/>
      <c r="DM175" s="21"/>
      <c r="DN175" s="21"/>
      <c r="DO175" s="21"/>
      <c r="DP175" s="624"/>
      <c r="DQ175" s="591"/>
      <c r="DR175" s="591"/>
      <c r="DS175" s="625"/>
      <c r="DT175" s="626"/>
      <c r="DU175" s="627"/>
      <c r="DV175" s="626"/>
      <c r="DW175" s="21"/>
      <c r="DX175" s="21"/>
      <c r="DY175" s="21"/>
      <c r="DZ175" s="21"/>
      <c r="EA175" s="624"/>
      <c r="EB175" s="591"/>
      <c r="EC175" s="591"/>
      <c r="ED175" s="625"/>
      <c r="EE175" s="626"/>
      <c r="EF175" s="627"/>
      <c r="EG175" s="626"/>
      <c r="EH175" s="21"/>
      <c r="EI175" s="21"/>
      <c r="EJ175" s="21"/>
      <c r="EK175" s="21"/>
      <c r="EL175" s="624"/>
      <c r="EM175" s="591"/>
      <c r="EN175" s="591"/>
      <c r="EO175" s="625"/>
      <c r="EP175" s="626"/>
      <c r="EQ175" s="627"/>
      <c r="ER175" s="626"/>
      <c r="ES175" s="21"/>
      <c r="ET175" s="21"/>
      <c r="EU175" s="21"/>
      <c r="EV175" s="21"/>
      <c r="EW175" s="624"/>
      <c r="EX175" s="591"/>
      <c r="EY175" s="591"/>
      <c r="EZ175" s="625"/>
      <c r="FA175" s="626"/>
      <c r="FB175" s="627"/>
      <c r="FC175" s="626"/>
      <c r="FD175" s="21"/>
      <c r="FE175" s="21"/>
      <c r="FF175" s="21"/>
      <c r="FG175" s="21"/>
      <c r="FH175" s="624"/>
      <c r="FI175" s="591"/>
      <c r="FJ175" s="591"/>
      <c r="FK175" s="625"/>
      <c r="FL175" s="626"/>
      <c r="FM175" s="627"/>
      <c r="FN175" s="626"/>
      <c r="FO175" s="21"/>
      <c r="FP175" s="21"/>
      <c r="FQ175" s="21"/>
      <c r="FR175" s="21"/>
      <c r="FS175" s="624"/>
      <c r="FT175" s="591"/>
      <c r="FU175" s="591"/>
      <c r="FV175" s="625"/>
      <c r="FW175" s="626"/>
      <c r="FX175" s="627"/>
      <c r="FY175" s="626"/>
      <c r="FZ175" s="21"/>
      <c r="GA175" s="21"/>
      <c r="GB175" s="21"/>
      <c r="GC175" s="21"/>
      <c r="GD175" s="624"/>
      <c r="GE175" s="591"/>
      <c r="GF175" s="591"/>
    </row>
    <row r="176" spans="1:188" s="25" customFormat="1" ht="14.1" customHeight="1">
      <c r="A176" s="584">
        <f t="shared" si="21"/>
        <v>12</v>
      </c>
      <c r="B176" s="616"/>
      <c r="C176" s="617"/>
      <c r="D176" s="551"/>
      <c r="E176" s="588"/>
      <c r="F176" s="597"/>
      <c r="G176" s="597"/>
      <c r="H176" s="597">
        <f t="shared" si="22"/>
        <v>0</v>
      </c>
      <c r="I176" s="598">
        <f t="shared" si="23"/>
        <v>0</v>
      </c>
      <c r="J176" s="624"/>
      <c r="K176" s="591"/>
      <c r="L176" s="591"/>
      <c r="M176" s="625"/>
      <c r="N176" s="626"/>
      <c r="O176" s="627"/>
      <c r="P176" s="626"/>
      <c r="Q176" s="21"/>
      <c r="R176" s="21"/>
      <c r="S176" s="21"/>
      <c r="T176" s="21"/>
      <c r="U176" s="624"/>
      <c r="V176" s="591"/>
      <c r="W176" s="591"/>
      <c r="X176" s="625"/>
      <c r="Y176" s="626"/>
      <c r="Z176" s="627"/>
      <c r="AA176" s="626"/>
      <c r="AB176" s="21"/>
      <c r="AC176" s="21"/>
      <c r="AD176" s="21"/>
      <c r="AE176" s="21"/>
      <c r="AF176" s="624"/>
      <c r="AG176" s="591"/>
      <c r="AH176" s="591"/>
      <c r="AI176" s="625"/>
      <c r="AJ176" s="626"/>
      <c r="AK176" s="627"/>
      <c r="AL176" s="626"/>
      <c r="AM176" s="21"/>
      <c r="AN176" s="21"/>
      <c r="AO176" s="21"/>
      <c r="AP176" s="21"/>
      <c r="AQ176" s="624"/>
      <c r="AR176" s="591"/>
      <c r="AS176" s="591"/>
      <c r="AT176" s="625"/>
      <c r="AU176" s="626"/>
      <c r="AV176" s="627"/>
      <c r="AW176" s="626"/>
      <c r="AX176" s="21"/>
      <c r="AY176" s="21"/>
      <c r="AZ176" s="21"/>
      <c r="BA176" s="21"/>
      <c r="BB176" s="624"/>
      <c r="BC176" s="591"/>
      <c r="BD176" s="591"/>
      <c r="BE176" s="625"/>
      <c r="BF176" s="626"/>
      <c r="BG176" s="627"/>
      <c r="BH176" s="626"/>
      <c r="BI176" s="21"/>
      <c r="BJ176" s="21"/>
      <c r="BK176" s="21"/>
      <c r="BL176" s="21"/>
      <c r="BM176" s="624"/>
      <c r="BN176" s="591"/>
      <c r="BO176" s="591"/>
      <c r="BP176" s="625"/>
      <c r="BQ176" s="626"/>
      <c r="BR176" s="627"/>
      <c r="BS176" s="626"/>
      <c r="BT176" s="21"/>
      <c r="BU176" s="21"/>
      <c r="BV176" s="21"/>
      <c r="BW176" s="21"/>
      <c r="BX176" s="624"/>
      <c r="BY176" s="591"/>
      <c r="BZ176" s="591"/>
      <c r="CA176" s="625"/>
      <c r="CB176" s="626"/>
      <c r="CC176" s="627"/>
      <c r="CD176" s="626"/>
      <c r="CE176" s="21"/>
      <c r="CF176" s="21"/>
      <c r="CG176" s="21"/>
      <c r="CH176" s="21"/>
      <c r="CI176" s="624"/>
      <c r="CJ176" s="591"/>
      <c r="CK176" s="591"/>
      <c r="CL176" s="625"/>
      <c r="CM176" s="626"/>
      <c r="CN176" s="627"/>
      <c r="CO176" s="626"/>
      <c r="CP176" s="21"/>
      <c r="CQ176" s="21"/>
      <c r="CR176" s="21"/>
      <c r="CS176" s="21"/>
      <c r="CT176" s="624"/>
      <c r="CU176" s="591"/>
      <c r="CV176" s="591"/>
      <c r="CW176" s="625"/>
      <c r="CX176" s="626"/>
      <c r="CY176" s="627"/>
      <c r="CZ176" s="626"/>
      <c r="DA176" s="21"/>
      <c r="DB176" s="21"/>
      <c r="DC176" s="21"/>
      <c r="DD176" s="21"/>
      <c r="DE176" s="624"/>
      <c r="DF176" s="591"/>
      <c r="DG176" s="591"/>
      <c r="DH176" s="625"/>
      <c r="DI176" s="626"/>
      <c r="DJ176" s="627"/>
      <c r="DK176" s="626"/>
      <c r="DL176" s="21"/>
      <c r="DM176" s="21"/>
      <c r="DN176" s="21"/>
      <c r="DO176" s="21"/>
      <c r="DP176" s="624"/>
      <c r="DQ176" s="591"/>
      <c r="DR176" s="591"/>
      <c r="DS176" s="625"/>
      <c r="DT176" s="626"/>
      <c r="DU176" s="627"/>
      <c r="DV176" s="626"/>
      <c r="DW176" s="21"/>
      <c r="DX176" s="21"/>
      <c r="DY176" s="21"/>
      <c r="DZ176" s="21"/>
      <c r="EA176" s="624"/>
      <c r="EB176" s="591"/>
      <c r="EC176" s="591"/>
      <c r="ED176" s="625"/>
      <c r="EE176" s="626"/>
      <c r="EF176" s="627"/>
      <c r="EG176" s="626"/>
      <c r="EH176" s="21"/>
      <c r="EI176" s="21"/>
      <c r="EJ176" s="21"/>
      <c r="EK176" s="21"/>
      <c r="EL176" s="624"/>
      <c r="EM176" s="591"/>
      <c r="EN176" s="591"/>
      <c r="EO176" s="625"/>
      <c r="EP176" s="626"/>
      <c r="EQ176" s="627"/>
      <c r="ER176" s="626"/>
      <c r="ES176" s="21"/>
      <c r="ET176" s="21"/>
      <c r="EU176" s="21"/>
      <c r="EV176" s="21"/>
      <c r="EW176" s="624"/>
      <c r="EX176" s="591"/>
      <c r="EY176" s="591"/>
      <c r="EZ176" s="625"/>
      <c r="FA176" s="626"/>
      <c r="FB176" s="627"/>
      <c r="FC176" s="626"/>
      <c r="FD176" s="21"/>
      <c r="FE176" s="21"/>
      <c r="FF176" s="21"/>
      <c r="FG176" s="21"/>
      <c r="FH176" s="624"/>
      <c r="FI176" s="591"/>
      <c r="FJ176" s="591"/>
      <c r="FK176" s="625"/>
      <c r="FL176" s="626"/>
      <c r="FM176" s="627"/>
      <c r="FN176" s="626"/>
      <c r="FO176" s="21"/>
      <c r="FP176" s="21"/>
      <c r="FQ176" s="21"/>
      <c r="FR176" s="21"/>
      <c r="FS176" s="624"/>
      <c r="FT176" s="591"/>
      <c r="FU176" s="591"/>
      <c r="FV176" s="625"/>
      <c r="FW176" s="626"/>
      <c r="FX176" s="627"/>
      <c r="FY176" s="626"/>
      <c r="FZ176" s="21"/>
      <c r="GA176" s="21"/>
      <c r="GB176" s="21"/>
      <c r="GC176" s="21"/>
      <c r="GD176" s="624"/>
      <c r="GE176" s="591"/>
      <c r="GF176" s="591"/>
    </row>
    <row r="177" spans="1:188" s="24" customFormat="1" ht="14.25">
      <c r="A177" s="584">
        <f t="shared" si="21"/>
        <v>13</v>
      </c>
      <c r="B177" s="616"/>
      <c r="C177" s="617" t="s">
        <v>3084</v>
      </c>
      <c r="D177" s="551" t="s">
        <v>389</v>
      </c>
      <c r="E177" s="588">
        <v>600</v>
      </c>
      <c r="F177" s="597"/>
      <c r="G177" s="597"/>
      <c r="H177" s="597">
        <f t="shared" si="22"/>
        <v>0</v>
      </c>
      <c r="I177" s="598">
        <f t="shared" si="23"/>
        <v>0</v>
      </c>
      <c r="J177" s="619"/>
      <c r="K177" s="599"/>
      <c r="L177" s="599"/>
      <c r="M177" s="620"/>
      <c r="N177" s="621"/>
      <c r="O177" s="622"/>
      <c r="P177" s="621"/>
      <c r="Q177" s="22"/>
      <c r="R177" s="22"/>
      <c r="S177" s="22"/>
      <c r="T177" s="22"/>
      <c r="U177" s="619"/>
      <c r="V177" s="599"/>
      <c r="W177" s="599"/>
      <c r="X177" s="620"/>
      <c r="Y177" s="621"/>
      <c r="Z177" s="622"/>
      <c r="AA177" s="621"/>
      <c r="AB177" s="22"/>
      <c r="AC177" s="22"/>
      <c r="AD177" s="22"/>
      <c r="AE177" s="22"/>
      <c r="AF177" s="619"/>
      <c r="AG177" s="599"/>
      <c r="AH177" s="599"/>
      <c r="AI177" s="620"/>
      <c r="AJ177" s="621"/>
      <c r="AK177" s="622"/>
      <c r="AL177" s="621"/>
      <c r="AM177" s="22"/>
      <c r="AN177" s="22"/>
      <c r="AO177" s="22"/>
      <c r="AP177" s="22"/>
      <c r="AQ177" s="619"/>
      <c r="AR177" s="599"/>
      <c r="AS177" s="599"/>
      <c r="AT177" s="620"/>
      <c r="AU177" s="621"/>
      <c r="AV177" s="622"/>
      <c r="AW177" s="621"/>
      <c r="AX177" s="22"/>
      <c r="AY177" s="22"/>
      <c r="AZ177" s="22"/>
      <c r="BA177" s="22"/>
      <c r="BB177" s="619"/>
      <c r="BC177" s="599"/>
      <c r="BD177" s="599"/>
      <c r="BE177" s="620"/>
      <c r="BF177" s="621"/>
      <c r="BG177" s="622"/>
      <c r="BH177" s="621"/>
      <c r="BI177" s="22"/>
      <c r="BJ177" s="22"/>
      <c r="BK177" s="22"/>
      <c r="BL177" s="22"/>
      <c r="BM177" s="619"/>
      <c r="BN177" s="599"/>
      <c r="BO177" s="599"/>
      <c r="BP177" s="620"/>
      <c r="BQ177" s="621"/>
      <c r="BR177" s="622"/>
      <c r="BS177" s="621"/>
      <c r="BT177" s="22"/>
      <c r="BU177" s="22"/>
      <c r="BV177" s="22"/>
      <c r="BW177" s="22"/>
      <c r="BX177" s="619"/>
      <c r="BY177" s="599"/>
      <c r="BZ177" s="599"/>
      <c r="CA177" s="620"/>
      <c r="CB177" s="621"/>
      <c r="CC177" s="622"/>
      <c r="CD177" s="621"/>
      <c r="CE177" s="22"/>
      <c r="CF177" s="22"/>
      <c r="CG177" s="22"/>
      <c r="CH177" s="22"/>
      <c r="CI177" s="619"/>
      <c r="CJ177" s="599"/>
      <c r="CK177" s="599"/>
      <c r="CL177" s="620"/>
      <c r="CM177" s="621"/>
      <c r="CN177" s="622"/>
      <c r="CO177" s="621"/>
      <c r="CP177" s="22"/>
      <c r="CQ177" s="22"/>
      <c r="CR177" s="22"/>
      <c r="CS177" s="22"/>
      <c r="CT177" s="619"/>
      <c r="CU177" s="599"/>
      <c r="CV177" s="599"/>
      <c r="CW177" s="620"/>
      <c r="CX177" s="621"/>
      <c r="CY177" s="622"/>
      <c r="CZ177" s="621"/>
      <c r="DA177" s="22"/>
      <c r="DB177" s="22"/>
      <c r="DC177" s="22"/>
      <c r="DD177" s="22"/>
      <c r="DE177" s="619"/>
      <c r="DF177" s="599"/>
      <c r="DG177" s="599"/>
      <c r="DH177" s="620"/>
      <c r="DI177" s="621"/>
      <c r="DJ177" s="622"/>
      <c r="DK177" s="621"/>
      <c r="DL177" s="22"/>
      <c r="DM177" s="22"/>
      <c r="DN177" s="22"/>
      <c r="DO177" s="22"/>
      <c r="DP177" s="619"/>
      <c r="DQ177" s="599"/>
      <c r="DR177" s="599"/>
      <c r="DS177" s="620"/>
      <c r="DT177" s="621"/>
      <c r="DU177" s="622"/>
      <c r="DV177" s="621"/>
      <c r="DW177" s="22"/>
      <c r="DX177" s="22"/>
      <c r="DY177" s="22"/>
      <c r="DZ177" s="22"/>
      <c r="EA177" s="619"/>
      <c r="EB177" s="599"/>
      <c r="EC177" s="599"/>
      <c r="ED177" s="620"/>
      <c r="EE177" s="621"/>
      <c r="EF177" s="622"/>
      <c r="EG177" s="621"/>
      <c r="EH177" s="22"/>
      <c r="EI177" s="22"/>
      <c r="EJ177" s="22"/>
      <c r="EK177" s="22"/>
      <c r="EL177" s="619"/>
      <c r="EM177" s="599"/>
      <c r="EN177" s="599"/>
      <c r="EO177" s="620"/>
      <c r="EP177" s="621"/>
      <c r="EQ177" s="622"/>
      <c r="ER177" s="621"/>
      <c r="ES177" s="22"/>
      <c r="ET177" s="22"/>
      <c r="EU177" s="22"/>
      <c r="EV177" s="22"/>
      <c r="EW177" s="619"/>
      <c r="EX177" s="599"/>
      <c r="EY177" s="599"/>
      <c r="EZ177" s="620"/>
      <c r="FA177" s="621"/>
      <c r="FB177" s="622"/>
      <c r="FC177" s="621"/>
      <c r="FD177" s="22"/>
      <c r="FE177" s="22"/>
      <c r="FF177" s="22"/>
      <c r="FG177" s="22"/>
      <c r="FH177" s="619"/>
      <c r="FI177" s="599"/>
      <c r="FJ177" s="599"/>
      <c r="FK177" s="620"/>
      <c r="FL177" s="621"/>
      <c r="FM177" s="622"/>
      <c r="FN177" s="621"/>
      <c r="FO177" s="22"/>
      <c r="FP177" s="22"/>
      <c r="FQ177" s="22"/>
      <c r="FR177" s="22"/>
      <c r="FS177" s="619"/>
      <c r="FT177" s="599"/>
      <c r="FU177" s="599"/>
      <c r="FV177" s="620"/>
      <c r="FW177" s="621"/>
      <c r="FX177" s="622"/>
      <c r="FY177" s="621"/>
      <c r="FZ177" s="22"/>
      <c r="GA177" s="22"/>
      <c r="GB177" s="22"/>
      <c r="GC177" s="22"/>
      <c r="GD177" s="619"/>
      <c r="GE177" s="599"/>
      <c r="GF177" s="599"/>
    </row>
    <row r="178" spans="1:188" s="24" customFormat="1" ht="14.25">
      <c r="A178" s="584">
        <f t="shared" si="21"/>
        <v>14</v>
      </c>
      <c r="B178" s="616"/>
      <c r="C178" s="617" t="s">
        <v>3085</v>
      </c>
      <c r="D178" s="551" t="s">
        <v>389</v>
      </c>
      <c r="E178" s="588">
        <v>900</v>
      </c>
      <c r="F178" s="597"/>
      <c r="G178" s="597"/>
      <c r="H178" s="597">
        <f t="shared" si="22"/>
        <v>0</v>
      </c>
      <c r="I178" s="598">
        <f t="shared" si="23"/>
        <v>0</v>
      </c>
      <c r="J178" s="619"/>
      <c r="K178" s="599"/>
      <c r="L178" s="599"/>
      <c r="M178" s="620"/>
      <c r="N178" s="621"/>
      <c r="O178" s="622"/>
      <c r="P178" s="621"/>
      <c r="Q178" s="22"/>
      <c r="R178" s="22"/>
      <c r="S178" s="22"/>
      <c r="T178" s="22"/>
      <c r="U178" s="619"/>
      <c r="V178" s="599"/>
      <c r="W178" s="599"/>
      <c r="X178" s="620"/>
      <c r="Y178" s="621"/>
      <c r="Z178" s="622"/>
      <c r="AA178" s="621"/>
      <c r="AB178" s="22"/>
      <c r="AC178" s="22"/>
      <c r="AD178" s="22"/>
      <c r="AE178" s="22"/>
      <c r="AF178" s="619"/>
      <c r="AG178" s="599"/>
      <c r="AH178" s="599"/>
      <c r="AI178" s="620"/>
      <c r="AJ178" s="621"/>
      <c r="AK178" s="622"/>
      <c r="AL178" s="621"/>
      <c r="AM178" s="22"/>
      <c r="AN178" s="22"/>
      <c r="AO178" s="22"/>
      <c r="AP178" s="22"/>
      <c r="AQ178" s="619"/>
      <c r="AR178" s="599"/>
      <c r="AS178" s="599"/>
      <c r="AT178" s="620"/>
      <c r="AU178" s="621"/>
      <c r="AV178" s="622"/>
      <c r="AW178" s="621"/>
      <c r="AX178" s="22"/>
      <c r="AY178" s="22"/>
      <c r="AZ178" s="22"/>
      <c r="BA178" s="22"/>
      <c r="BB178" s="619"/>
      <c r="BC178" s="599"/>
      <c r="BD178" s="599"/>
      <c r="BE178" s="620"/>
      <c r="BF178" s="621"/>
      <c r="BG178" s="622"/>
      <c r="BH178" s="621"/>
      <c r="BI178" s="22"/>
      <c r="BJ178" s="22"/>
      <c r="BK178" s="22"/>
      <c r="BL178" s="22"/>
      <c r="BM178" s="619"/>
      <c r="BN178" s="599"/>
      <c r="BO178" s="599"/>
      <c r="BP178" s="620"/>
      <c r="BQ178" s="621"/>
      <c r="BR178" s="622"/>
      <c r="BS178" s="621"/>
      <c r="BT178" s="22"/>
      <c r="BU178" s="22"/>
      <c r="BV178" s="22"/>
      <c r="BW178" s="22"/>
      <c r="BX178" s="619"/>
      <c r="BY178" s="599"/>
      <c r="BZ178" s="599"/>
      <c r="CA178" s="620"/>
      <c r="CB178" s="621"/>
      <c r="CC178" s="622"/>
      <c r="CD178" s="621"/>
      <c r="CE178" s="22"/>
      <c r="CF178" s="22"/>
      <c r="CG178" s="22"/>
      <c r="CH178" s="22"/>
      <c r="CI178" s="619"/>
      <c r="CJ178" s="599"/>
      <c r="CK178" s="599"/>
      <c r="CL178" s="620"/>
      <c r="CM178" s="621"/>
      <c r="CN178" s="622"/>
      <c r="CO178" s="621"/>
      <c r="CP178" s="22"/>
      <c r="CQ178" s="22"/>
      <c r="CR178" s="22"/>
      <c r="CS178" s="22"/>
      <c r="CT178" s="619"/>
      <c r="CU178" s="599"/>
      <c r="CV178" s="599"/>
      <c r="CW178" s="620"/>
      <c r="CX178" s="621"/>
      <c r="CY178" s="622"/>
      <c r="CZ178" s="621"/>
      <c r="DA178" s="22"/>
      <c r="DB178" s="22"/>
      <c r="DC178" s="22"/>
      <c r="DD178" s="22"/>
      <c r="DE178" s="619"/>
      <c r="DF178" s="599"/>
      <c r="DG178" s="599"/>
      <c r="DH178" s="620"/>
      <c r="DI178" s="621"/>
      <c r="DJ178" s="622"/>
      <c r="DK178" s="621"/>
      <c r="DL178" s="22"/>
      <c r="DM178" s="22"/>
      <c r="DN178" s="22"/>
      <c r="DO178" s="22"/>
      <c r="DP178" s="619"/>
      <c r="DQ178" s="599"/>
      <c r="DR178" s="599"/>
      <c r="DS178" s="620"/>
      <c r="DT178" s="621"/>
      <c r="DU178" s="622"/>
      <c r="DV178" s="621"/>
      <c r="DW178" s="22"/>
      <c r="DX178" s="22"/>
      <c r="DY178" s="22"/>
      <c r="DZ178" s="22"/>
      <c r="EA178" s="619"/>
      <c r="EB178" s="599"/>
      <c r="EC178" s="599"/>
      <c r="ED178" s="620"/>
      <c r="EE178" s="621"/>
      <c r="EF178" s="622"/>
      <c r="EG178" s="621"/>
      <c r="EH178" s="22"/>
      <c r="EI178" s="22"/>
      <c r="EJ178" s="22"/>
      <c r="EK178" s="22"/>
      <c r="EL178" s="619"/>
      <c r="EM178" s="599"/>
      <c r="EN178" s="599"/>
      <c r="EO178" s="620"/>
      <c r="EP178" s="621"/>
      <c r="EQ178" s="622"/>
      <c r="ER178" s="621"/>
      <c r="ES178" s="22"/>
      <c r="ET178" s="22"/>
      <c r="EU178" s="22"/>
      <c r="EV178" s="22"/>
      <c r="EW178" s="619"/>
      <c r="EX178" s="599"/>
      <c r="EY178" s="599"/>
      <c r="EZ178" s="620"/>
      <c r="FA178" s="621"/>
      <c r="FB178" s="622"/>
      <c r="FC178" s="621"/>
      <c r="FD178" s="22"/>
      <c r="FE178" s="22"/>
      <c r="FF178" s="22"/>
      <c r="FG178" s="22"/>
      <c r="FH178" s="619"/>
      <c r="FI178" s="599"/>
      <c r="FJ178" s="599"/>
      <c r="FK178" s="620"/>
      <c r="FL178" s="621"/>
      <c r="FM178" s="622"/>
      <c r="FN178" s="621"/>
      <c r="FO178" s="22"/>
      <c r="FP178" s="22"/>
      <c r="FQ178" s="22"/>
      <c r="FR178" s="22"/>
      <c r="FS178" s="619"/>
      <c r="FT178" s="599"/>
      <c r="FU178" s="599"/>
      <c r="FV178" s="620"/>
      <c r="FW178" s="621"/>
      <c r="FX178" s="622"/>
      <c r="FY178" s="621"/>
      <c r="FZ178" s="22"/>
      <c r="GA178" s="22"/>
      <c r="GB178" s="22"/>
      <c r="GC178" s="22"/>
      <c r="GD178" s="619"/>
      <c r="GE178" s="599"/>
      <c r="GF178" s="599"/>
    </row>
    <row r="179" spans="1:188" s="25" customFormat="1" ht="14.25">
      <c r="A179" s="584">
        <f t="shared" si="21"/>
        <v>15</v>
      </c>
      <c r="B179" s="616"/>
      <c r="C179" s="617"/>
      <c r="D179" s="551"/>
      <c r="E179" s="588"/>
      <c r="F179" s="597"/>
      <c r="G179" s="597"/>
      <c r="H179" s="597">
        <f t="shared" si="22"/>
        <v>0</v>
      </c>
      <c r="I179" s="598">
        <f t="shared" si="23"/>
        <v>0</v>
      </c>
      <c r="J179" s="624"/>
      <c r="K179" s="591"/>
      <c r="L179" s="591"/>
      <c r="M179" s="625"/>
      <c r="N179" s="626"/>
      <c r="O179" s="627"/>
      <c r="P179" s="626"/>
      <c r="Q179" s="21"/>
      <c r="R179" s="21"/>
      <c r="S179" s="21"/>
      <c r="T179" s="21"/>
      <c r="U179" s="624"/>
      <c r="V179" s="591"/>
      <c r="W179" s="591"/>
      <c r="X179" s="625"/>
      <c r="Y179" s="626"/>
      <c r="Z179" s="627"/>
      <c r="AA179" s="626"/>
      <c r="AB179" s="21"/>
      <c r="AC179" s="21"/>
      <c r="AD179" s="21"/>
      <c r="AE179" s="21"/>
      <c r="AF179" s="624"/>
      <c r="AG179" s="591"/>
      <c r="AH179" s="591"/>
      <c r="AI179" s="625"/>
      <c r="AJ179" s="626"/>
      <c r="AK179" s="627"/>
      <c r="AL179" s="626"/>
      <c r="AM179" s="21"/>
      <c r="AN179" s="21"/>
      <c r="AO179" s="21"/>
      <c r="AP179" s="21"/>
      <c r="AQ179" s="624"/>
      <c r="AR179" s="591"/>
      <c r="AS179" s="591"/>
      <c r="AT179" s="625"/>
      <c r="AU179" s="626"/>
      <c r="AV179" s="627"/>
      <c r="AW179" s="626"/>
      <c r="AX179" s="21"/>
      <c r="AY179" s="21"/>
      <c r="AZ179" s="21"/>
      <c r="BA179" s="21"/>
      <c r="BB179" s="624"/>
      <c r="BC179" s="591"/>
      <c r="BD179" s="591"/>
      <c r="BE179" s="625"/>
      <c r="BF179" s="626"/>
      <c r="BG179" s="627"/>
      <c r="BH179" s="626"/>
      <c r="BI179" s="21"/>
      <c r="BJ179" s="21"/>
      <c r="BK179" s="21"/>
      <c r="BL179" s="21"/>
      <c r="BM179" s="624"/>
      <c r="BN179" s="591"/>
      <c r="BO179" s="591"/>
      <c r="BP179" s="625"/>
      <c r="BQ179" s="626"/>
      <c r="BR179" s="627"/>
      <c r="BS179" s="626"/>
      <c r="BT179" s="21"/>
      <c r="BU179" s="21"/>
      <c r="BV179" s="21"/>
      <c r="BW179" s="21"/>
      <c r="BX179" s="624"/>
      <c r="BY179" s="591"/>
      <c r="BZ179" s="591"/>
      <c r="CA179" s="625"/>
      <c r="CB179" s="626"/>
      <c r="CC179" s="627"/>
      <c r="CD179" s="626"/>
      <c r="CE179" s="21"/>
      <c r="CF179" s="21"/>
      <c r="CG179" s="21"/>
      <c r="CH179" s="21"/>
      <c r="CI179" s="624"/>
      <c r="CJ179" s="591"/>
      <c r="CK179" s="591"/>
      <c r="CL179" s="625"/>
      <c r="CM179" s="626"/>
      <c r="CN179" s="627"/>
      <c r="CO179" s="626"/>
      <c r="CP179" s="21"/>
      <c r="CQ179" s="21"/>
      <c r="CR179" s="21"/>
      <c r="CS179" s="21"/>
      <c r="CT179" s="624"/>
      <c r="CU179" s="591"/>
      <c r="CV179" s="591"/>
      <c r="CW179" s="625"/>
      <c r="CX179" s="626"/>
      <c r="CY179" s="627"/>
      <c r="CZ179" s="626"/>
      <c r="DA179" s="21"/>
      <c r="DB179" s="21"/>
      <c r="DC179" s="21"/>
      <c r="DD179" s="21"/>
      <c r="DE179" s="624"/>
      <c r="DF179" s="591"/>
      <c r="DG179" s="591"/>
      <c r="DH179" s="625"/>
      <c r="DI179" s="626"/>
      <c r="DJ179" s="627"/>
      <c r="DK179" s="626"/>
      <c r="DL179" s="21"/>
      <c r="DM179" s="21"/>
      <c r="DN179" s="21"/>
      <c r="DO179" s="21"/>
      <c r="DP179" s="624"/>
      <c r="DQ179" s="591"/>
      <c r="DR179" s="591"/>
      <c r="DS179" s="625"/>
      <c r="DT179" s="626"/>
      <c r="DU179" s="627"/>
      <c r="DV179" s="626"/>
      <c r="DW179" s="21"/>
      <c r="DX179" s="21"/>
      <c r="DY179" s="21"/>
      <c r="DZ179" s="21"/>
      <c r="EA179" s="624"/>
      <c r="EB179" s="591"/>
      <c r="EC179" s="591"/>
      <c r="ED179" s="625"/>
      <c r="EE179" s="626"/>
      <c r="EF179" s="627"/>
      <c r="EG179" s="626"/>
      <c r="EH179" s="21"/>
      <c r="EI179" s="21"/>
      <c r="EJ179" s="21"/>
      <c r="EK179" s="21"/>
      <c r="EL179" s="624"/>
      <c r="EM179" s="591"/>
      <c r="EN179" s="591"/>
      <c r="EO179" s="625"/>
      <c r="EP179" s="626"/>
      <c r="EQ179" s="627"/>
      <c r="ER179" s="626"/>
      <c r="ES179" s="21"/>
      <c r="ET179" s="21"/>
      <c r="EU179" s="21"/>
      <c r="EV179" s="21"/>
      <c r="EW179" s="624"/>
      <c r="EX179" s="591"/>
      <c r="EY179" s="591"/>
      <c r="EZ179" s="625"/>
      <c r="FA179" s="626"/>
      <c r="FB179" s="627"/>
      <c r="FC179" s="626"/>
      <c r="FD179" s="21"/>
      <c r="FE179" s="21"/>
      <c r="FF179" s="21"/>
      <c r="FG179" s="21"/>
      <c r="FH179" s="624"/>
      <c r="FI179" s="591"/>
      <c r="FJ179" s="591"/>
      <c r="FK179" s="625"/>
      <c r="FL179" s="626"/>
      <c r="FM179" s="627"/>
      <c r="FN179" s="626"/>
      <c r="FO179" s="21"/>
      <c r="FP179" s="21"/>
      <c r="FQ179" s="21"/>
      <c r="FR179" s="21"/>
      <c r="FS179" s="624"/>
      <c r="FT179" s="591"/>
      <c r="FU179" s="591"/>
      <c r="FV179" s="625"/>
      <c r="FW179" s="626"/>
      <c r="FX179" s="627"/>
      <c r="FY179" s="626"/>
      <c r="FZ179" s="21"/>
      <c r="GA179" s="21"/>
      <c r="GB179" s="21"/>
      <c r="GC179" s="21"/>
      <c r="GD179" s="624"/>
      <c r="GE179" s="591"/>
      <c r="GF179" s="591"/>
    </row>
    <row r="180" spans="1:188" s="25" customFormat="1" ht="14.25">
      <c r="A180" s="584">
        <f t="shared" si="21"/>
        <v>16</v>
      </c>
      <c r="B180" s="553"/>
      <c r="C180" s="617" t="s">
        <v>3086</v>
      </c>
      <c r="D180" s="587" t="s">
        <v>389</v>
      </c>
      <c r="E180" s="628">
        <v>45</v>
      </c>
      <c r="F180" s="597"/>
      <c r="G180" s="597"/>
      <c r="H180" s="597">
        <f t="shared" si="22"/>
        <v>0</v>
      </c>
      <c r="I180" s="598">
        <f t="shared" si="23"/>
        <v>0</v>
      </c>
      <c r="J180" s="624"/>
      <c r="K180" s="591"/>
      <c r="L180" s="591"/>
      <c r="M180" s="625"/>
      <c r="N180" s="626"/>
      <c r="O180" s="627"/>
      <c r="P180" s="626"/>
      <c r="Q180" s="21"/>
      <c r="R180" s="21"/>
      <c r="S180" s="21"/>
      <c r="T180" s="21"/>
      <c r="U180" s="624"/>
      <c r="V180" s="591"/>
      <c r="W180" s="591"/>
      <c r="X180" s="625"/>
      <c r="Y180" s="626"/>
      <c r="Z180" s="627"/>
      <c r="AA180" s="626"/>
      <c r="AB180" s="21"/>
      <c r="AC180" s="21"/>
      <c r="AD180" s="21"/>
      <c r="AE180" s="21"/>
      <c r="AF180" s="624"/>
      <c r="AG180" s="591"/>
      <c r="AH180" s="591"/>
      <c r="AI180" s="625"/>
      <c r="AJ180" s="626"/>
      <c r="AK180" s="627"/>
      <c r="AL180" s="626"/>
      <c r="AM180" s="21"/>
      <c r="AN180" s="21"/>
      <c r="AO180" s="21"/>
      <c r="AP180" s="21"/>
      <c r="AQ180" s="624"/>
      <c r="AR180" s="591"/>
      <c r="AS180" s="591"/>
      <c r="AT180" s="625"/>
      <c r="AU180" s="626"/>
      <c r="AV180" s="627"/>
      <c r="AW180" s="626"/>
      <c r="AX180" s="21"/>
      <c r="AY180" s="21"/>
      <c r="AZ180" s="21"/>
      <c r="BA180" s="21"/>
      <c r="BB180" s="624"/>
      <c r="BC180" s="591"/>
      <c r="BD180" s="591"/>
      <c r="BE180" s="625"/>
      <c r="BF180" s="626"/>
      <c r="BG180" s="627"/>
      <c r="BH180" s="626"/>
      <c r="BI180" s="21"/>
      <c r="BJ180" s="21"/>
      <c r="BK180" s="21"/>
      <c r="BL180" s="21"/>
      <c r="BM180" s="624"/>
      <c r="BN180" s="591"/>
      <c r="BO180" s="591"/>
      <c r="BP180" s="625"/>
      <c r="BQ180" s="626"/>
      <c r="BR180" s="627"/>
      <c r="BS180" s="626"/>
      <c r="BT180" s="21"/>
      <c r="BU180" s="21"/>
      <c r="BV180" s="21"/>
      <c r="BW180" s="21"/>
      <c r="BX180" s="624"/>
      <c r="BY180" s="591"/>
      <c r="BZ180" s="591"/>
      <c r="CA180" s="625"/>
      <c r="CB180" s="626"/>
      <c r="CC180" s="627"/>
      <c r="CD180" s="626"/>
      <c r="CE180" s="21"/>
      <c r="CF180" s="21"/>
      <c r="CG180" s="21"/>
      <c r="CH180" s="21"/>
      <c r="CI180" s="624"/>
      <c r="CJ180" s="591"/>
      <c r="CK180" s="591"/>
      <c r="CL180" s="625"/>
      <c r="CM180" s="626"/>
      <c r="CN180" s="627"/>
      <c r="CO180" s="626"/>
      <c r="CP180" s="21"/>
      <c r="CQ180" s="21"/>
      <c r="CR180" s="21"/>
      <c r="CS180" s="21"/>
      <c r="CT180" s="624"/>
      <c r="CU180" s="591"/>
      <c r="CV180" s="591"/>
      <c r="CW180" s="625"/>
      <c r="CX180" s="626"/>
      <c r="CY180" s="627"/>
      <c r="CZ180" s="626"/>
      <c r="DA180" s="21"/>
      <c r="DB180" s="21"/>
      <c r="DC180" s="21"/>
      <c r="DD180" s="21"/>
      <c r="DE180" s="624"/>
      <c r="DF180" s="591"/>
      <c r="DG180" s="591"/>
      <c r="DH180" s="625"/>
      <c r="DI180" s="626"/>
      <c r="DJ180" s="627"/>
      <c r="DK180" s="626"/>
      <c r="DL180" s="21"/>
      <c r="DM180" s="21"/>
      <c r="DN180" s="21"/>
      <c r="DO180" s="21"/>
      <c r="DP180" s="624"/>
      <c r="DQ180" s="591"/>
      <c r="DR180" s="591"/>
      <c r="DS180" s="625"/>
      <c r="DT180" s="626"/>
      <c r="DU180" s="627"/>
      <c r="DV180" s="626"/>
      <c r="DW180" s="21"/>
      <c r="DX180" s="21"/>
      <c r="DY180" s="21"/>
      <c r="DZ180" s="21"/>
      <c r="EA180" s="624"/>
      <c r="EB180" s="591"/>
      <c r="EC180" s="591"/>
      <c r="ED180" s="625"/>
      <c r="EE180" s="626"/>
      <c r="EF180" s="627"/>
      <c r="EG180" s="626"/>
      <c r="EH180" s="21"/>
      <c r="EI180" s="21"/>
      <c r="EJ180" s="21"/>
      <c r="EK180" s="21"/>
      <c r="EL180" s="624"/>
      <c r="EM180" s="591"/>
      <c r="EN180" s="591"/>
      <c r="EO180" s="625"/>
      <c r="EP180" s="626"/>
      <c r="EQ180" s="627"/>
      <c r="ER180" s="626"/>
      <c r="ES180" s="21"/>
      <c r="ET180" s="21"/>
      <c r="EU180" s="21"/>
      <c r="EV180" s="21"/>
      <c r="EW180" s="624"/>
      <c r="EX180" s="591"/>
      <c r="EY180" s="591"/>
      <c r="EZ180" s="625"/>
      <c r="FA180" s="626"/>
      <c r="FB180" s="627"/>
      <c r="FC180" s="626"/>
      <c r="FD180" s="21"/>
      <c r="FE180" s="21"/>
      <c r="FF180" s="21"/>
      <c r="FG180" s="21"/>
      <c r="FH180" s="624"/>
      <c r="FI180" s="591"/>
      <c r="FJ180" s="591"/>
      <c r="FK180" s="625"/>
      <c r="FL180" s="626"/>
      <c r="FM180" s="627"/>
      <c r="FN180" s="626"/>
      <c r="FO180" s="21"/>
      <c r="FP180" s="21"/>
      <c r="FQ180" s="21"/>
      <c r="FR180" s="21"/>
      <c r="FS180" s="624"/>
      <c r="FT180" s="591"/>
      <c r="FU180" s="591"/>
      <c r="FV180" s="625"/>
      <c r="FW180" s="626"/>
      <c r="FX180" s="627"/>
      <c r="FY180" s="626"/>
      <c r="FZ180" s="21"/>
      <c r="GA180" s="21"/>
      <c r="GB180" s="21"/>
      <c r="GC180" s="21"/>
      <c r="GD180" s="624"/>
      <c r="GE180" s="591"/>
      <c r="GF180" s="591"/>
    </row>
    <row r="181" spans="1:188" s="25" customFormat="1" ht="14.25">
      <c r="A181" s="584">
        <f t="shared" si="21"/>
        <v>17</v>
      </c>
      <c r="B181" s="553"/>
      <c r="C181" s="617" t="s">
        <v>3087</v>
      </c>
      <c r="D181" s="587" t="s">
        <v>389</v>
      </c>
      <c r="E181" s="628">
        <v>45</v>
      </c>
      <c r="F181" s="597"/>
      <c r="G181" s="597"/>
      <c r="H181" s="597">
        <f t="shared" si="22"/>
        <v>0</v>
      </c>
      <c r="I181" s="598">
        <f t="shared" si="23"/>
        <v>0</v>
      </c>
      <c r="J181" s="624"/>
      <c r="K181" s="591"/>
      <c r="L181" s="591"/>
      <c r="M181" s="625"/>
      <c r="N181" s="626"/>
      <c r="O181" s="627"/>
      <c r="P181" s="626"/>
      <c r="Q181" s="21"/>
      <c r="R181" s="21"/>
      <c r="S181" s="21"/>
      <c r="T181" s="21"/>
      <c r="U181" s="624"/>
      <c r="V181" s="591"/>
      <c r="W181" s="591"/>
      <c r="X181" s="625"/>
      <c r="Y181" s="626"/>
      <c r="Z181" s="627"/>
      <c r="AA181" s="626"/>
      <c r="AB181" s="21"/>
      <c r="AC181" s="21"/>
      <c r="AD181" s="21"/>
      <c r="AE181" s="21"/>
      <c r="AF181" s="624"/>
      <c r="AG181" s="591"/>
      <c r="AH181" s="591"/>
      <c r="AI181" s="625"/>
      <c r="AJ181" s="626"/>
      <c r="AK181" s="627"/>
      <c r="AL181" s="626"/>
      <c r="AM181" s="21"/>
      <c r="AN181" s="21"/>
      <c r="AO181" s="21"/>
      <c r="AP181" s="21"/>
      <c r="AQ181" s="624"/>
      <c r="AR181" s="591"/>
      <c r="AS181" s="591"/>
      <c r="AT181" s="625"/>
      <c r="AU181" s="626"/>
      <c r="AV181" s="627"/>
      <c r="AW181" s="626"/>
      <c r="AX181" s="21"/>
      <c r="AY181" s="21"/>
      <c r="AZ181" s="21"/>
      <c r="BA181" s="21"/>
      <c r="BB181" s="624"/>
      <c r="BC181" s="591"/>
      <c r="BD181" s="591"/>
      <c r="BE181" s="625"/>
      <c r="BF181" s="626"/>
      <c r="BG181" s="627"/>
      <c r="BH181" s="626"/>
      <c r="BI181" s="21"/>
      <c r="BJ181" s="21"/>
      <c r="BK181" s="21"/>
      <c r="BL181" s="21"/>
      <c r="BM181" s="624"/>
      <c r="BN181" s="591"/>
      <c r="BO181" s="591"/>
      <c r="BP181" s="625"/>
      <c r="BQ181" s="626"/>
      <c r="BR181" s="627"/>
      <c r="BS181" s="626"/>
      <c r="BT181" s="21"/>
      <c r="BU181" s="21"/>
      <c r="BV181" s="21"/>
      <c r="BW181" s="21"/>
      <c r="BX181" s="624"/>
      <c r="BY181" s="591"/>
      <c r="BZ181" s="591"/>
      <c r="CA181" s="625"/>
      <c r="CB181" s="626"/>
      <c r="CC181" s="627"/>
      <c r="CD181" s="626"/>
      <c r="CE181" s="21"/>
      <c r="CF181" s="21"/>
      <c r="CG181" s="21"/>
      <c r="CH181" s="21"/>
      <c r="CI181" s="624"/>
      <c r="CJ181" s="591"/>
      <c r="CK181" s="591"/>
      <c r="CL181" s="625"/>
      <c r="CM181" s="626"/>
      <c r="CN181" s="627"/>
      <c r="CO181" s="626"/>
      <c r="CP181" s="21"/>
      <c r="CQ181" s="21"/>
      <c r="CR181" s="21"/>
      <c r="CS181" s="21"/>
      <c r="CT181" s="624"/>
      <c r="CU181" s="591"/>
      <c r="CV181" s="591"/>
      <c r="CW181" s="625"/>
      <c r="CX181" s="626"/>
      <c r="CY181" s="627"/>
      <c r="CZ181" s="626"/>
      <c r="DA181" s="21"/>
      <c r="DB181" s="21"/>
      <c r="DC181" s="21"/>
      <c r="DD181" s="21"/>
      <c r="DE181" s="624"/>
      <c r="DF181" s="591"/>
      <c r="DG181" s="591"/>
      <c r="DH181" s="625"/>
      <c r="DI181" s="626"/>
      <c r="DJ181" s="627"/>
      <c r="DK181" s="626"/>
      <c r="DL181" s="21"/>
      <c r="DM181" s="21"/>
      <c r="DN181" s="21"/>
      <c r="DO181" s="21"/>
      <c r="DP181" s="624"/>
      <c r="DQ181" s="591"/>
      <c r="DR181" s="591"/>
      <c r="DS181" s="625"/>
      <c r="DT181" s="626"/>
      <c r="DU181" s="627"/>
      <c r="DV181" s="626"/>
      <c r="DW181" s="21"/>
      <c r="DX181" s="21"/>
      <c r="DY181" s="21"/>
      <c r="DZ181" s="21"/>
      <c r="EA181" s="624"/>
      <c r="EB181" s="591"/>
      <c r="EC181" s="591"/>
      <c r="ED181" s="625"/>
      <c r="EE181" s="626"/>
      <c r="EF181" s="627"/>
      <c r="EG181" s="626"/>
      <c r="EH181" s="21"/>
      <c r="EI181" s="21"/>
      <c r="EJ181" s="21"/>
      <c r="EK181" s="21"/>
      <c r="EL181" s="624"/>
      <c r="EM181" s="591"/>
      <c r="EN181" s="591"/>
      <c r="EO181" s="625"/>
      <c r="EP181" s="626"/>
      <c r="EQ181" s="627"/>
      <c r="ER181" s="626"/>
      <c r="ES181" s="21"/>
      <c r="ET181" s="21"/>
      <c r="EU181" s="21"/>
      <c r="EV181" s="21"/>
      <c r="EW181" s="624"/>
      <c r="EX181" s="591"/>
      <c r="EY181" s="591"/>
      <c r="EZ181" s="625"/>
      <c r="FA181" s="626"/>
      <c r="FB181" s="627"/>
      <c r="FC181" s="626"/>
      <c r="FD181" s="21"/>
      <c r="FE181" s="21"/>
      <c r="FF181" s="21"/>
      <c r="FG181" s="21"/>
      <c r="FH181" s="624"/>
      <c r="FI181" s="591"/>
      <c r="FJ181" s="591"/>
      <c r="FK181" s="625"/>
      <c r="FL181" s="626"/>
      <c r="FM181" s="627"/>
      <c r="FN181" s="626"/>
      <c r="FO181" s="21"/>
      <c r="FP181" s="21"/>
      <c r="FQ181" s="21"/>
      <c r="FR181" s="21"/>
      <c r="FS181" s="624"/>
      <c r="FT181" s="591"/>
      <c r="FU181" s="591"/>
      <c r="FV181" s="625"/>
      <c r="FW181" s="626"/>
      <c r="FX181" s="627"/>
      <c r="FY181" s="626"/>
      <c r="FZ181" s="21"/>
      <c r="GA181" s="21"/>
      <c r="GB181" s="21"/>
      <c r="GC181" s="21"/>
      <c r="GD181" s="624"/>
      <c r="GE181" s="591"/>
      <c r="GF181" s="591"/>
    </row>
    <row r="182" spans="1:188" s="25" customFormat="1" ht="14.25">
      <c r="A182" s="584">
        <f t="shared" si="21"/>
        <v>18</v>
      </c>
      <c r="B182" s="553"/>
      <c r="C182" s="617" t="s">
        <v>3088</v>
      </c>
      <c r="D182" s="587" t="s">
        <v>250</v>
      </c>
      <c r="E182" s="628">
        <v>450</v>
      </c>
      <c r="F182" s="597"/>
      <c r="G182" s="597"/>
      <c r="H182" s="597">
        <f t="shared" si="22"/>
        <v>0</v>
      </c>
      <c r="I182" s="598">
        <f t="shared" si="23"/>
        <v>0</v>
      </c>
      <c r="J182" s="624"/>
      <c r="K182" s="591"/>
      <c r="L182" s="591"/>
      <c r="M182" s="625"/>
      <c r="N182" s="626"/>
      <c r="O182" s="627"/>
      <c r="P182" s="626"/>
      <c r="Q182" s="21"/>
      <c r="R182" s="21"/>
      <c r="S182" s="21"/>
      <c r="T182" s="21"/>
      <c r="U182" s="624"/>
      <c r="V182" s="591"/>
      <c r="W182" s="591"/>
      <c r="X182" s="625"/>
      <c r="Y182" s="626"/>
      <c r="Z182" s="627"/>
      <c r="AA182" s="626"/>
      <c r="AB182" s="21"/>
      <c r="AC182" s="21"/>
      <c r="AD182" s="21"/>
      <c r="AE182" s="21"/>
      <c r="AF182" s="624"/>
      <c r="AG182" s="591"/>
      <c r="AH182" s="591"/>
      <c r="AI182" s="625"/>
      <c r="AJ182" s="626"/>
      <c r="AK182" s="627"/>
      <c r="AL182" s="626"/>
      <c r="AM182" s="21"/>
      <c r="AN182" s="21"/>
      <c r="AO182" s="21"/>
      <c r="AP182" s="21"/>
      <c r="AQ182" s="624"/>
      <c r="AR182" s="591"/>
      <c r="AS182" s="591"/>
      <c r="AT182" s="625"/>
      <c r="AU182" s="626"/>
      <c r="AV182" s="627"/>
      <c r="AW182" s="626"/>
      <c r="AX182" s="21"/>
      <c r="AY182" s="21"/>
      <c r="AZ182" s="21"/>
      <c r="BA182" s="21"/>
      <c r="BB182" s="624"/>
      <c r="BC182" s="591"/>
      <c r="BD182" s="591"/>
      <c r="BE182" s="625"/>
      <c r="BF182" s="626"/>
      <c r="BG182" s="627"/>
      <c r="BH182" s="626"/>
      <c r="BI182" s="21"/>
      <c r="BJ182" s="21"/>
      <c r="BK182" s="21"/>
      <c r="BL182" s="21"/>
      <c r="BM182" s="624"/>
      <c r="BN182" s="591"/>
      <c r="BO182" s="591"/>
      <c r="BP182" s="625"/>
      <c r="BQ182" s="626"/>
      <c r="BR182" s="627"/>
      <c r="BS182" s="626"/>
      <c r="BT182" s="21"/>
      <c r="BU182" s="21"/>
      <c r="BV182" s="21"/>
      <c r="BW182" s="21"/>
      <c r="BX182" s="624"/>
      <c r="BY182" s="591"/>
      <c r="BZ182" s="591"/>
      <c r="CA182" s="625"/>
      <c r="CB182" s="626"/>
      <c r="CC182" s="627"/>
      <c r="CD182" s="626"/>
      <c r="CE182" s="21"/>
      <c r="CF182" s="21"/>
      <c r="CG182" s="21"/>
      <c r="CH182" s="21"/>
      <c r="CI182" s="624"/>
      <c r="CJ182" s="591"/>
      <c r="CK182" s="591"/>
      <c r="CL182" s="625"/>
      <c r="CM182" s="626"/>
      <c r="CN182" s="627"/>
      <c r="CO182" s="626"/>
      <c r="CP182" s="21"/>
      <c r="CQ182" s="21"/>
      <c r="CR182" s="21"/>
      <c r="CS182" s="21"/>
      <c r="CT182" s="624"/>
      <c r="CU182" s="591"/>
      <c r="CV182" s="591"/>
      <c r="CW182" s="625"/>
      <c r="CX182" s="626"/>
      <c r="CY182" s="627"/>
      <c r="CZ182" s="626"/>
      <c r="DA182" s="21"/>
      <c r="DB182" s="21"/>
      <c r="DC182" s="21"/>
      <c r="DD182" s="21"/>
      <c r="DE182" s="624"/>
      <c r="DF182" s="591"/>
      <c r="DG182" s="591"/>
      <c r="DH182" s="625"/>
      <c r="DI182" s="626"/>
      <c r="DJ182" s="627"/>
      <c r="DK182" s="626"/>
      <c r="DL182" s="21"/>
      <c r="DM182" s="21"/>
      <c r="DN182" s="21"/>
      <c r="DO182" s="21"/>
      <c r="DP182" s="624"/>
      <c r="DQ182" s="591"/>
      <c r="DR182" s="591"/>
      <c r="DS182" s="625"/>
      <c r="DT182" s="626"/>
      <c r="DU182" s="627"/>
      <c r="DV182" s="626"/>
      <c r="DW182" s="21"/>
      <c r="DX182" s="21"/>
      <c r="DY182" s="21"/>
      <c r="DZ182" s="21"/>
      <c r="EA182" s="624"/>
      <c r="EB182" s="591"/>
      <c r="EC182" s="591"/>
      <c r="ED182" s="625"/>
      <c r="EE182" s="626"/>
      <c r="EF182" s="627"/>
      <c r="EG182" s="626"/>
      <c r="EH182" s="21"/>
      <c r="EI182" s="21"/>
      <c r="EJ182" s="21"/>
      <c r="EK182" s="21"/>
      <c r="EL182" s="624"/>
      <c r="EM182" s="591"/>
      <c r="EN182" s="591"/>
      <c r="EO182" s="625"/>
      <c r="EP182" s="626"/>
      <c r="EQ182" s="627"/>
      <c r="ER182" s="626"/>
      <c r="ES182" s="21"/>
      <c r="ET182" s="21"/>
      <c r="EU182" s="21"/>
      <c r="EV182" s="21"/>
      <c r="EW182" s="624"/>
      <c r="EX182" s="591"/>
      <c r="EY182" s="591"/>
      <c r="EZ182" s="625"/>
      <c r="FA182" s="626"/>
      <c r="FB182" s="627"/>
      <c r="FC182" s="626"/>
      <c r="FD182" s="21"/>
      <c r="FE182" s="21"/>
      <c r="FF182" s="21"/>
      <c r="FG182" s="21"/>
      <c r="FH182" s="624"/>
      <c r="FI182" s="591"/>
      <c r="FJ182" s="591"/>
      <c r="FK182" s="625"/>
      <c r="FL182" s="626"/>
      <c r="FM182" s="627"/>
      <c r="FN182" s="626"/>
      <c r="FO182" s="21"/>
      <c r="FP182" s="21"/>
      <c r="FQ182" s="21"/>
      <c r="FR182" s="21"/>
      <c r="FS182" s="624"/>
      <c r="FT182" s="591"/>
      <c r="FU182" s="591"/>
      <c r="FV182" s="625"/>
      <c r="FW182" s="626"/>
      <c r="FX182" s="627"/>
      <c r="FY182" s="626"/>
      <c r="FZ182" s="21"/>
      <c r="GA182" s="21"/>
      <c r="GB182" s="21"/>
      <c r="GC182" s="21"/>
      <c r="GD182" s="624"/>
      <c r="GE182" s="591"/>
      <c r="GF182" s="591"/>
    </row>
    <row r="183" spans="1:188" s="25" customFormat="1" ht="14.25">
      <c r="A183" s="584">
        <f t="shared" si="21"/>
        <v>19</v>
      </c>
      <c r="B183" s="553"/>
      <c r="C183" s="617"/>
      <c r="D183" s="587"/>
      <c r="E183" s="628"/>
      <c r="F183" s="597"/>
      <c r="G183" s="597"/>
      <c r="H183" s="597">
        <f t="shared" si="22"/>
        <v>0</v>
      </c>
      <c r="I183" s="598">
        <f t="shared" si="23"/>
        <v>0</v>
      </c>
      <c r="J183" s="624"/>
      <c r="K183" s="591"/>
      <c r="L183" s="591"/>
      <c r="M183" s="625"/>
      <c r="N183" s="626"/>
      <c r="O183" s="627"/>
      <c r="P183" s="626"/>
      <c r="Q183" s="21"/>
      <c r="R183" s="21"/>
      <c r="S183" s="21"/>
      <c r="T183" s="21"/>
      <c r="U183" s="624"/>
      <c r="V183" s="591"/>
      <c r="W183" s="591"/>
      <c r="X183" s="625"/>
      <c r="Y183" s="626"/>
      <c r="Z183" s="627"/>
      <c r="AA183" s="626"/>
      <c r="AB183" s="21"/>
      <c r="AC183" s="21"/>
      <c r="AD183" s="21"/>
      <c r="AE183" s="21"/>
      <c r="AF183" s="624"/>
      <c r="AG183" s="591"/>
      <c r="AH183" s="591"/>
      <c r="AI183" s="625"/>
      <c r="AJ183" s="626"/>
      <c r="AK183" s="627"/>
      <c r="AL183" s="626"/>
      <c r="AM183" s="21"/>
      <c r="AN183" s="21"/>
      <c r="AO183" s="21"/>
      <c r="AP183" s="21"/>
      <c r="AQ183" s="624"/>
      <c r="AR183" s="591"/>
      <c r="AS183" s="591"/>
      <c r="AT183" s="625"/>
      <c r="AU183" s="626"/>
      <c r="AV183" s="627"/>
      <c r="AW183" s="626"/>
      <c r="AX183" s="21"/>
      <c r="AY183" s="21"/>
      <c r="AZ183" s="21"/>
      <c r="BA183" s="21"/>
      <c r="BB183" s="624"/>
      <c r="BC183" s="591"/>
      <c r="BD183" s="591"/>
      <c r="BE183" s="625"/>
      <c r="BF183" s="626"/>
      <c r="BG183" s="627"/>
      <c r="BH183" s="626"/>
      <c r="BI183" s="21"/>
      <c r="BJ183" s="21"/>
      <c r="BK183" s="21"/>
      <c r="BL183" s="21"/>
      <c r="BM183" s="624"/>
      <c r="BN183" s="591"/>
      <c r="BO183" s="591"/>
      <c r="BP183" s="625"/>
      <c r="BQ183" s="626"/>
      <c r="BR183" s="627"/>
      <c r="BS183" s="626"/>
      <c r="BT183" s="21"/>
      <c r="BU183" s="21"/>
      <c r="BV183" s="21"/>
      <c r="BW183" s="21"/>
      <c r="BX183" s="624"/>
      <c r="BY183" s="591"/>
      <c r="BZ183" s="591"/>
      <c r="CA183" s="625"/>
      <c r="CB183" s="626"/>
      <c r="CC183" s="627"/>
      <c r="CD183" s="626"/>
      <c r="CE183" s="21"/>
      <c r="CF183" s="21"/>
      <c r="CG183" s="21"/>
      <c r="CH183" s="21"/>
      <c r="CI183" s="624"/>
      <c r="CJ183" s="591"/>
      <c r="CK183" s="591"/>
      <c r="CL183" s="625"/>
      <c r="CM183" s="626"/>
      <c r="CN183" s="627"/>
      <c r="CO183" s="626"/>
      <c r="CP183" s="21"/>
      <c r="CQ183" s="21"/>
      <c r="CR183" s="21"/>
      <c r="CS183" s="21"/>
      <c r="CT183" s="624"/>
      <c r="CU183" s="591"/>
      <c r="CV183" s="591"/>
      <c r="CW183" s="625"/>
      <c r="CX183" s="626"/>
      <c r="CY183" s="627"/>
      <c r="CZ183" s="626"/>
      <c r="DA183" s="21"/>
      <c r="DB183" s="21"/>
      <c r="DC183" s="21"/>
      <c r="DD183" s="21"/>
      <c r="DE183" s="624"/>
      <c r="DF183" s="591"/>
      <c r="DG183" s="591"/>
      <c r="DH183" s="625"/>
      <c r="DI183" s="626"/>
      <c r="DJ183" s="627"/>
      <c r="DK183" s="626"/>
      <c r="DL183" s="21"/>
      <c r="DM183" s="21"/>
      <c r="DN183" s="21"/>
      <c r="DO183" s="21"/>
      <c r="DP183" s="624"/>
      <c r="DQ183" s="591"/>
      <c r="DR183" s="591"/>
      <c r="DS183" s="625"/>
      <c r="DT183" s="626"/>
      <c r="DU183" s="627"/>
      <c r="DV183" s="626"/>
      <c r="DW183" s="21"/>
      <c r="DX183" s="21"/>
      <c r="DY183" s="21"/>
      <c r="DZ183" s="21"/>
      <c r="EA183" s="624"/>
      <c r="EB183" s="591"/>
      <c r="EC183" s="591"/>
      <c r="ED183" s="625"/>
      <c r="EE183" s="626"/>
      <c r="EF183" s="627"/>
      <c r="EG183" s="626"/>
      <c r="EH183" s="21"/>
      <c r="EI183" s="21"/>
      <c r="EJ183" s="21"/>
      <c r="EK183" s="21"/>
      <c r="EL183" s="624"/>
      <c r="EM183" s="591"/>
      <c r="EN183" s="591"/>
      <c r="EO183" s="625"/>
      <c r="EP183" s="626"/>
      <c r="EQ183" s="627"/>
      <c r="ER183" s="626"/>
      <c r="ES183" s="21"/>
      <c r="ET183" s="21"/>
      <c r="EU183" s="21"/>
      <c r="EV183" s="21"/>
      <c r="EW183" s="624"/>
      <c r="EX183" s="591"/>
      <c r="EY183" s="591"/>
      <c r="EZ183" s="625"/>
      <c r="FA183" s="626"/>
      <c r="FB183" s="627"/>
      <c r="FC183" s="626"/>
      <c r="FD183" s="21"/>
      <c r="FE183" s="21"/>
      <c r="FF183" s="21"/>
      <c r="FG183" s="21"/>
      <c r="FH183" s="624"/>
      <c r="FI183" s="591"/>
      <c r="FJ183" s="591"/>
      <c r="FK183" s="625"/>
      <c r="FL183" s="626"/>
      <c r="FM183" s="627"/>
      <c r="FN183" s="626"/>
      <c r="FO183" s="21"/>
      <c r="FP183" s="21"/>
      <c r="FQ183" s="21"/>
      <c r="FR183" s="21"/>
      <c r="FS183" s="624"/>
      <c r="FT183" s="591"/>
      <c r="FU183" s="591"/>
      <c r="FV183" s="625"/>
      <c r="FW183" s="626"/>
      <c r="FX183" s="627"/>
      <c r="FY183" s="626"/>
      <c r="FZ183" s="21"/>
      <c r="GA183" s="21"/>
      <c r="GB183" s="21"/>
      <c r="GC183" s="21"/>
      <c r="GD183" s="624"/>
      <c r="GE183" s="591"/>
      <c r="GF183" s="591"/>
    </row>
    <row r="184" spans="1:188" s="25" customFormat="1" ht="14.25">
      <c r="A184" s="584">
        <f t="shared" si="21"/>
        <v>20</v>
      </c>
      <c r="B184" s="553"/>
      <c r="C184" s="617" t="s">
        <v>3089</v>
      </c>
      <c r="D184" s="587" t="s">
        <v>250</v>
      </c>
      <c r="E184" s="628">
        <v>600</v>
      </c>
      <c r="F184" s="597"/>
      <c r="G184" s="597"/>
      <c r="H184" s="597">
        <f t="shared" si="22"/>
        <v>0</v>
      </c>
      <c r="I184" s="598">
        <f t="shared" si="23"/>
        <v>0</v>
      </c>
      <c r="J184" s="624"/>
      <c r="K184" s="591"/>
      <c r="L184" s="591"/>
      <c r="M184" s="625"/>
      <c r="N184" s="626"/>
      <c r="O184" s="627"/>
      <c r="P184" s="626"/>
      <c r="Q184" s="21"/>
      <c r="R184" s="21"/>
      <c r="S184" s="21"/>
      <c r="T184" s="21"/>
      <c r="U184" s="624"/>
      <c r="V184" s="591"/>
      <c r="W184" s="591"/>
      <c r="X184" s="625"/>
      <c r="Y184" s="626"/>
      <c r="Z184" s="627"/>
      <c r="AA184" s="626"/>
      <c r="AB184" s="21"/>
      <c r="AC184" s="21"/>
      <c r="AD184" s="21"/>
      <c r="AE184" s="21"/>
      <c r="AF184" s="624"/>
      <c r="AG184" s="591"/>
      <c r="AH184" s="591"/>
      <c r="AI184" s="625"/>
      <c r="AJ184" s="626"/>
      <c r="AK184" s="627"/>
      <c r="AL184" s="626"/>
      <c r="AM184" s="21"/>
      <c r="AN184" s="21"/>
      <c r="AO184" s="21"/>
      <c r="AP184" s="21"/>
      <c r="AQ184" s="624"/>
      <c r="AR184" s="591"/>
      <c r="AS184" s="591"/>
      <c r="AT184" s="625"/>
      <c r="AU184" s="626"/>
      <c r="AV184" s="627"/>
      <c r="AW184" s="626"/>
      <c r="AX184" s="21"/>
      <c r="AY184" s="21"/>
      <c r="AZ184" s="21"/>
      <c r="BA184" s="21"/>
      <c r="BB184" s="624"/>
      <c r="BC184" s="591"/>
      <c r="BD184" s="591"/>
      <c r="BE184" s="625"/>
      <c r="BF184" s="626"/>
      <c r="BG184" s="627"/>
      <c r="BH184" s="626"/>
      <c r="BI184" s="21"/>
      <c r="BJ184" s="21"/>
      <c r="BK184" s="21"/>
      <c r="BL184" s="21"/>
      <c r="BM184" s="624"/>
      <c r="BN184" s="591"/>
      <c r="BO184" s="591"/>
      <c r="BP184" s="625"/>
      <c r="BQ184" s="626"/>
      <c r="BR184" s="627"/>
      <c r="BS184" s="626"/>
      <c r="BT184" s="21"/>
      <c r="BU184" s="21"/>
      <c r="BV184" s="21"/>
      <c r="BW184" s="21"/>
      <c r="BX184" s="624"/>
      <c r="BY184" s="591"/>
      <c r="BZ184" s="591"/>
      <c r="CA184" s="625"/>
      <c r="CB184" s="626"/>
      <c r="CC184" s="627"/>
      <c r="CD184" s="626"/>
      <c r="CE184" s="21"/>
      <c r="CF184" s="21"/>
      <c r="CG184" s="21"/>
      <c r="CH184" s="21"/>
      <c r="CI184" s="624"/>
      <c r="CJ184" s="591"/>
      <c r="CK184" s="591"/>
      <c r="CL184" s="625"/>
      <c r="CM184" s="626"/>
      <c r="CN184" s="627"/>
      <c r="CO184" s="626"/>
      <c r="CP184" s="21"/>
      <c r="CQ184" s="21"/>
      <c r="CR184" s="21"/>
      <c r="CS184" s="21"/>
      <c r="CT184" s="624"/>
      <c r="CU184" s="591"/>
      <c r="CV184" s="591"/>
      <c r="CW184" s="625"/>
      <c r="CX184" s="626"/>
      <c r="CY184" s="627"/>
      <c r="CZ184" s="626"/>
      <c r="DA184" s="21"/>
      <c r="DB184" s="21"/>
      <c r="DC184" s="21"/>
      <c r="DD184" s="21"/>
      <c r="DE184" s="624"/>
      <c r="DF184" s="591"/>
      <c r="DG184" s="591"/>
      <c r="DH184" s="625"/>
      <c r="DI184" s="626"/>
      <c r="DJ184" s="627"/>
      <c r="DK184" s="626"/>
      <c r="DL184" s="21"/>
      <c r="DM184" s="21"/>
      <c r="DN184" s="21"/>
      <c r="DO184" s="21"/>
      <c r="DP184" s="624"/>
      <c r="DQ184" s="591"/>
      <c r="DR184" s="591"/>
      <c r="DS184" s="625"/>
      <c r="DT184" s="626"/>
      <c r="DU184" s="627"/>
      <c r="DV184" s="626"/>
      <c r="DW184" s="21"/>
      <c r="DX184" s="21"/>
      <c r="DY184" s="21"/>
      <c r="DZ184" s="21"/>
      <c r="EA184" s="624"/>
      <c r="EB184" s="591"/>
      <c r="EC184" s="591"/>
      <c r="ED184" s="625"/>
      <c r="EE184" s="626"/>
      <c r="EF184" s="627"/>
      <c r="EG184" s="626"/>
      <c r="EH184" s="21"/>
      <c r="EI184" s="21"/>
      <c r="EJ184" s="21"/>
      <c r="EK184" s="21"/>
      <c r="EL184" s="624"/>
      <c r="EM184" s="591"/>
      <c r="EN184" s="591"/>
      <c r="EO184" s="625"/>
      <c r="EP184" s="626"/>
      <c r="EQ184" s="627"/>
      <c r="ER184" s="626"/>
      <c r="ES184" s="21"/>
      <c r="ET184" s="21"/>
      <c r="EU184" s="21"/>
      <c r="EV184" s="21"/>
      <c r="EW184" s="624"/>
      <c r="EX184" s="591"/>
      <c r="EY184" s="591"/>
      <c r="EZ184" s="625"/>
      <c r="FA184" s="626"/>
      <c r="FB184" s="627"/>
      <c r="FC184" s="626"/>
      <c r="FD184" s="21"/>
      <c r="FE184" s="21"/>
      <c r="FF184" s="21"/>
      <c r="FG184" s="21"/>
      <c r="FH184" s="624"/>
      <c r="FI184" s="591"/>
      <c r="FJ184" s="591"/>
      <c r="FK184" s="625"/>
      <c r="FL184" s="626"/>
      <c r="FM184" s="627"/>
      <c r="FN184" s="626"/>
      <c r="FO184" s="21"/>
      <c r="FP184" s="21"/>
      <c r="FQ184" s="21"/>
      <c r="FR184" s="21"/>
      <c r="FS184" s="624"/>
      <c r="FT184" s="591"/>
      <c r="FU184" s="591"/>
      <c r="FV184" s="625"/>
      <c r="FW184" s="626"/>
      <c r="FX184" s="627"/>
      <c r="FY184" s="626"/>
      <c r="FZ184" s="21"/>
      <c r="GA184" s="21"/>
      <c r="GB184" s="21"/>
      <c r="GC184" s="21"/>
      <c r="GD184" s="624"/>
      <c r="GE184" s="591"/>
      <c r="GF184" s="591"/>
    </row>
    <row r="185" spans="1:188" s="25" customFormat="1" ht="14.25">
      <c r="A185" s="584">
        <f t="shared" si="21"/>
        <v>21</v>
      </c>
      <c r="B185" s="553"/>
      <c r="C185" s="617" t="s">
        <v>3090</v>
      </c>
      <c r="D185" s="587" t="s">
        <v>250</v>
      </c>
      <c r="E185" s="628">
        <v>450</v>
      </c>
      <c r="F185" s="597"/>
      <c r="G185" s="597"/>
      <c r="H185" s="597">
        <f t="shared" si="22"/>
        <v>0</v>
      </c>
      <c r="I185" s="598">
        <f t="shared" si="23"/>
        <v>0</v>
      </c>
      <c r="J185" s="624"/>
      <c r="K185" s="591"/>
      <c r="L185" s="591"/>
      <c r="M185" s="625"/>
      <c r="N185" s="626"/>
      <c r="O185" s="627"/>
      <c r="P185" s="626"/>
      <c r="Q185" s="21"/>
      <c r="R185" s="21"/>
      <c r="S185" s="21"/>
      <c r="T185" s="21"/>
      <c r="U185" s="624"/>
      <c r="V185" s="591"/>
      <c r="W185" s="591"/>
      <c r="X185" s="625"/>
      <c r="Y185" s="626"/>
      <c r="Z185" s="627"/>
      <c r="AA185" s="626"/>
      <c r="AB185" s="21"/>
      <c r="AC185" s="21"/>
      <c r="AD185" s="21"/>
      <c r="AE185" s="21"/>
      <c r="AF185" s="624"/>
      <c r="AG185" s="591"/>
      <c r="AH185" s="591"/>
      <c r="AI185" s="625"/>
      <c r="AJ185" s="626"/>
      <c r="AK185" s="627"/>
      <c r="AL185" s="626"/>
      <c r="AM185" s="21"/>
      <c r="AN185" s="21"/>
      <c r="AO185" s="21"/>
      <c r="AP185" s="21"/>
      <c r="AQ185" s="624"/>
      <c r="AR185" s="591"/>
      <c r="AS185" s="591"/>
      <c r="AT185" s="625"/>
      <c r="AU185" s="626"/>
      <c r="AV185" s="627"/>
      <c r="AW185" s="626"/>
      <c r="AX185" s="21"/>
      <c r="AY185" s="21"/>
      <c r="AZ185" s="21"/>
      <c r="BA185" s="21"/>
      <c r="BB185" s="624"/>
      <c r="BC185" s="591"/>
      <c r="BD185" s="591"/>
      <c r="BE185" s="625"/>
      <c r="BF185" s="626"/>
      <c r="BG185" s="627"/>
      <c r="BH185" s="626"/>
      <c r="BI185" s="21"/>
      <c r="BJ185" s="21"/>
      <c r="BK185" s="21"/>
      <c r="BL185" s="21"/>
      <c r="BM185" s="624"/>
      <c r="BN185" s="591"/>
      <c r="BO185" s="591"/>
      <c r="BP185" s="625"/>
      <c r="BQ185" s="626"/>
      <c r="BR185" s="627"/>
      <c r="BS185" s="626"/>
      <c r="BT185" s="21"/>
      <c r="BU185" s="21"/>
      <c r="BV185" s="21"/>
      <c r="BW185" s="21"/>
      <c r="BX185" s="624"/>
      <c r="BY185" s="591"/>
      <c r="BZ185" s="591"/>
      <c r="CA185" s="625"/>
      <c r="CB185" s="626"/>
      <c r="CC185" s="627"/>
      <c r="CD185" s="626"/>
      <c r="CE185" s="21"/>
      <c r="CF185" s="21"/>
      <c r="CG185" s="21"/>
      <c r="CH185" s="21"/>
      <c r="CI185" s="624"/>
      <c r="CJ185" s="591"/>
      <c r="CK185" s="591"/>
      <c r="CL185" s="625"/>
      <c r="CM185" s="626"/>
      <c r="CN185" s="627"/>
      <c r="CO185" s="626"/>
      <c r="CP185" s="21"/>
      <c r="CQ185" s="21"/>
      <c r="CR185" s="21"/>
      <c r="CS185" s="21"/>
      <c r="CT185" s="624"/>
      <c r="CU185" s="591"/>
      <c r="CV185" s="591"/>
      <c r="CW185" s="625"/>
      <c r="CX185" s="626"/>
      <c r="CY185" s="627"/>
      <c r="CZ185" s="626"/>
      <c r="DA185" s="21"/>
      <c r="DB185" s="21"/>
      <c r="DC185" s="21"/>
      <c r="DD185" s="21"/>
      <c r="DE185" s="624"/>
      <c r="DF185" s="591"/>
      <c r="DG185" s="591"/>
      <c r="DH185" s="625"/>
      <c r="DI185" s="626"/>
      <c r="DJ185" s="627"/>
      <c r="DK185" s="626"/>
      <c r="DL185" s="21"/>
      <c r="DM185" s="21"/>
      <c r="DN185" s="21"/>
      <c r="DO185" s="21"/>
      <c r="DP185" s="624"/>
      <c r="DQ185" s="591"/>
      <c r="DR185" s="591"/>
      <c r="DS185" s="625"/>
      <c r="DT185" s="626"/>
      <c r="DU185" s="627"/>
      <c r="DV185" s="626"/>
      <c r="DW185" s="21"/>
      <c r="DX185" s="21"/>
      <c r="DY185" s="21"/>
      <c r="DZ185" s="21"/>
      <c r="EA185" s="624"/>
      <c r="EB185" s="591"/>
      <c r="EC185" s="591"/>
      <c r="ED185" s="625"/>
      <c r="EE185" s="626"/>
      <c r="EF185" s="627"/>
      <c r="EG185" s="626"/>
      <c r="EH185" s="21"/>
      <c r="EI185" s="21"/>
      <c r="EJ185" s="21"/>
      <c r="EK185" s="21"/>
      <c r="EL185" s="624"/>
      <c r="EM185" s="591"/>
      <c r="EN185" s="591"/>
      <c r="EO185" s="625"/>
      <c r="EP185" s="626"/>
      <c r="EQ185" s="627"/>
      <c r="ER185" s="626"/>
      <c r="ES185" s="21"/>
      <c r="ET185" s="21"/>
      <c r="EU185" s="21"/>
      <c r="EV185" s="21"/>
      <c r="EW185" s="624"/>
      <c r="EX185" s="591"/>
      <c r="EY185" s="591"/>
      <c r="EZ185" s="625"/>
      <c r="FA185" s="626"/>
      <c r="FB185" s="627"/>
      <c r="FC185" s="626"/>
      <c r="FD185" s="21"/>
      <c r="FE185" s="21"/>
      <c r="FF185" s="21"/>
      <c r="FG185" s="21"/>
      <c r="FH185" s="624"/>
      <c r="FI185" s="591"/>
      <c r="FJ185" s="591"/>
      <c r="FK185" s="625"/>
      <c r="FL185" s="626"/>
      <c r="FM185" s="627"/>
      <c r="FN185" s="626"/>
      <c r="FO185" s="21"/>
      <c r="FP185" s="21"/>
      <c r="FQ185" s="21"/>
      <c r="FR185" s="21"/>
      <c r="FS185" s="624"/>
      <c r="FT185" s="591"/>
      <c r="FU185" s="591"/>
      <c r="FV185" s="625"/>
      <c r="FW185" s="626"/>
      <c r="FX185" s="627"/>
      <c r="FY185" s="626"/>
      <c r="FZ185" s="21"/>
      <c r="GA185" s="21"/>
      <c r="GB185" s="21"/>
      <c r="GC185" s="21"/>
      <c r="GD185" s="624"/>
      <c r="GE185" s="591"/>
      <c r="GF185" s="591"/>
    </row>
    <row r="186" spans="1:188" s="25" customFormat="1" ht="14.25">
      <c r="A186" s="584">
        <f t="shared" si="21"/>
        <v>22</v>
      </c>
      <c r="B186" s="553"/>
      <c r="C186" s="617" t="s">
        <v>3091</v>
      </c>
      <c r="D186" s="587" t="s">
        <v>250</v>
      </c>
      <c r="E186" s="629">
        <v>50</v>
      </c>
      <c r="F186" s="597"/>
      <c r="G186" s="597"/>
      <c r="H186" s="597">
        <f t="shared" si="22"/>
        <v>0</v>
      </c>
      <c r="I186" s="598">
        <f t="shared" si="23"/>
        <v>0</v>
      </c>
      <c r="J186" s="624"/>
      <c r="K186" s="591"/>
      <c r="L186" s="591"/>
      <c r="M186" s="625"/>
      <c r="N186" s="626"/>
      <c r="O186" s="627"/>
      <c r="P186" s="626"/>
      <c r="Q186" s="21"/>
      <c r="R186" s="21"/>
      <c r="S186" s="21"/>
      <c r="T186" s="21"/>
      <c r="U186" s="624"/>
      <c r="V186" s="591"/>
      <c r="W186" s="591"/>
      <c r="X186" s="625"/>
      <c r="Y186" s="626"/>
      <c r="Z186" s="627"/>
      <c r="AA186" s="626"/>
      <c r="AB186" s="21"/>
      <c r="AC186" s="21"/>
      <c r="AD186" s="21"/>
      <c r="AE186" s="21"/>
      <c r="AF186" s="624"/>
      <c r="AG186" s="591"/>
      <c r="AH186" s="591"/>
      <c r="AI186" s="625"/>
      <c r="AJ186" s="626"/>
      <c r="AK186" s="627"/>
      <c r="AL186" s="626"/>
      <c r="AM186" s="21"/>
      <c r="AN186" s="21"/>
      <c r="AO186" s="21"/>
      <c r="AP186" s="21"/>
      <c r="AQ186" s="624"/>
      <c r="AR186" s="591"/>
      <c r="AS186" s="591"/>
      <c r="AT186" s="625"/>
      <c r="AU186" s="626"/>
      <c r="AV186" s="627"/>
      <c r="AW186" s="626"/>
      <c r="AX186" s="21"/>
      <c r="AY186" s="21"/>
      <c r="AZ186" s="21"/>
      <c r="BA186" s="21"/>
      <c r="BB186" s="624"/>
      <c r="BC186" s="591"/>
      <c r="BD186" s="591"/>
      <c r="BE186" s="625"/>
      <c r="BF186" s="626"/>
      <c r="BG186" s="627"/>
      <c r="BH186" s="626"/>
      <c r="BI186" s="21"/>
      <c r="BJ186" s="21"/>
      <c r="BK186" s="21"/>
      <c r="BL186" s="21"/>
      <c r="BM186" s="624"/>
      <c r="BN186" s="591"/>
      <c r="BO186" s="591"/>
      <c r="BP186" s="625"/>
      <c r="BQ186" s="626"/>
      <c r="BR186" s="627"/>
      <c r="BS186" s="626"/>
      <c r="BT186" s="21"/>
      <c r="BU186" s="21"/>
      <c r="BV186" s="21"/>
      <c r="BW186" s="21"/>
      <c r="BX186" s="624"/>
      <c r="BY186" s="591"/>
      <c r="BZ186" s="591"/>
      <c r="CA186" s="625"/>
      <c r="CB186" s="626"/>
      <c r="CC186" s="627"/>
      <c r="CD186" s="626"/>
      <c r="CE186" s="21"/>
      <c r="CF186" s="21"/>
      <c r="CG186" s="21"/>
      <c r="CH186" s="21"/>
      <c r="CI186" s="624"/>
      <c r="CJ186" s="591"/>
      <c r="CK186" s="591"/>
      <c r="CL186" s="625"/>
      <c r="CM186" s="626"/>
      <c r="CN186" s="627"/>
      <c r="CO186" s="626"/>
      <c r="CP186" s="21"/>
      <c r="CQ186" s="21"/>
      <c r="CR186" s="21"/>
      <c r="CS186" s="21"/>
      <c r="CT186" s="624"/>
      <c r="CU186" s="591"/>
      <c r="CV186" s="591"/>
      <c r="CW186" s="625"/>
      <c r="CX186" s="626"/>
      <c r="CY186" s="627"/>
      <c r="CZ186" s="626"/>
      <c r="DA186" s="21"/>
      <c r="DB186" s="21"/>
      <c r="DC186" s="21"/>
      <c r="DD186" s="21"/>
      <c r="DE186" s="624"/>
      <c r="DF186" s="591"/>
      <c r="DG186" s="591"/>
      <c r="DH186" s="625"/>
      <c r="DI186" s="626"/>
      <c r="DJ186" s="627"/>
      <c r="DK186" s="626"/>
      <c r="DL186" s="21"/>
      <c r="DM186" s="21"/>
      <c r="DN186" s="21"/>
      <c r="DO186" s="21"/>
      <c r="DP186" s="624"/>
      <c r="DQ186" s="591"/>
      <c r="DR186" s="591"/>
      <c r="DS186" s="625"/>
      <c r="DT186" s="626"/>
      <c r="DU186" s="627"/>
      <c r="DV186" s="626"/>
      <c r="DW186" s="21"/>
      <c r="DX186" s="21"/>
      <c r="DY186" s="21"/>
      <c r="DZ186" s="21"/>
      <c r="EA186" s="624"/>
      <c r="EB186" s="591"/>
      <c r="EC186" s="591"/>
      <c r="ED186" s="625"/>
      <c r="EE186" s="626"/>
      <c r="EF186" s="627"/>
      <c r="EG186" s="626"/>
      <c r="EH186" s="21"/>
      <c r="EI186" s="21"/>
      <c r="EJ186" s="21"/>
      <c r="EK186" s="21"/>
      <c r="EL186" s="624"/>
      <c r="EM186" s="591"/>
      <c r="EN186" s="591"/>
      <c r="EO186" s="625"/>
      <c r="EP186" s="626"/>
      <c r="EQ186" s="627"/>
      <c r="ER186" s="626"/>
      <c r="ES186" s="21"/>
      <c r="ET186" s="21"/>
      <c r="EU186" s="21"/>
      <c r="EV186" s="21"/>
      <c r="EW186" s="624"/>
      <c r="EX186" s="591"/>
      <c r="EY186" s="591"/>
      <c r="EZ186" s="625"/>
      <c r="FA186" s="626"/>
      <c r="FB186" s="627"/>
      <c r="FC186" s="626"/>
      <c r="FD186" s="21"/>
      <c r="FE186" s="21"/>
      <c r="FF186" s="21"/>
      <c r="FG186" s="21"/>
      <c r="FH186" s="624"/>
      <c r="FI186" s="591"/>
      <c r="FJ186" s="591"/>
      <c r="FK186" s="625"/>
      <c r="FL186" s="626"/>
      <c r="FM186" s="627"/>
      <c r="FN186" s="626"/>
      <c r="FO186" s="21"/>
      <c r="FP186" s="21"/>
      <c r="FQ186" s="21"/>
      <c r="FR186" s="21"/>
      <c r="FS186" s="624"/>
      <c r="FT186" s="591"/>
      <c r="FU186" s="591"/>
      <c r="FV186" s="625"/>
      <c r="FW186" s="626"/>
      <c r="FX186" s="627"/>
      <c r="FY186" s="626"/>
      <c r="FZ186" s="21"/>
      <c r="GA186" s="21"/>
      <c r="GB186" s="21"/>
      <c r="GC186" s="21"/>
      <c r="GD186" s="624"/>
      <c r="GE186" s="591"/>
      <c r="GF186" s="591"/>
    </row>
    <row r="187" spans="1:188" s="25" customFormat="1" ht="14.25">
      <c r="A187" s="584">
        <f t="shared" si="21"/>
        <v>23</v>
      </c>
      <c r="B187" s="616"/>
      <c r="C187" s="617"/>
      <c r="D187" s="551"/>
      <c r="E187" s="588"/>
      <c r="F187" s="597"/>
      <c r="G187" s="597"/>
      <c r="H187" s="597">
        <f t="shared" si="22"/>
        <v>0</v>
      </c>
      <c r="I187" s="598">
        <f t="shared" si="23"/>
        <v>0</v>
      </c>
      <c r="J187" s="624"/>
      <c r="K187" s="591"/>
      <c r="L187" s="591"/>
      <c r="M187" s="625"/>
      <c r="N187" s="626"/>
      <c r="O187" s="627"/>
      <c r="P187" s="626"/>
      <c r="Q187" s="21"/>
      <c r="R187" s="21"/>
      <c r="S187" s="21"/>
      <c r="T187" s="21"/>
      <c r="U187" s="624"/>
      <c r="V187" s="591"/>
      <c r="W187" s="591"/>
      <c r="X187" s="625"/>
      <c r="Y187" s="626"/>
      <c r="Z187" s="627"/>
      <c r="AA187" s="626"/>
      <c r="AB187" s="21"/>
      <c r="AC187" s="21"/>
      <c r="AD187" s="21"/>
      <c r="AE187" s="21"/>
      <c r="AF187" s="624"/>
      <c r="AG187" s="591"/>
      <c r="AH187" s="591"/>
      <c r="AI187" s="625"/>
      <c r="AJ187" s="626"/>
      <c r="AK187" s="627"/>
      <c r="AL187" s="626"/>
      <c r="AM187" s="21"/>
      <c r="AN187" s="21"/>
      <c r="AO187" s="21"/>
      <c r="AP187" s="21"/>
      <c r="AQ187" s="624"/>
      <c r="AR187" s="591"/>
      <c r="AS187" s="591"/>
      <c r="AT187" s="625"/>
      <c r="AU187" s="626"/>
      <c r="AV187" s="627"/>
      <c r="AW187" s="626"/>
      <c r="AX187" s="21"/>
      <c r="AY187" s="21"/>
      <c r="AZ187" s="21"/>
      <c r="BA187" s="21"/>
      <c r="BB187" s="624"/>
      <c r="BC187" s="591"/>
      <c r="BD187" s="591"/>
      <c r="BE187" s="625"/>
      <c r="BF187" s="626"/>
      <c r="BG187" s="627"/>
      <c r="BH187" s="626"/>
      <c r="BI187" s="21"/>
      <c r="BJ187" s="21"/>
      <c r="BK187" s="21"/>
      <c r="BL187" s="21"/>
      <c r="BM187" s="624"/>
      <c r="BN187" s="591"/>
      <c r="BO187" s="591"/>
      <c r="BP187" s="625"/>
      <c r="BQ187" s="626"/>
      <c r="BR187" s="627"/>
      <c r="BS187" s="626"/>
      <c r="BT187" s="21"/>
      <c r="BU187" s="21"/>
      <c r="BV187" s="21"/>
      <c r="BW187" s="21"/>
      <c r="BX187" s="624"/>
      <c r="BY187" s="591"/>
      <c r="BZ187" s="591"/>
      <c r="CA187" s="625"/>
      <c r="CB187" s="626"/>
      <c r="CC187" s="627"/>
      <c r="CD187" s="626"/>
      <c r="CE187" s="21"/>
      <c r="CF187" s="21"/>
      <c r="CG187" s="21"/>
      <c r="CH187" s="21"/>
      <c r="CI187" s="624"/>
      <c r="CJ187" s="591"/>
      <c r="CK187" s="591"/>
      <c r="CL187" s="625"/>
      <c r="CM187" s="626"/>
      <c r="CN187" s="627"/>
      <c r="CO187" s="626"/>
      <c r="CP187" s="21"/>
      <c r="CQ187" s="21"/>
      <c r="CR187" s="21"/>
      <c r="CS187" s="21"/>
      <c r="CT187" s="624"/>
      <c r="CU187" s="591"/>
      <c r="CV187" s="591"/>
      <c r="CW187" s="625"/>
      <c r="CX187" s="626"/>
      <c r="CY187" s="627"/>
      <c r="CZ187" s="626"/>
      <c r="DA187" s="21"/>
      <c r="DB187" s="21"/>
      <c r="DC187" s="21"/>
      <c r="DD187" s="21"/>
      <c r="DE187" s="624"/>
      <c r="DF187" s="591"/>
      <c r="DG187" s="591"/>
      <c r="DH187" s="625"/>
      <c r="DI187" s="626"/>
      <c r="DJ187" s="627"/>
      <c r="DK187" s="626"/>
      <c r="DL187" s="21"/>
      <c r="DM187" s="21"/>
      <c r="DN187" s="21"/>
      <c r="DO187" s="21"/>
      <c r="DP187" s="624"/>
      <c r="DQ187" s="591"/>
      <c r="DR187" s="591"/>
      <c r="DS187" s="625"/>
      <c r="DT187" s="626"/>
      <c r="DU187" s="627"/>
      <c r="DV187" s="626"/>
      <c r="DW187" s="21"/>
      <c r="DX187" s="21"/>
      <c r="DY187" s="21"/>
      <c r="DZ187" s="21"/>
      <c r="EA187" s="624"/>
      <c r="EB187" s="591"/>
      <c r="EC187" s="591"/>
      <c r="ED187" s="625"/>
      <c r="EE187" s="626"/>
      <c r="EF187" s="627"/>
      <c r="EG187" s="626"/>
      <c r="EH187" s="21"/>
      <c r="EI187" s="21"/>
      <c r="EJ187" s="21"/>
      <c r="EK187" s="21"/>
      <c r="EL187" s="624"/>
      <c r="EM187" s="591"/>
      <c r="EN187" s="591"/>
      <c r="EO187" s="625"/>
      <c r="EP187" s="626"/>
      <c r="EQ187" s="627"/>
      <c r="ER187" s="626"/>
      <c r="ES187" s="21"/>
      <c r="ET187" s="21"/>
      <c r="EU187" s="21"/>
      <c r="EV187" s="21"/>
      <c r="EW187" s="624"/>
      <c r="EX187" s="591"/>
      <c r="EY187" s="591"/>
      <c r="EZ187" s="625"/>
      <c r="FA187" s="626"/>
      <c r="FB187" s="627"/>
      <c r="FC187" s="626"/>
      <c r="FD187" s="21"/>
      <c r="FE187" s="21"/>
      <c r="FF187" s="21"/>
      <c r="FG187" s="21"/>
      <c r="FH187" s="624"/>
      <c r="FI187" s="591"/>
      <c r="FJ187" s="591"/>
      <c r="FK187" s="625"/>
      <c r="FL187" s="626"/>
      <c r="FM187" s="627"/>
      <c r="FN187" s="626"/>
      <c r="FO187" s="21"/>
      <c r="FP187" s="21"/>
      <c r="FQ187" s="21"/>
      <c r="FR187" s="21"/>
      <c r="FS187" s="624"/>
      <c r="FT187" s="591"/>
      <c r="FU187" s="591"/>
      <c r="FV187" s="625"/>
      <c r="FW187" s="626"/>
      <c r="FX187" s="627"/>
      <c r="FY187" s="626"/>
      <c r="FZ187" s="21"/>
      <c r="GA187" s="21"/>
      <c r="GB187" s="21"/>
      <c r="GC187" s="21"/>
      <c r="GD187" s="624"/>
      <c r="GE187" s="591"/>
      <c r="GF187" s="591"/>
    </row>
    <row r="188" spans="1:188" s="25" customFormat="1" ht="14.1" customHeight="1">
      <c r="A188" s="584">
        <f t="shared" si="21"/>
        <v>24</v>
      </c>
      <c r="B188" s="616"/>
      <c r="C188" s="617" t="s">
        <v>3092</v>
      </c>
      <c r="D188" s="551" t="s">
        <v>2060</v>
      </c>
      <c r="E188" s="588">
        <v>50</v>
      </c>
      <c r="F188" s="618"/>
      <c r="G188" s="618"/>
      <c r="H188" s="597">
        <f t="shared" si="22"/>
        <v>0</v>
      </c>
      <c r="I188" s="598">
        <f t="shared" si="23"/>
        <v>0</v>
      </c>
      <c r="J188" s="630"/>
      <c r="K188" s="591"/>
      <c r="L188" s="591"/>
      <c r="M188" s="631"/>
      <c r="N188" s="626"/>
      <c r="O188" s="627"/>
      <c r="P188" s="626"/>
      <c r="Q188" s="21"/>
      <c r="R188" s="21"/>
      <c r="S188" s="21"/>
      <c r="T188" s="21"/>
      <c r="U188" s="624"/>
      <c r="V188" s="591"/>
      <c r="W188" s="591"/>
      <c r="X188" s="631"/>
      <c r="Y188" s="626"/>
      <c r="Z188" s="627"/>
      <c r="AA188" s="626"/>
      <c r="AB188" s="21"/>
      <c r="AC188" s="21"/>
      <c r="AD188" s="21"/>
      <c r="AE188" s="21"/>
      <c r="AF188" s="624"/>
      <c r="AG188" s="591"/>
      <c r="AH188" s="591"/>
      <c r="AI188" s="631"/>
      <c r="AJ188" s="626"/>
      <c r="AK188" s="627"/>
      <c r="AL188" s="626"/>
      <c r="AM188" s="21"/>
      <c r="AN188" s="21"/>
      <c r="AO188" s="21"/>
      <c r="AP188" s="21"/>
      <c r="AQ188" s="624"/>
      <c r="AR188" s="591"/>
      <c r="AS188" s="591"/>
      <c r="AT188" s="631"/>
      <c r="AU188" s="626"/>
      <c r="AV188" s="627"/>
      <c r="AW188" s="626"/>
      <c r="AX188" s="21"/>
      <c r="AY188" s="21"/>
      <c r="AZ188" s="21"/>
      <c r="BA188" s="21"/>
      <c r="BB188" s="624"/>
      <c r="BC188" s="591"/>
      <c r="BD188" s="591"/>
      <c r="BE188" s="631"/>
      <c r="BF188" s="626"/>
      <c r="BG188" s="627"/>
      <c r="BH188" s="626"/>
      <c r="BI188" s="21"/>
      <c r="BJ188" s="21"/>
      <c r="BK188" s="21"/>
      <c r="BL188" s="21"/>
      <c r="BM188" s="624"/>
      <c r="BN188" s="591"/>
      <c r="BO188" s="591"/>
      <c r="BP188" s="631"/>
      <c r="BQ188" s="626"/>
      <c r="BR188" s="627"/>
      <c r="BS188" s="626"/>
      <c r="BT188" s="21"/>
      <c r="BU188" s="21"/>
      <c r="BV188" s="21"/>
      <c r="BW188" s="21"/>
      <c r="BX188" s="624"/>
      <c r="BY188" s="591"/>
      <c r="BZ188" s="591"/>
      <c r="CA188" s="631"/>
      <c r="CB188" s="626"/>
      <c r="CC188" s="627"/>
      <c r="CD188" s="626"/>
      <c r="CE188" s="21"/>
      <c r="CF188" s="21"/>
      <c r="CG188" s="21"/>
      <c r="CH188" s="21"/>
      <c r="CI188" s="624"/>
      <c r="CJ188" s="591"/>
      <c r="CK188" s="591"/>
      <c r="CL188" s="631"/>
      <c r="CM188" s="626"/>
      <c r="CN188" s="627"/>
      <c r="CO188" s="626"/>
      <c r="CP188" s="21"/>
      <c r="CQ188" s="21"/>
      <c r="CR188" s="21"/>
      <c r="CS188" s="21"/>
      <c r="CT188" s="624"/>
      <c r="CU188" s="591"/>
      <c r="CV188" s="591"/>
      <c r="CW188" s="631"/>
      <c r="CX188" s="626"/>
      <c r="CY188" s="627"/>
      <c r="CZ188" s="626"/>
      <c r="DA188" s="21"/>
      <c r="DB188" s="21"/>
      <c r="DC188" s="21"/>
      <c r="DD188" s="21"/>
      <c r="DE188" s="624"/>
      <c r="DF188" s="591"/>
      <c r="DG188" s="591"/>
      <c r="DH188" s="631"/>
      <c r="DI188" s="626"/>
      <c r="DJ188" s="627"/>
      <c r="DK188" s="626"/>
      <c r="DL188" s="21"/>
      <c r="DM188" s="21"/>
      <c r="DN188" s="21"/>
      <c r="DO188" s="21"/>
      <c r="DP188" s="624"/>
      <c r="DQ188" s="591"/>
      <c r="DR188" s="591"/>
      <c r="DS188" s="631"/>
      <c r="DT188" s="626"/>
      <c r="DU188" s="627"/>
      <c r="DV188" s="626"/>
      <c r="DW188" s="21"/>
      <c r="DX188" s="21"/>
      <c r="DY188" s="21"/>
      <c r="DZ188" s="21"/>
      <c r="EA188" s="624"/>
      <c r="EB188" s="591"/>
      <c r="EC188" s="591"/>
      <c r="ED188" s="631"/>
      <c r="EE188" s="626"/>
      <c r="EF188" s="627"/>
      <c r="EG188" s="626"/>
      <c r="EH188" s="21"/>
      <c r="EI188" s="21"/>
      <c r="EJ188" s="21"/>
      <c r="EK188" s="21"/>
      <c r="EL188" s="624"/>
      <c r="EM188" s="591"/>
      <c r="EN188" s="591"/>
      <c r="EO188" s="631"/>
      <c r="EP188" s="626"/>
      <c r="EQ188" s="627"/>
      <c r="ER188" s="626"/>
      <c r="ES188" s="21"/>
      <c r="ET188" s="21"/>
      <c r="EU188" s="21"/>
      <c r="EV188" s="21"/>
      <c r="EW188" s="624"/>
      <c r="EX188" s="591"/>
      <c r="EY188" s="591"/>
      <c r="EZ188" s="631"/>
      <c r="FA188" s="626"/>
      <c r="FB188" s="627"/>
      <c r="FC188" s="626"/>
      <c r="FD188" s="21"/>
      <c r="FE188" s="21"/>
      <c r="FF188" s="21"/>
      <c r="FG188" s="21"/>
      <c r="FH188" s="624"/>
      <c r="FI188" s="591"/>
      <c r="FJ188" s="591"/>
      <c r="FK188" s="631"/>
      <c r="FL188" s="626"/>
      <c r="FM188" s="627"/>
      <c r="FN188" s="626"/>
      <c r="FO188" s="21"/>
      <c r="FP188" s="21"/>
      <c r="FQ188" s="21"/>
      <c r="FR188" s="21"/>
      <c r="FS188" s="624"/>
      <c r="FT188" s="591"/>
      <c r="FU188" s="591"/>
      <c r="FV188" s="631"/>
      <c r="FW188" s="626"/>
      <c r="FX188" s="627"/>
      <c r="FY188" s="626"/>
      <c r="FZ188" s="21"/>
      <c r="GA188" s="21"/>
      <c r="GB188" s="21"/>
      <c r="GC188" s="21"/>
      <c r="GD188" s="624"/>
      <c r="GE188" s="591"/>
      <c r="GF188" s="591"/>
    </row>
    <row r="189" spans="1:188" s="25" customFormat="1" ht="13.5" customHeight="1">
      <c r="A189" s="584">
        <f t="shared" si="21"/>
        <v>25</v>
      </c>
      <c r="B189" s="616"/>
      <c r="C189" s="617" t="s">
        <v>3093</v>
      </c>
      <c r="D189" s="551" t="s">
        <v>250</v>
      </c>
      <c r="E189" s="588">
        <v>100</v>
      </c>
      <c r="F189" s="618"/>
      <c r="G189" s="618"/>
      <c r="H189" s="597">
        <f t="shared" si="22"/>
        <v>0</v>
      </c>
      <c r="I189" s="598">
        <f t="shared" si="23"/>
        <v>0</v>
      </c>
      <c r="J189" s="630"/>
      <c r="K189" s="591"/>
      <c r="L189" s="591"/>
      <c r="M189" s="631"/>
      <c r="N189" s="626"/>
      <c r="O189" s="627"/>
      <c r="P189" s="626"/>
      <c r="Q189" s="21"/>
      <c r="R189" s="21"/>
      <c r="S189" s="21"/>
      <c r="T189" s="21"/>
      <c r="U189" s="624"/>
      <c r="V189" s="591"/>
      <c r="W189" s="591"/>
      <c r="X189" s="631"/>
      <c r="Y189" s="626"/>
      <c r="Z189" s="627"/>
      <c r="AA189" s="626"/>
      <c r="AB189" s="21"/>
      <c r="AC189" s="21"/>
      <c r="AD189" s="21"/>
      <c r="AE189" s="21"/>
      <c r="AF189" s="624"/>
      <c r="AG189" s="591"/>
      <c r="AH189" s="591"/>
      <c r="AI189" s="631"/>
      <c r="AJ189" s="626"/>
      <c r="AK189" s="627"/>
      <c r="AL189" s="626"/>
      <c r="AM189" s="21"/>
      <c r="AN189" s="21"/>
      <c r="AO189" s="21"/>
      <c r="AP189" s="21"/>
      <c r="AQ189" s="624"/>
      <c r="AR189" s="591"/>
      <c r="AS189" s="591"/>
      <c r="AT189" s="631"/>
      <c r="AU189" s="626"/>
      <c r="AV189" s="627"/>
      <c r="AW189" s="626"/>
      <c r="AX189" s="21"/>
      <c r="AY189" s="21"/>
      <c r="AZ189" s="21"/>
      <c r="BA189" s="21"/>
      <c r="BB189" s="624"/>
      <c r="BC189" s="591"/>
      <c r="BD189" s="591"/>
      <c r="BE189" s="631"/>
      <c r="BF189" s="626"/>
      <c r="BG189" s="627"/>
      <c r="BH189" s="626"/>
      <c r="BI189" s="21"/>
      <c r="BJ189" s="21"/>
      <c r="BK189" s="21"/>
      <c r="BL189" s="21"/>
      <c r="BM189" s="624"/>
      <c r="BN189" s="591"/>
      <c r="BO189" s="591"/>
      <c r="BP189" s="631"/>
      <c r="BQ189" s="626"/>
      <c r="BR189" s="627"/>
      <c r="BS189" s="626"/>
      <c r="BT189" s="21"/>
      <c r="BU189" s="21"/>
      <c r="BV189" s="21"/>
      <c r="BW189" s="21"/>
      <c r="BX189" s="624"/>
      <c r="BY189" s="591"/>
      <c r="BZ189" s="591"/>
      <c r="CA189" s="631"/>
      <c r="CB189" s="626"/>
      <c r="CC189" s="627"/>
      <c r="CD189" s="626"/>
      <c r="CE189" s="21"/>
      <c r="CF189" s="21"/>
      <c r="CG189" s="21"/>
      <c r="CH189" s="21"/>
      <c r="CI189" s="624"/>
      <c r="CJ189" s="591"/>
      <c r="CK189" s="591"/>
      <c r="CL189" s="631"/>
      <c r="CM189" s="626"/>
      <c r="CN189" s="627"/>
      <c r="CO189" s="626"/>
      <c r="CP189" s="21"/>
      <c r="CQ189" s="21"/>
      <c r="CR189" s="21"/>
      <c r="CS189" s="21"/>
      <c r="CT189" s="624"/>
      <c r="CU189" s="591"/>
      <c r="CV189" s="591"/>
      <c r="CW189" s="631"/>
      <c r="CX189" s="626"/>
      <c r="CY189" s="627"/>
      <c r="CZ189" s="626"/>
      <c r="DA189" s="21"/>
      <c r="DB189" s="21"/>
      <c r="DC189" s="21"/>
      <c r="DD189" s="21"/>
      <c r="DE189" s="624"/>
      <c r="DF189" s="591"/>
      <c r="DG189" s="591"/>
      <c r="DH189" s="631"/>
      <c r="DI189" s="626"/>
      <c r="DJ189" s="627"/>
      <c r="DK189" s="626"/>
      <c r="DL189" s="21"/>
      <c r="DM189" s="21"/>
      <c r="DN189" s="21"/>
      <c r="DO189" s="21"/>
      <c r="DP189" s="624"/>
      <c r="DQ189" s="591"/>
      <c r="DR189" s="591"/>
      <c r="DS189" s="631"/>
      <c r="DT189" s="626"/>
      <c r="DU189" s="627"/>
      <c r="DV189" s="626"/>
      <c r="DW189" s="21"/>
      <c r="DX189" s="21"/>
      <c r="DY189" s="21"/>
      <c r="DZ189" s="21"/>
      <c r="EA189" s="624"/>
      <c r="EB189" s="591"/>
      <c r="EC189" s="591"/>
      <c r="ED189" s="631"/>
      <c r="EE189" s="626"/>
      <c r="EF189" s="627"/>
      <c r="EG189" s="626"/>
      <c r="EH189" s="21"/>
      <c r="EI189" s="21"/>
      <c r="EJ189" s="21"/>
      <c r="EK189" s="21"/>
      <c r="EL189" s="624"/>
      <c r="EM189" s="591"/>
      <c r="EN189" s="591"/>
      <c r="EO189" s="631"/>
      <c r="EP189" s="626"/>
      <c r="EQ189" s="627"/>
      <c r="ER189" s="626"/>
      <c r="ES189" s="21"/>
      <c r="ET189" s="21"/>
      <c r="EU189" s="21"/>
      <c r="EV189" s="21"/>
      <c r="EW189" s="624"/>
      <c r="EX189" s="591"/>
      <c r="EY189" s="591"/>
      <c r="EZ189" s="631"/>
      <c r="FA189" s="626"/>
      <c r="FB189" s="627"/>
      <c r="FC189" s="626"/>
      <c r="FD189" s="21"/>
      <c r="FE189" s="21"/>
      <c r="FF189" s="21"/>
      <c r="FG189" s="21"/>
      <c r="FH189" s="624"/>
      <c r="FI189" s="591"/>
      <c r="FJ189" s="591"/>
      <c r="FK189" s="631"/>
      <c r="FL189" s="626"/>
      <c r="FM189" s="627"/>
      <c r="FN189" s="626"/>
      <c r="FO189" s="21"/>
      <c r="FP189" s="21"/>
      <c r="FQ189" s="21"/>
      <c r="FR189" s="21"/>
      <c r="FS189" s="624"/>
      <c r="FT189" s="591"/>
      <c r="FU189" s="591"/>
      <c r="FV189" s="631"/>
      <c r="FW189" s="626"/>
      <c r="FX189" s="627"/>
      <c r="FY189" s="626"/>
      <c r="FZ189" s="21"/>
      <c r="GA189" s="21"/>
      <c r="GB189" s="21"/>
      <c r="GC189" s="21"/>
      <c r="GD189" s="624"/>
      <c r="GE189" s="591"/>
      <c r="GF189" s="591"/>
    </row>
    <row r="190" spans="1:188" s="25" customFormat="1" ht="14.1" customHeight="1">
      <c r="A190" s="584">
        <f t="shared" si="21"/>
        <v>26</v>
      </c>
      <c r="B190" s="616"/>
      <c r="C190" s="617" t="s">
        <v>3094</v>
      </c>
      <c r="D190" s="551" t="s">
        <v>250</v>
      </c>
      <c r="E190" s="588">
        <f>E189</f>
        <v>100</v>
      </c>
      <c r="F190" s="618"/>
      <c r="G190" s="618"/>
      <c r="H190" s="597">
        <f t="shared" si="22"/>
        <v>0</v>
      </c>
      <c r="I190" s="598">
        <f t="shared" si="23"/>
        <v>0</v>
      </c>
      <c r="J190" s="630"/>
      <c r="K190" s="591"/>
      <c r="L190" s="591"/>
      <c r="M190" s="631"/>
      <c r="N190" s="626"/>
      <c r="O190" s="627"/>
      <c r="P190" s="626"/>
      <c r="Q190" s="21"/>
      <c r="R190" s="21"/>
      <c r="S190" s="21"/>
      <c r="T190" s="21"/>
      <c r="U190" s="624"/>
      <c r="V190" s="591"/>
      <c r="W190" s="591"/>
      <c r="X190" s="631"/>
      <c r="Y190" s="626"/>
      <c r="Z190" s="627"/>
      <c r="AA190" s="626"/>
      <c r="AB190" s="21"/>
      <c r="AC190" s="21"/>
      <c r="AD190" s="21"/>
      <c r="AE190" s="21"/>
      <c r="AF190" s="624"/>
      <c r="AG190" s="591"/>
      <c r="AH190" s="591"/>
      <c r="AI190" s="631"/>
      <c r="AJ190" s="626"/>
      <c r="AK190" s="627"/>
      <c r="AL190" s="626"/>
      <c r="AM190" s="21"/>
      <c r="AN190" s="21"/>
      <c r="AO190" s="21"/>
      <c r="AP190" s="21"/>
      <c r="AQ190" s="624"/>
      <c r="AR190" s="591"/>
      <c r="AS190" s="591"/>
      <c r="AT190" s="631"/>
      <c r="AU190" s="626"/>
      <c r="AV190" s="627"/>
      <c r="AW190" s="626"/>
      <c r="AX190" s="21"/>
      <c r="AY190" s="21"/>
      <c r="AZ190" s="21"/>
      <c r="BA190" s="21"/>
      <c r="BB190" s="624"/>
      <c r="BC190" s="591"/>
      <c r="BD190" s="591"/>
      <c r="BE190" s="631"/>
      <c r="BF190" s="626"/>
      <c r="BG190" s="627"/>
      <c r="BH190" s="626"/>
      <c r="BI190" s="21"/>
      <c r="BJ190" s="21"/>
      <c r="BK190" s="21"/>
      <c r="BL190" s="21"/>
      <c r="BM190" s="624"/>
      <c r="BN190" s="591"/>
      <c r="BO190" s="591"/>
      <c r="BP190" s="631"/>
      <c r="BQ190" s="626"/>
      <c r="BR190" s="627"/>
      <c r="BS190" s="626"/>
      <c r="BT190" s="21"/>
      <c r="BU190" s="21"/>
      <c r="BV190" s="21"/>
      <c r="BW190" s="21"/>
      <c r="BX190" s="624"/>
      <c r="BY190" s="591"/>
      <c r="BZ190" s="591"/>
      <c r="CA190" s="631"/>
      <c r="CB190" s="626"/>
      <c r="CC190" s="627"/>
      <c r="CD190" s="626"/>
      <c r="CE190" s="21"/>
      <c r="CF190" s="21"/>
      <c r="CG190" s="21"/>
      <c r="CH190" s="21"/>
      <c r="CI190" s="624"/>
      <c r="CJ190" s="591"/>
      <c r="CK190" s="591"/>
      <c r="CL190" s="631"/>
      <c r="CM190" s="626"/>
      <c r="CN190" s="627"/>
      <c r="CO190" s="626"/>
      <c r="CP190" s="21"/>
      <c r="CQ190" s="21"/>
      <c r="CR190" s="21"/>
      <c r="CS190" s="21"/>
      <c r="CT190" s="624"/>
      <c r="CU190" s="591"/>
      <c r="CV190" s="591"/>
      <c r="CW190" s="631"/>
      <c r="CX190" s="626"/>
      <c r="CY190" s="627"/>
      <c r="CZ190" s="626"/>
      <c r="DA190" s="21"/>
      <c r="DB190" s="21"/>
      <c r="DC190" s="21"/>
      <c r="DD190" s="21"/>
      <c r="DE190" s="624"/>
      <c r="DF190" s="591"/>
      <c r="DG190" s="591"/>
      <c r="DH190" s="631"/>
      <c r="DI190" s="626"/>
      <c r="DJ190" s="627"/>
      <c r="DK190" s="626"/>
      <c r="DL190" s="21"/>
      <c r="DM190" s="21"/>
      <c r="DN190" s="21"/>
      <c r="DO190" s="21"/>
      <c r="DP190" s="624"/>
      <c r="DQ190" s="591"/>
      <c r="DR190" s="591"/>
      <c r="DS190" s="631"/>
      <c r="DT190" s="626"/>
      <c r="DU190" s="627"/>
      <c r="DV190" s="626"/>
      <c r="DW190" s="21"/>
      <c r="DX190" s="21"/>
      <c r="DY190" s="21"/>
      <c r="DZ190" s="21"/>
      <c r="EA190" s="624"/>
      <c r="EB190" s="591"/>
      <c r="EC190" s="591"/>
      <c r="ED190" s="631"/>
      <c r="EE190" s="626"/>
      <c r="EF190" s="627"/>
      <c r="EG190" s="626"/>
      <c r="EH190" s="21"/>
      <c r="EI190" s="21"/>
      <c r="EJ190" s="21"/>
      <c r="EK190" s="21"/>
      <c r="EL190" s="624"/>
      <c r="EM190" s="591"/>
      <c r="EN190" s="591"/>
      <c r="EO190" s="631"/>
      <c r="EP190" s="626"/>
      <c r="EQ190" s="627"/>
      <c r="ER190" s="626"/>
      <c r="ES190" s="21"/>
      <c r="ET190" s="21"/>
      <c r="EU190" s="21"/>
      <c r="EV190" s="21"/>
      <c r="EW190" s="624"/>
      <c r="EX190" s="591"/>
      <c r="EY190" s="591"/>
      <c r="EZ190" s="631"/>
      <c r="FA190" s="626"/>
      <c r="FB190" s="627"/>
      <c r="FC190" s="626"/>
      <c r="FD190" s="21"/>
      <c r="FE190" s="21"/>
      <c r="FF190" s="21"/>
      <c r="FG190" s="21"/>
      <c r="FH190" s="624"/>
      <c r="FI190" s="591"/>
      <c r="FJ190" s="591"/>
      <c r="FK190" s="631"/>
      <c r="FL190" s="626"/>
      <c r="FM190" s="627"/>
      <c r="FN190" s="626"/>
      <c r="FO190" s="21"/>
      <c r="FP190" s="21"/>
      <c r="FQ190" s="21"/>
      <c r="FR190" s="21"/>
      <c r="FS190" s="624"/>
      <c r="FT190" s="591"/>
      <c r="FU190" s="591"/>
      <c r="FV190" s="631"/>
      <c r="FW190" s="626"/>
      <c r="FX190" s="627"/>
      <c r="FY190" s="626"/>
      <c r="FZ190" s="21"/>
      <c r="GA190" s="21"/>
      <c r="GB190" s="21"/>
      <c r="GC190" s="21"/>
      <c r="GD190" s="624"/>
      <c r="GE190" s="591"/>
      <c r="GF190" s="591"/>
    </row>
    <row r="191" spans="1:188" s="25" customFormat="1" ht="14.1" customHeight="1">
      <c r="A191" s="584">
        <f t="shared" si="21"/>
        <v>27</v>
      </c>
      <c r="B191" s="616"/>
      <c r="C191" s="617" t="s">
        <v>3095</v>
      </c>
      <c r="D191" s="551" t="s">
        <v>250</v>
      </c>
      <c r="E191" s="588">
        <v>20</v>
      </c>
      <c r="F191" s="618"/>
      <c r="G191" s="618"/>
      <c r="H191" s="597">
        <f t="shared" si="22"/>
        <v>0</v>
      </c>
      <c r="I191" s="598">
        <f t="shared" si="23"/>
        <v>0</v>
      </c>
      <c r="J191" s="630"/>
      <c r="K191" s="591"/>
      <c r="L191" s="591"/>
      <c r="M191" s="631"/>
      <c r="N191" s="626"/>
      <c r="O191" s="627"/>
      <c r="P191" s="626"/>
      <c r="Q191" s="21"/>
      <c r="R191" s="21"/>
      <c r="S191" s="21"/>
      <c r="T191" s="21"/>
      <c r="U191" s="624"/>
      <c r="V191" s="591"/>
      <c r="W191" s="591"/>
      <c r="X191" s="631"/>
      <c r="Y191" s="626"/>
      <c r="Z191" s="627"/>
      <c r="AA191" s="626"/>
      <c r="AB191" s="21"/>
      <c r="AC191" s="21"/>
      <c r="AD191" s="21"/>
      <c r="AE191" s="21"/>
      <c r="AF191" s="624"/>
      <c r="AG191" s="591"/>
      <c r="AH191" s="591"/>
      <c r="AI191" s="631"/>
      <c r="AJ191" s="626"/>
      <c r="AK191" s="627"/>
      <c r="AL191" s="626"/>
      <c r="AM191" s="21"/>
      <c r="AN191" s="21"/>
      <c r="AO191" s="21"/>
      <c r="AP191" s="21"/>
      <c r="AQ191" s="624"/>
      <c r="AR191" s="591"/>
      <c r="AS191" s="591"/>
      <c r="AT191" s="631"/>
      <c r="AU191" s="626"/>
      <c r="AV191" s="627"/>
      <c r="AW191" s="626"/>
      <c r="AX191" s="21"/>
      <c r="AY191" s="21"/>
      <c r="AZ191" s="21"/>
      <c r="BA191" s="21"/>
      <c r="BB191" s="624"/>
      <c r="BC191" s="591"/>
      <c r="BD191" s="591"/>
      <c r="BE191" s="631"/>
      <c r="BF191" s="626"/>
      <c r="BG191" s="627"/>
      <c r="BH191" s="626"/>
      <c r="BI191" s="21"/>
      <c r="BJ191" s="21"/>
      <c r="BK191" s="21"/>
      <c r="BL191" s="21"/>
      <c r="BM191" s="624"/>
      <c r="BN191" s="591"/>
      <c r="BO191" s="591"/>
      <c r="BP191" s="631"/>
      <c r="BQ191" s="626"/>
      <c r="BR191" s="627"/>
      <c r="BS191" s="626"/>
      <c r="BT191" s="21"/>
      <c r="BU191" s="21"/>
      <c r="BV191" s="21"/>
      <c r="BW191" s="21"/>
      <c r="BX191" s="624"/>
      <c r="BY191" s="591"/>
      <c r="BZ191" s="591"/>
      <c r="CA191" s="631"/>
      <c r="CB191" s="626"/>
      <c r="CC191" s="627"/>
      <c r="CD191" s="626"/>
      <c r="CE191" s="21"/>
      <c r="CF191" s="21"/>
      <c r="CG191" s="21"/>
      <c r="CH191" s="21"/>
      <c r="CI191" s="624"/>
      <c r="CJ191" s="591"/>
      <c r="CK191" s="591"/>
      <c r="CL191" s="631"/>
      <c r="CM191" s="626"/>
      <c r="CN191" s="627"/>
      <c r="CO191" s="626"/>
      <c r="CP191" s="21"/>
      <c r="CQ191" s="21"/>
      <c r="CR191" s="21"/>
      <c r="CS191" s="21"/>
      <c r="CT191" s="624"/>
      <c r="CU191" s="591"/>
      <c r="CV191" s="591"/>
      <c r="CW191" s="631"/>
      <c r="CX191" s="626"/>
      <c r="CY191" s="627"/>
      <c r="CZ191" s="626"/>
      <c r="DA191" s="21"/>
      <c r="DB191" s="21"/>
      <c r="DC191" s="21"/>
      <c r="DD191" s="21"/>
      <c r="DE191" s="624"/>
      <c r="DF191" s="591"/>
      <c r="DG191" s="591"/>
      <c r="DH191" s="631"/>
      <c r="DI191" s="626"/>
      <c r="DJ191" s="627"/>
      <c r="DK191" s="626"/>
      <c r="DL191" s="21"/>
      <c r="DM191" s="21"/>
      <c r="DN191" s="21"/>
      <c r="DO191" s="21"/>
      <c r="DP191" s="624"/>
      <c r="DQ191" s="591"/>
      <c r="DR191" s="591"/>
      <c r="DS191" s="631"/>
      <c r="DT191" s="626"/>
      <c r="DU191" s="627"/>
      <c r="DV191" s="626"/>
      <c r="DW191" s="21"/>
      <c r="DX191" s="21"/>
      <c r="DY191" s="21"/>
      <c r="DZ191" s="21"/>
      <c r="EA191" s="624"/>
      <c r="EB191" s="591"/>
      <c r="EC191" s="591"/>
      <c r="ED191" s="631"/>
      <c r="EE191" s="626"/>
      <c r="EF191" s="627"/>
      <c r="EG191" s="626"/>
      <c r="EH191" s="21"/>
      <c r="EI191" s="21"/>
      <c r="EJ191" s="21"/>
      <c r="EK191" s="21"/>
      <c r="EL191" s="624"/>
      <c r="EM191" s="591"/>
      <c r="EN191" s="591"/>
      <c r="EO191" s="631"/>
      <c r="EP191" s="626"/>
      <c r="EQ191" s="627"/>
      <c r="ER191" s="626"/>
      <c r="ES191" s="21"/>
      <c r="ET191" s="21"/>
      <c r="EU191" s="21"/>
      <c r="EV191" s="21"/>
      <c r="EW191" s="624"/>
      <c r="EX191" s="591"/>
      <c r="EY191" s="591"/>
      <c r="EZ191" s="631"/>
      <c r="FA191" s="626"/>
      <c r="FB191" s="627"/>
      <c r="FC191" s="626"/>
      <c r="FD191" s="21"/>
      <c r="FE191" s="21"/>
      <c r="FF191" s="21"/>
      <c r="FG191" s="21"/>
      <c r="FH191" s="624"/>
      <c r="FI191" s="591"/>
      <c r="FJ191" s="591"/>
      <c r="FK191" s="631"/>
      <c r="FL191" s="626"/>
      <c r="FM191" s="627"/>
      <c r="FN191" s="626"/>
      <c r="FO191" s="21"/>
      <c r="FP191" s="21"/>
      <c r="FQ191" s="21"/>
      <c r="FR191" s="21"/>
      <c r="FS191" s="624"/>
      <c r="FT191" s="591"/>
      <c r="FU191" s="591"/>
      <c r="FV191" s="631"/>
      <c r="FW191" s="626"/>
      <c r="FX191" s="627"/>
      <c r="FY191" s="626"/>
      <c r="FZ191" s="21"/>
      <c r="GA191" s="21"/>
      <c r="GB191" s="21"/>
      <c r="GC191" s="21"/>
      <c r="GD191" s="624"/>
      <c r="GE191" s="591"/>
      <c r="GF191" s="591"/>
    </row>
    <row r="192" spans="1:188" s="25" customFormat="1" ht="14.1" customHeight="1">
      <c r="A192" s="584">
        <f t="shared" si="21"/>
        <v>28</v>
      </c>
      <c r="B192" s="616"/>
      <c r="C192" s="617" t="s">
        <v>3096</v>
      </c>
      <c r="D192" s="551" t="s">
        <v>250</v>
      </c>
      <c r="E192" s="588">
        <v>3000</v>
      </c>
      <c r="F192" s="618"/>
      <c r="G192" s="618"/>
      <c r="H192" s="597">
        <f t="shared" si="22"/>
        <v>0</v>
      </c>
      <c r="I192" s="598">
        <f t="shared" si="23"/>
        <v>0</v>
      </c>
      <c r="J192" s="630"/>
      <c r="K192" s="591"/>
      <c r="L192" s="591"/>
      <c r="M192" s="631"/>
      <c r="N192" s="626"/>
      <c r="O192" s="627"/>
      <c r="P192" s="626"/>
      <c r="Q192" s="21"/>
      <c r="R192" s="21"/>
      <c r="S192" s="21"/>
      <c r="T192" s="21"/>
      <c r="U192" s="624"/>
      <c r="V192" s="591"/>
      <c r="W192" s="591"/>
      <c r="X192" s="631"/>
      <c r="Y192" s="626"/>
      <c r="Z192" s="627"/>
      <c r="AA192" s="626"/>
      <c r="AB192" s="21"/>
      <c r="AC192" s="21"/>
      <c r="AD192" s="21"/>
      <c r="AE192" s="21"/>
      <c r="AF192" s="624"/>
      <c r="AG192" s="591"/>
      <c r="AH192" s="591"/>
      <c r="AI192" s="631"/>
      <c r="AJ192" s="626"/>
      <c r="AK192" s="627"/>
      <c r="AL192" s="626"/>
      <c r="AM192" s="21"/>
      <c r="AN192" s="21"/>
      <c r="AO192" s="21"/>
      <c r="AP192" s="21"/>
      <c r="AQ192" s="624"/>
      <c r="AR192" s="591"/>
      <c r="AS192" s="591"/>
      <c r="AT192" s="631"/>
      <c r="AU192" s="626"/>
      <c r="AV192" s="627"/>
      <c r="AW192" s="626"/>
      <c r="AX192" s="21"/>
      <c r="AY192" s="21"/>
      <c r="AZ192" s="21"/>
      <c r="BA192" s="21"/>
      <c r="BB192" s="624"/>
      <c r="BC192" s="591"/>
      <c r="BD192" s="591"/>
      <c r="BE192" s="631"/>
      <c r="BF192" s="626"/>
      <c r="BG192" s="627"/>
      <c r="BH192" s="626"/>
      <c r="BI192" s="21"/>
      <c r="BJ192" s="21"/>
      <c r="BK192" s="21"/>
      <c r="BL192" s="21"/>
      <c r="BM192" s="624"/>
      <c r="BN192" s="591"/>
      <c r="BO192" s="591"/>
      <c r="BP192" s="631"/>
      <c r="BQ192" s="626"/>
      <c r="BR192" s="627"/>
      <c r="BS192" s="626"/>
      <c r="BT192" s="21"/>
      <c r="BU192" s="21"/>
      <c r="BV192" s="21"/>
      <c r="BW192" s="21"/>
      <c r="BX192" s="624"/>
      <c r="BY192" s="591"/>
      <c r="BZ192" s="591"/>
      <c r="CA192" s="631"/>
      <c r="CB192" s="626"/>
      <c r="CC192" s="627"/>
      <c r="CD192" s="626"/>
      <c r="CE192" s="21"/>
      <c r="CF192" s="21"/>
      <c r="CG192" s="21"/>
      <c r="CH192" s="21"/>
      <c r="CI192" s="624"/>
      <c r="CJ192" s="591"/>
      <c r="CK192" s="591"/>
      <c r="CL192" s="631"/>
      <c r="CM192" s="626"/>
      <c r="CN192" s="627"/>
      <c r="CO192" s="626"/>
      <c r="CP192" s="21"/>
      <c r="CQ192" s="21"/>
      <c r="CR192" s="21"/>
      <c r="CS192" s="21"/>
      <c r="CT192" s="624"/>
      <c r="CU192" s="591"/>
      <c r="CV192" s="591"/>
      <c r="CW192" s="631"/>
      <c r="CX192" s="626"/>
      <c r="CY192" s="627"/>
      <c r="CZ192" s="626"/>
      <c r="DA192" s="21"/>
      <c r="DB192" s="21"/>
      <c r="DC192" s="21"/>
      <c r="DD192" s="21"/>
      <c r="DE192" s="624"/>
      <c r="DF192" s="591"/>
      <c r="DG192" s="591"/>
      <c r="DH192" s="631"/>
      <c r="DI192" s="626"/>
      <c r="DJ192" s="627"/>
      <c r="DK192" s="626"/>
      <c r="DL192" s="21"/>
      <c r="DM192" s="21"/>
      <c r="DN192" s="21"/>
      <c r="DO192" s="21"/>
      <c r="DP192" s="624"/>
      <c r="DQ192" s="591"/>
      <c r="DR192" s="591"/>
      <c r="DS192" s="631"/>
      <c r="DT192" s="626"/>
      <c r="DU192" s="627"/>
      <c r="DV192" s="626"/>
      <c r="DW192" s="21"/>
      <c r="DX192" s="21"/>
      <c r="DY192" s="21"/>
      <c r="DZ192" s="21"/>
      <c r="EA192" s="624"/>
      <c r="EB192" s="591"/>
      <c r="EC192" s="591"/>
      <c r="ED192" s="631"/>
      <c r="EE192" s="626"/>
      <c r="EF192" s="627"/>
      <c r="EG192" s="626"/>
      <c r="EH192" s="21"/>
      <c r="EI192" s="21"/>
      <c r="EJ192" s="21"/>
      <c r="EK192" s="21"/>
      <c r="EL192" s="624"/>
      <c r="EM192" s="591"/>
      <c r="EN192" s="591"/>
      <c r="EO192" s="631"/>
      <c r="EP192" s="626"/>
      <c r="EQ192" s="627"/>
      <c r="ER192" s="626"/>
      <c r="ES192" s="21"/>
      <c r="ET192" s="21"/>
      <c r="EU192" s="21"/>
      <c r="EV192" s="21"/>
      <c r="EW192" s="624"/>
      <c r="EX192" s="591"/>
      <c r="EY192" s="591"/>
      <c r="EZ192" s="631"/>
      <c r="FA192" s="626"/>
      <c r="FB192" s="627"/>
      <c r="FC192" s="626"/>
      <c r="FD192" s="21"/>
      <c r="FE192" s="21"/>
      <c r="FF192" s="21"/>
      <c r="FG192" s="21"/>
      <c r="FH192" s="624"/>
      <c r="FI192" s="591"/>
      <c r="FJ192" s="591"/>
      <c r="FK192" s="631"/>
      <c r="FL192" s="626"/>
      <c r="FM192" s="627"/>
      <c r="FN192" s="626"/>
      <c r="FO192" s="21"/>
      <c r="FP192" s="21"/>
      <c r="FQ192" s="21"/>
      <c r="FR192" s="21"/>
      <c r="FS192" s="624"/>
      <c r="FT192" s="591"/>
      <c r="FU192" s="591"/>
      <c r="FV192" s="631"/>
      <c r="FW192" s="626"/>
      <c r="FX192" s="627"/>
      <c r="FY192" s="626"/>
      <c r="FZ192" s="21"/>
      <c r="GA192" s="21"/>
      <c r="GB192" s="21"/>
      <c r="GC192" s="21"/>
      <c r="GD192" s="624"/>
      <c r="GE192" s="591"/>
      <c r="GF192" s="591"/>
    </row>
    <row r="193" spans="1:222" s="25" customFormat="1" ht="14.1" customHeight="1">
      <c r="A193" s="584">
        <f t="shared" si="21"/>
        <v>29</v>
      </c>
      <c r="B193" s="616"/>
      <c r="C193" s="617" t="s">
        <v>3097</v>
      </c>
      <c r="D193" s="551" t="s">
        <v>250</v>
      </c>
      <c r="E193" s="588">
        <v>3000</v>
      </c>
      <c r="F193" s="618"/>
      <c r="G193" s="618"/>
      <c r="H193" s="597">
        <f t="shared" si="22"/>
        <v>0</v>
      </c>
      <c r="I193" s="598">
        <f t="shared" si="23"/>
        <v>0</v>
      </c>
      <c r="J193" s="630"/>
      <c r="K193" s="591"/>
      <c r="L193" s="591"/>
      <c r="M193" s="631"/>
      <c r="N193" s="626"/>
      <c r="O193" s="627"/>
      <c r="P193" s="626"/>
      <c r="Q193" s="21"/>
      <c r="R193" s="21"/>
      <c r="S193" s="21"/>
      <c r="T193" s="21"/>
      <c r="U193" s="624"/>
      <c r="V193" s="591"/>
      <c r="W193" s="591"/>
      <c r="X193" s="631"/>
      <c r="Y193" s="626"/>
      <c r="Z193" s="627"/>
      <c r="AA193" s="626"/>
      <c r="AB193" s="21"/>
      <c r="AC193" s="21"/>
      <c r="AD193" s="21"/>
      <c r="AE193" s="21"/>
      <c r="AF193" s="624"/>
      <c r="AG193" s="591"/>
      <c r="AH193" s="591"/>
      <c r="AI193" s="631"/>
      <c r="AJ193" s="626"/>
      <c r="AK193" s="627"/>
      <c r="AL193" s="626"/>
      <c r="AM193" s="21"/>
      <c r="AN193" s="21"/>
      <c r="AO193" s="21"/>
      <c r="AP193" s="21"/>
      <c r="AQ193" s="624"/>
      <c r="AR193" s="591"/>
      <c r="AS193" s="591"/>
      <c r="AT193" s="631"/>
      <c r="AU193" s="626"/>
      <c r="AV193" s="627"/>
      <c r="AW193" s="626"/>
      <c r="AX193" s="21"/>
      <c r="AY193" s="21"/>
      <c r="AZ193" s="21"/>
      <c r="BA193" s="21"/>
      <c r="BB193" s="624"/>
      <c r="BC193" s="591"/>
      <c r="BD193" s="591"/>
      <c r="BE193" s="631"/>
      <c r="BF193" s="626"/>
      <c r="BG193" s="627"/>
      <c r="BH193" s="626"/>
      <c r="BI193" s="21"/>
      <c r="BJ193" s="21"/>
      <c r="BK193" s="21"/>
      <c r="BL193" s="21"/>
      <c r="BM193" s="624"/>
      <c r="BN193" s="591"/>
      <c r="BO193" s="591"/>
      <c r="BP193" s="631"/>
      <c r="BQ193" s="626"/>
      <c r="BR193" s="627"/>
      <c r="BS193" s="626"/>
      <c r="BT193" s="21"/>
      <c r="BU193" s="21"/>
      <c r="BV193" s="21"/>
      <c r="BW193" s="21"/>
      <c r="BX193" s="624"/>
      <c r="BY193" s="591"/>
      <c r="BZ193" s="591"/>
      <c r="CA193" s="631"/>
      <c r="CB193" s="626"/>
      <c r="CC193" s="627"/>
      <c r="CD193" s="626"/>
      <c r="CE193" s="21"/>
      <c r="CF193" s="21"/>
      <c r="CG193" s="21"/>
      <c r="CH193" s="21"/>
      <c r="CI193" s="624"/>
      <c r="CJ193" s="591"/>
      <c r="CK193" s="591"/>
      <c r="CL193" s="631"/>
      <c r="CM193" s="626"/>
      <c r="CN193" s="627"/>
      <c r="CO193" s="626"/>
      <c r="CP193" s="21"/>
      <c r="CQ193" s="21"/>
      <c r="CR193" s="21"/>
      <c r="CS193" s="21"/>
      <c r="CT193" s="624"/>
      <c r="CU193" s="591"/>
      <c r="CV193" s="591"/>
      <c r="CW193" s="631"/>
      <c r="CX193" s="626"/>
      <c r="CY193" s="627"/>
      <c r="CZ193" s="626"/>
      <c r="DA193" s="21"/>
      <c r="DB193" s="21"/>
      <c r="DC193" s="21"/>
      <c r="DD193" s="21"/>
      <c r="DE193" s="624"/>
      <c r="DF193" s="591"/>
      <c r="DG193" s="591"/>
      <c r="DH193" s="631"/>
      <c r="DI193" s="626"/>
      <c r="DJ193" s="627"/>
      <c r="DK193" s="626"/>
      <c r="DL193" s="21"/>
      <c r="DM193" s="21"/>
      <c r="DN193" s="21"/>
      <c r="DO193" s="21"/>
      <c r="DP193" s="624"/>
      <c r="DQ193" s="591"/>
      <c r="DR193" s="591"/>
      <c r="DS193" s="631"/>
      <c r="DT193" s="626"/>
      <c r="DU193" s="627"/>
      <c r="DV193" s="626"/>
      <c r="DW193" s="21"/>
      <c r="DX193" s="21"/>
      <c r="DY193" s="21"/>
      <c r="DZ193" s="21"/>
      <c r="EA193" s="624"/>
      <c r="EB193" s="591"/>
      <c r="EC193" s="591"/>
      <c r="ED193" s="631"/>
      <c r="EE193" s="626"/>
      <c r="EF193" s="627"/>
      <c r="EG193" s="626"/>
      <c r="EH193" s="21"/>
      <c r="EI193" s="21"/>
      <c r="EJ193" s="21"/>
      <c r="EK193" s="21"/>
      <c r="EL193" s="624"/>
      <c r="EM193" s="591"/>
      <c r="EN193" s="591"/>
      <c r="EO193" s="631"/>
      <c r="EP193" s="626"/>
      <c r="EQ193" s="627"/>
      <c r="ER193" s="626"/>
      <c r="ES193" s="21"/>
      <c r="ET193" s="21"/>
      <c r="EU193" s="21"/>
      <c r="EV193" s="21"/>
      <c r="EW193" s="624"/>
      <c r="EX193" s="591"/>
      <c r="EY193" s="591"/>
      <c r="EZ193" s="631"/>
      <c r="FA193" s="626"/>
      <c r="FB193" s="627"/>
      <c r="FC193" s="626"/>
      <c r="FD193" s="21"/>
      <c r="FE193" s="21"/>
      <c r="FF193" s="21"/>
      <c r="FG193" s="21"/>
      <c r="FH193" s="624"/>
      <c r="FI193" s="591"/>
      <c r="FJ193" s="591"/>
      <c r="FK193" s="631"/>
      <c r="FL193" s="626"/>
      <c r="FM193" s="627"/>
      <c r="FN193" s="626"/>
      <c r="FO193" s="21"/>
      <c r="FP193" s="21"/>
      <c r="FQ193" s="21"/>
      <c r="FR193" s="21"/>
      <c r="FS193" s="624"/>
      <c r="FT193" s="591"/>
      <c r="FU193" s="591"/>
      <c r="FV193" s="631"/>
      <c r="FW193" s="626"/>
      <c r="FX193" s="627"/>
      <c r="FY193" s="626"/>
      <c r="FZ193" s="21"/>
      <c r="GA193" s="21"/>
      <c r="GB193" s="21"/>
      <c r="GC193" s="21"/>
      <c r="GD193" s="624"/>
      <c r="GE193" s="591"/>
      <c r="GF193" s="591"/>
    </row>
    <row r="194" spans="1:222" s="25" customFormat="1" ht="14.1" customHeight="1">
      <c r="A194" s="584">
        <f t="shared" si="21"/>
        <v>30</v>
      </c>
      <c r="B194" s="616"/>
      <c r="C194" s="617" t="s">
        <v>3098</v>
      </c>
      <c r="D194" s="551" t="s">
        <v>250</v>
      </c>
      <c r="E194" s="588">
        <v>5000</v>
      </c>
      <c r="F194" s="618"/>
      <c r="G194" s="618"/>
      <c r="H194" s="597">
        <f t="shared" si="22"/>
        <v>0</v>
      </c>
      <c r="I194" s="598">
        <f t="shared" si="23"/>
        <v>0</v>
      </c>
      <c r="J194" s="630"/>
      <c r="K194" s="591"/>
      <c r="L194" s="591"/>
      <c r="M194" s="631"/>
      <c r="N194" s="626"/>
      <c r="O194" s="627"/>
      <c r="P194" s="626"/>
      <c r="Q194" s="21"/>
      <c r="R194" s="21"/>
      <c r="S194" s="21"/>
      <c r="T194" s="21"/>
      <c r="U194" s="624"/>
      <c r="V194" s="591"/>
      <c r="W194" s="591"/>
      <c r="X194" s="631"/>
      <c r="Y194" s="626"/>
      <c r="Z194" s="627"/>
      <c r="AA194" s="626"/>
      <c r="AB194" s="21"/>
      <c r="AC194" s="21"/>
      <c r="AD194" s="21"/>
      <c r="AE194" s="21"/>
      <c r="AF194" s="624"/>
      <c r="AG194" s="591"/>
      <c r="AH194" s="591"/>
      <c r="AI194" s="631"/>
      <c r="AJ194" s="626"/>
      <c r="AK194" s="627"/>
      <c r="AL194" s="626"/>
      <c r="AM194" s="21"/>
      <c r="AN194" s="21"/>
      <c r="AO194" s="21"/>
      <c r="AP194" s="21"/>
      <c r="AQ194" s="624"/>
      <c r="AR194" s="591"/>
      <c r="AS194" s="591"/>
      <c r="AT194" s="631"/>
      <c r="AU194" s="626"/>
      <c r="AV194" s="627"/>
      <c r="AW194" s="626"/>
      <c r="AX194" s="21"/>
      <c r="AY194" s="21"/>
      <c r="AZ194" s="21"/>
      <c r="BA194" s="21"/>
      <c r="BB194" s="624"/>
      <c r="BC194" s="591"/>
      <c r="BD194" s="591"/>
      <c r="BE194" s="631"/>
      <c r="BF194" s="626"/>
      <c r="BG194" s="627"/>
      <c r="BH194" s="626"/>
      <c r="BI194" s="21"/>
      <c r="BJ194" s="21"/>
      <c r="BK194" s="21"/>
      <c r="BL194" s="21"/>
      <c r="BM194" s="624"/>
      <c r="BN194" s="591"/>
      <c r="BO194" s="591"/>
      <c r="BP194" s="631"/>
      <c r="BQ194" s="626"/>
      <c r="BR194" s="627"/>
      <c r="BS194" s="626"/>
      <c r="BT194" s="21"/>
      <c r="BU194" s="21"/>
      <c r="BV194" s="21"/>
      <c r="BW194" s="21"/>
      <c r="BX194" s="624"/>
      <c r="BY194" s="591"/>
      <c r="BZ194" s="591"/>
      <c r="CA194" s="631"/>
      <c r="CB194" s="626"/>
      <c r="CC194" s="627"/>
      <c r="CD194" s="626"/>
      <c r="CE194" s="21"/>
      <c r="CF194" s="21"/>
      <c r="CG194" s="21"/>
      <c r="CH194" s="21"/>
      <c r="CI194" s="624"/>
      <c r="CJ194" s="591"/>
      <c r="CK194" s="591"/>
      <c r="CL194" s="631"/>
      <c r="CM194" s="626"/>
      <c r="CN194" s="627"/>
      <c r="CO194" s="626"/>
      <c r="CP194" s="21"/>
      <c r="CQ194" s="21"/>
      <c r="CR194" s="21"/>
      <c r="CS194" s="21"/>
      <c r="CT194" s="624"/>
      <c r="CU194" s="591"/>
      <c r="CV194" s="591"/>
      <c r="CW194" s="631"/>
      <c r="CX194" s="626"/>
      <c r="CY194" s="627"/>
      <c r="CZ194" s="626"/>
      <c r="DA194" s="21"/>
      <c r="DB194" s="21"/>
      <c r="DC194" s="21"/>
      <c r="DD194" s="21"/>
      <c r="DE194" s="624"/>
      <c r="DF194" s="591"/>
      <c r="DG194" s="591"/>
      <c r="DH194" s="631"/>
      <c r="DI194" s="626"/>
      <c r="DJ194" s="627"/>
      <c r="DK194" s="626"/>
      <c r="DL194" s="21"/>
      <c r="DM194" s="21"/>
      <c r="DN194" s="21"/>
      <c r="DO194" s="21"/>
      <c r="DP194" s="624"/>
      <c r="DQ194" s="591"/>
      <c r="DR194" s="591"/>
      <c r="DS194" s="631"/>
      <c r="DT194" s="626"/>
      <c r="DU194" s="627"/>
      <c r="DV194" s="626"/>
      <c r="DW194" s="21"/>
      <c r="DX194" s="21"/>
      <c r="DY194" s="21"/>
      <c r="DZ194" s="21"/>
      <c r="EA194" s="624"/>
      <c r="EB194" s="591"/>
      <c r="EC194" s="591"/>
      <c r="ED194" s="631"/>
      <c r="EE194" s="626"/>
      <c r="EF194" s="627"/>
      <c r="EG194" s="626"/>
      <c r="EH194" s="21"/>
      <c r="EI194" s="21"/>
      <c r="EJ194" s="21"/>
      <c r="EK194" s="21"/>
      <c r="EL194" s="624"/>
      <c r="EM194" s="591"/>
      <c r="EN194" s="591"/>
      <c r="EO194" s="631"/>
      <c r="EP194" s="626"/>
      <c r="EQ194" s="627"/>
      <c r="ER194" s="626"/>
      <c r="ES194" s="21"/>
      <c r="ET194" s="21"/>
      <c r="EU194" s="21"/>
      <c r="EV194" s="21"/>
      <c r="EW194" s="624"/>
      <c r="EX194" s="591"/>
      <c r="EY194" s="591"/>
      <c r="EZ194" s="631"/>
      <c r="FA194" s="626"/>
      <c r="FB194" s="627"/>
      <c r="FC194" s="626"/>
      <c r="FD194" s="21"/>
      <c r="FE194" s="21"/>
      <c r="FF194" s="21"/>
      <c r="FG194" s="21"/>
      <c r="FH194" s="624"/>
      <c r="FI194" s="591"/>
      <c r="FJ194" s="591"/>
      <c r="FK194" s="631"/>
      <c r="FL194" s="626"/>
      <c r="FM194" s="627"/>
      <c r="FN194" s="626"/>
      <c r="FO194" s="21"/>
      <c r="FP194" s="21"/>
      <c r="FQ194" s="21"/>
      <c r="FR194" s="21"/>
      <c r="FS194" s="624"/>
      <c r="FT194" s="591"/>
      <c r="FU194" s="591"/>
      <c r="FV194" s="631"/>
      <c r="FW194" s="626"/>
      <c r="FX194" s="627"/>
      <c r="FY194" s="626"/>
      <c r="FZ194" s="21"/>
      <c r="GA194" s="21"/>
      <c r="GB194" s="21"/>
      <c r="GC194" s="21"/>
      <c r="GD194" s="624"/>
      <c r="GE194" s="591"/>
      <c r="GF194" s="591"/>
    </row>
    <row r="195" spans="1:222" s="25" customFormat="1" ht="14.1" customHeight="1">
      <c r="A195" s="584">
        <f t="shared" si="21"/>
        <v>31</v>
      </c>
      <c r="B195" s="616"/>
      <c r="C195" s="617" t="s">
        <v>3099</v>
      </c>
      <c r="D195" s="551" t="s">
        <v>2060</v>
      </c>
      <c r="E195" s="588">
        <f>E188</f>
        <v>50</v>
      </c>
      <c r="F195" s="618"/>
      <c r="G195" s="618"/>
      <c r="H195" s="597">
        <f t="shared" si="22"/>
        <v>0</v>
      </c>
      <c r="I195" s="598">
        <f t="shared" si="23"/>
        <v>0</v>
      </c>
      <c r="J195" s="630"/>
      <c r="K195" s="591"/>
      <c r="L195" s="591"/>
      <c r="M195" s="631"/>
      <c r="N195" s="626"/>
      <c r="O195" s="627"/>
      <c r="P195" s="626"/>
      <c r="Q195" s="21"/>
      <c r="R195" s="21"/>
      <c r="S195" s="21"/>
      <c r="T195" s="21"/>
      <c r="U195" s="624"/>
      <c r="V195" s="591"/>
      <c r="W195" s="591"/>
      <c r="X195" s="631"/>
      <c r="Y195" s="626"/>
      <c r="Z195" s="627"/>
      <c r="AA195" s="626"/>
      <c r="AB195" s="21"/>
      <c r="AC195" s="21"/>
      <c r="AD195" s="21"/>
      <c r="AE195" s="21"/>
      <c r="AF195" s="624"/>
      <c r="AG195" s="591"/>
      <c r="AH195" s="591"/>
      <c r="AI195" s="631"/>
      <c r="AJ195" s="626"/>
      <c r="AK195" s="627"/>
      <c r="AL195" s="626"/>
      <c r="AM195" s="21"/>
      <c r="AN195" s="21"/>
      <c r="AO195" s="21"/>
      <c r="AP195" s="21"/>
      <c r="AQ195" s="624"/>
      <c r="AR195" s="591"/>
      <c r="AS195" s="591"/>
      <c r="AT195" s="631"/>
      <c r="AU195" s="626"/>
      <c r="AV195" s="627"/>
      <c r="AW195" s="626"/>
      <c r="AX195" s="21"/>
      <c r="AY195" s="21"/>
      <c r="AZ195" s="21"/>
      <c r="BA195" s="21"/>
      <c r="BB195" s="624"/>
      <c r="BC195" s="591"/>
      <c r="BD195" s="591"/>
      <c r="BE195" s="631"/>
      <c r="BF195" s="626"/>
      <c r="BG195" s="627"/>
      <c r="BH195" s="626"/>
      <c r="BI195" s="21"/>
      <c r="BJ195" s="21"/>
      <c r="BK195" s="21"/>
      <c r="BL195" s="21"/>
      <c r="BM195" s="624"/>
      <c r="BN195" s="591"/>
      <c r="BO195" s="591"/>
      <c r="BP195" s="631"/>
      <c r="BQ195" s="626"/>
      <c r="BR195" s="627"/>
      <c r="BS195" s="626"/>
      <c r="BT195" s="21"/>
      <c r="BU195" s="21"/>
      <c r="BV195" s="21"/>
      <c r="BW195" s="21"/>
      <c r="BX195" s="624"/>
      <c r="BY195" s="591"/>
      <c r="BZ195" s="591"/>
      <c r="CA195" s="631"/>
      <c r="CB195" s="626"/>
      <c r="CC195" s="627"/>
      <c r="CD195" s="626"/>
      <c r="CE195" s="21"/>
      <c r="CF195" s="21"/>
      <c r="CG195" s="21"/>
      <c r="CH195" s="21"/>
      <c r="CI195" s="624"/>
      <c r="CJ195" s="591"/>
      <c r="CK195" s="591"/>
      <c r="CL195" s="631"/>
      <c r="CM195" s="626"/>
      <c r="CN195" s="627"/>
      <c r="CO195" s="626"/>
      <c r="CP195" s="21"/>
      <c r="CQ195" s="21"/>
      <c r="CR195" s="21"/>
      <c r="CS195" s="21"/>
      <c r="CT195" s="624"/>
      <c r="CU195" s="591"/>
      <c r="CV195" s="591"/>
      <c r="CW195" s="631"/>
      <c r="CX195" s="626"/>
      <c r="CY195" s="627"/>
      <c r="CZ195" s="626"/>
      <c r="DA195" s="21"/>
      <c r="DB195" s="21"/>
      <c r="DC195" s="21"/>
      <c r="DD195" s="21"/>
      <c r="DE195" s="624"/>
      <c r="DF195" s="591"/>
      <c r="DG195" s="591"/>
      <c r="DH195" s="631"/>
      <c r="DI195" s="626"/>
      <c r="DJ195" s="627"/>
      <c r="DK195" s="626"/>
      <c r="DL195" s="21"/>
      <c r="DM195" s="21"/>
      <c r="DN195" s="21"/>
      <c r="DO195" s="21"/>
      <c r="DP195" s="624"/>
      <c r="DQ195" s="591"/>
      <c r="DR195" s="591"/>
      <c r="DS195" s="631"/>
      <c r="DT195" s="626"/>
      <c r="DU195" s="627"/>
      <c r="DV195" s="626"/>
      <c r="DW195" s="21"/>
      <c r="DX195" s="21"/>
      <c r="DY195" s="21"/>
      <c r="DZ195" s="21"/>
      <c r="EA195" s="624"/>
      <c r="EB195" s="591"/>
      <c r="EC195" s="591"/>
      <c r="ED195" s="631"/>
      <c r="EE195" s="626"/>
      <c r="EF195" s="627"/>
      <c r="EG195" s="626"/>
      <c r="EH195" s="21"/>
      <c r="EI195" s="21"/>
      <c r="EJ195" s="21"/>
      <c r="EK195" s="21"/>
      <c r="EL195" s="624"/>
      <c r="EM195" s="591"/>
      <c r="EN195" s="591"/>
      <c r="EO195" s="631"/>
      <c r="EP195" s="626"/>
      <c r="EQ195" s="627"/>
      <c r="ER195" s="626"/>
      <c r="ES195" s="21"/>
      <c r="ET195" s="21"/>
      <c r="EU195" s="21"/>
      <c r="EV195" s="21"/>
      <c r="EW195" s="624"/>
      <c r="EX195" s="591"/>
      <c r="EY195" s="591"/>
      <c r="EZ195" s="631"/>
      <c r="FA195" s="626"/>
      <c r="FB195" s="627"/>
      <c r="FC195" s="626"/>
      <c r="FD195" s="21"/>
      <c r="FE195" s="21"/>
      <c r="FF195" s="21"/>
      <c r="FG195" s="21"/>
      <c r="FH195" s="624"/>
      <c r="FI195" s="591"/>
      <c r="FJ195" s="591"/>
      <c r="FK195" s="631"/>
      <c r="FL195" s="626"/>
      <c r="FM195" s="627"/>
      <c r="FN195" s="626"/>
      <c r="FO195" s="21"/>
      <c r="FP195" s="21"/>
      <c r="FQ195" s="21"/>
      <c r="FR195" s="21"/>
      <c r="FS195" s="624"/>
      <c r="FT195" s="591"/>
      <c r="FU195" s="591"/>
      <c r="FV195" s="631"/>
      <c r="FW195" s="626"/>
      <c r="FX195" s="627"/>
      <c r="FY195" s="626"/>
      <c r="FZ195" s="21"/>
      <c r="GA195" s="21"/>
      <c r="GB195" s="21"/>
      <c r="GC195" s="21"/>
      <c r="GD195" s="624"/>
      <c r="GE195" s="591"/>
      <c r="GF195" s="591"/>
    </row>
    <row r="196" spans="1:222" s="25" customFormat="1" ht="14.1" customHeight="1">
      <c r="A196" s="584">
        <f t="shared" si="21"/>
        <v>32</v>
      </c>
      <c r="B196" s="616"/>
      <c r="C196" s="617" t="s">
        <v>3100</v>
      </c>
      <c r="D196" s="551" t="s">
        <v>2060</v>
      </c>
      <c r="E196" s="588">
        <v>300</v>
      </c>
      <c r="F196" s="618"/>
      <c r="G196" s="618"/>
      <c r="H196" s="597">
        <f t="shared" si="22"/>
        <v>0</v>
      </c>
      <c r="I196" s="598">
        <f t="shared" si="23"/>
        <v>0</v>
      </c>
      <c r="J196" s="630"/>
      <c r="K196" s="591"/>
      <c r="L196" s="591"/>
      <c r="M196" s="631"/>
      <c r="N196" s="626"/>
      <c r="O196" s="627"/>
      <c r="P196" s="626"/>
      <c r="Q196" s="21"/>
      <c r="R196" s="21"/>
      <c r="S196" s="21"/>
      <c r="T196" s="21"/>
      <c r="U196" s="624"/>
      <c r="V196" s="591"/>
      <c r="W196" s="591"/>
      <c r="X196" s="631"/>
      <c r="Y196" s="626"/>
      <c r="Z196" s="627"/>
      <c r="AA196" s="626"/>
      <c r="AB196" s="21"/>
      <c r="AC196" s="21"/>
      <c r="AD196" s="21"/>
      <c r="AE196" s="21"/>
      <c r="AF196" s="624"/>
      <c r="AG196" s="591"/>
      <c r="AH196" s="591"/>
      <c r="AI196" s="631"/>
      <c r="AJ196" s="626"/>
      <c r="AK196" s="627"/>
      <c r="AL196" s="626"/>
      <c r="AM196" s="21"/>
      <c r="AN196" s="21"/>
      <c r="AO196" s="21"/>
      <c r="AP196" s="21"/>
      <c r="AQ196" s="624"/>
      <c r="AR196" s="591"/>
      <c r="AS196" s="591"/>
      <c r="AT196" s="631"/>
      <c r="AU196" s="626"/>
      <c r="AV196" s="627"/>
      <c r="AW196" s="626"/>
      <c r="AX196" s="21"/>
      <c r="AY196" s="21"/>
      <c r="AZ196" s="21"/>
      <c r="BA196" s="21"/>
      <c r="BB196" s="624"/>
      <c r="BC196" s="591"/>
      <c r="BD196" s="591"/>
      <c r="BE196" s="631"/>
      <c r="BF196" s="626"/>
      <c r="BG196" s="627"/>
      <c r="BH196" s="626"/>
      <c r="BI196" s="21"/>
      <c r="BJ196" s="21"/>
      <c r="BK196" s="21"/>
      <c r="BL196" s="21"/>
      <c r="BM196" s="624"/>
      <c r="BN196" s="591"/>
      <c r="BO196" s="591"/>
      <c r="BP196" s="631"/>
      <c r="BQ196" s="626"/>
      <c r="BR196" s="627"/>
      <c r="BS196" s="626"/>
      <c r="BT196" s="21"/>
      <c r="BU196" s="21"/>
      <c r="BV196" s="21"/>
      <c r="BW196" s="21"/>
      <c r="BX196" s="624"/>
      <c r="BY196" s="591"/>
      <c r="BZ196" s="591"/>
      <c r="CA196" s="631"/>
      <c r="CB196" s="626"/>
      <c r="CC196" s="627"/>
      <c r="CD196" s="626"/>
      <c r="CE196" s="21"/>
      <c r="CF196" s="21"/>
      <c r="CG196" s="21"/>
      <c r="CH196" s="21"/>
      <c r="CI196" s="624"/>
      <c r="CJ196" s="591"/>
      <c r="CK196" s="591"/>
      <c r="CL196" s="631"/>
      <c r="CM196" s="626"/>
      <c r="CN196" s="627"/>
      <c r="CO196" s="626"/>
      <c r="CP196" s="21"/>
      <c r="CQ196" s="21"/>
      <c r="CR196" s="21"/>
      <c r="CS196" s="21"/>
      <c r="CT196" s="624"/>
      <c r="CU196" s="591"/>
      <c r="CV196" s="591"/>
      <c r="CW196" s="631"/>
      <c r="CX196" s="626"/>
      <c r="CY196" s="627"/>
      <c r="CZ196" s="626"/>
      <c r="DA196" s="21"/>
      <c r="DB196" s="21"/>
      <c r="DC196" s="21"/>
      <c r="DD196" s="21"/>
      <c r="DE196" s="624"/>
      <c r="DF196" s="591"/>
      <c r="DG196" s="591"/>
      <c r="DH196" s="631"/>
      <c r="DI196" s="626"/>
      <c r="DJ196" s="627"/>
      <c r="DK196" s="626"/>
      <c r="DL196" s="21"/>
      <c r="DM196" s="21"/>
      <c r="DN196" s="21"/>
      <c r="DO196" s="21"/>
      <c r="DP196" s="624"/>
      <c r="DQ196" s="591"/>
      <c r="DR196" s="591"/>
      <c r="DS196" s="631"/>
      <c r="DT196" s="626"/>
      <c r="DU196" s="627"/>
      <c r="DV196" s="626"/>
      <c r="DW196" s="21"/>
      <c r="DX196" s="21"/>
      <c r="DY196" s="21"/>
      <c r="DZ196" s="21"/>
      <c r="EA196" s="624"/>
      <c r="EB196" s="591"/>
      <c r="EC196" s="591"/>
      <c r="ED196" s="631"/>
      <c r="EE196" s="626"/>
      <c r="EF196" s="627"/>
      <c r="EG196" s="626"/>
      <c r="EH196" s="21"/>
      <c r="EI196" s="21"/>
      <c r="EJ196" s="21"/>
      <c r="EK196" s="21"/>
      <c r="EL196" s="624"/>
      <c r="EM196" s="591"/>
      <c r="EN196" s="591"/>
      <c r="EO196" s="631"/>
      <c r="EP196" s="626"/>
      <c r="EQ196" s="627"/>
      <c r="ER196" s="626"/>
      <c r="ES196" s="21"/>
      <c r="ET196" s="21"/>
      <c r="EU196" s="21"/>
      <c r="EV196" s="21"/>
      <c r="EW196" s="624"/>
      <c r="EX196" s="591"/>
      <c r="EY196" s="591"/>
      <c r="EZ196" s="631"/>
      <c r="FA196" s="626"/>
      <c r="FB196" s="627"/>
      <c r="FC196" s="626"/>
      <c r="FD196" s="21"/>
      <c r="FE196" s="21"/>
      <c r="FF196" s="21"/>
      <c r="FG196" s="21"/>
      <c r="FH196" s="624"/>
      <c r="FI196" s="591"/>
      <c r="FJ196" s="591"/>
      <c r="FK196" s="631"/>
      <c r="FL196" s="626"/>
      <c r="FM196" s="627"/>
      <c r="FN196" s="626"/>
      <c r="FO196" s="21"/>
      <c r="FP196" s="21"/>
      <c r="FQ196" s="21"/>
      <c r="FR196" s="21"/>
      <c r="FS196" s="624"/>
      <c r="FT196" s="591"/>
      <c r="FU196" s="591"/>
      <c r="FV196" s="631"/>
      <c r="FW196" s="626"/>
      <c r="FX196" s="627"/>
      <c r="FY196" s="626"/>
      <c r="FZ196" s="21"/>
      <c r="GA196" s="21"/>
      <c r="GB196" s="21"/>
      <c r="GC196" s="21"/>
      <c r="GD196" s="624"/>
      <c r="GE196" s="591"/>
      <c r="GF196" s="591"/>
    </row>
    <row r="197" spans="1:222" s="25" customFormat="1" ht="14.1" customHeight="1">
      <c r="A197" s="584">
        <f t="shared" si="21"/>
        <v>33</v>
      </c>
      <c r="B197" s="616"/>
      <c r="C197" s="617" t="s">
        <v>3101</v>
      </c>
      <c r="D197" s="551" t="s">
        <v>2060</v>
      </c>
      <c r="E197" s="588">
        <f>E196</f>
        <v>300</v>
      </c>
      <c r="F197" s="618"/>
      <c r="G197" s="618"/>
      <c r="H197" s="597">
        <f t="shared" si="22"/>
        <v>0</v>
      </c>
      <c r="I197" s="598">
        <f t="shared" si="23"/>
        <v>0</v>
      </c>
      <c r="J197" s="630"/>
      <c r="K197" s="591"/>
      <c r="L197" s="591"/>
      <c r="M197" s="631"/>
      <c r="N197" s="626"/>
      <c r="O197" s="627"/>
      <c r="P197" s="626"/>
      <c r="Q197" s="21"/>
      <c r="R197" s="21"/>
      <c r="S197" s="21"/>
      <c r="T197" s="21"/>
      <c r="U197" s="624"/>
      <c r="V197" s="591"/>
      <c r="W197" s="591"/>
      <c r="X197" s="631"/>
      <c r="Y197" s="626"/>
      <c r="Z197" s="627"/>
      <c r="AA197" s="626"/>
      <c r="AB197" s="21"/>
      <c r="AC197" s="21"/>
      <c r="AD197" s="21"/>
      <c r="AE197" s="21"/>
      <c r="AF197" s="624"/>
      <c r="AG197" s="591"/>
      <c r="AH197" s="591"/>
      <c r="AI197" s="631"/>
      <c r="AJ197" s="626"/>
      <c r="AK197" s="627"/>
      <c r="AL197" s="626"/>
      <c r="AM197" s="21"/>
      <c r="AN197" s="21"/>
      <c r="AO197" s="21"/>
      <c r="AP197" s="21"/>
      <c r="AQ197" s="624"/>
      <c r="AR197" s="591"/>
      <c r="AS197" s="591"/>
      <c r="AT197" s="631"/>
      <c r="AU197" s="626"/>
      <c r="AV197" s="627"/>
      <c r="AW197" s="626"/>
      <c r="AX197" s="21"/>
      <c r="AY197" s="21"/>
      <c r="AZ197" s="21"/>
      <c r="BA197" s="21"/>
      <c r="BB197" s="624"/>
      <c r="BC197" s="591"/>
      <c r="BD197" s="591"/>
      <c r="BE197" s="631"/>
      <c r="BF197" s="626"/>
      <c r="BG197" s="627"/>
      <c r="BH197" s="626"/>
      <c r="BI197" s="21"/>
      <c r="BJ197" s="21"/>
      <c r="BK197" s="21"/>
      <c r="BL197" s="21"/>
      <c r="BM197" s="624"/>
      <c r="BN197" s="591"/>
      <c r="BO197" s="591"/>
      <c r="BP197" s="631"/>
      <c r="BQ197" s="626"/>
      <c r="BR197" s="627"/>
      <c r="BS197" s="626"/>
      <c r="BT197" s="21"/>
      <c r="BU197" s="21"/>
      <c r="BV197" s="21"/>
      <c r="BW197" s="21"/>
      <c r="BX197" s="624"/>
      <c r="BY197" s="591"/>
      <c r="BZ197" s="591"/>
      <c r="CA197" s="631"/>
      <c r="CB197" s="626"/>
      <c r="CC197" s="627"/>
      <c r="CD197" s="626"/>
      <c r="CE197" s="21"/>
      <c r="CF197" s="21"/>
      <c r="CG197" s="21"/>
      <c r="CH197" s="21"/>
      <c r="CI197" s="624"/>
      <c r="CJ197" s="591"/>
      <c r="CK197" s="591"/>
      <c r="CL197" s="631"/>
      <c r="CM197" s="626"/>
      <c r="CN197" s="627"/>
      <c r="CO197" s="626"/>
      <c r="CP197" s="21"/>
      <c r="CQ197" s="21"/>
      <c r="CR197" s="21"/>
      <c r="CS197" s="21"/>
      <c r="CT197" s="624"/>
      <c r="CU197" s="591"/>
      <c r="CV197" s="591"/>
      <c r="CW197" s="631"/>
      <c r="CX197" s="626"/>
      <c r="CY197" s="627"/>
      <c r="CZ197" s="626"/>
      <c r="DA197" s="21"/>
      <c r="DB197" s="21"/>
      <c r="DC197" s="21"/>
      <c r="DD197" s="21"/>
      <c r="DE197" s="624"/>
      <c r="DF197" s="591"/>
      <c r="DG197" s="591"/>
      <c r="DH197" s="631"/>
      <c r="DI197" s="626"/>
      <c r="DJ197" s="627"/>
      <c r="DK197" s="626"/>
      <c r="DL197" s="21"/>
      <c r="DM197" s="21"/>
      <c r="DN197" s="21"/>
      <c r="DO197" s="21"/>
      <c r="DP197" s="624"/>
      <c r="DQ197" s="591"/>
      <c r="DR197" s="591"/>
      <c r="DS197" s="631"/>
      <c r="DT197" s="626"/>
      <c r="DU197" s="627"/>
      <c r="DV197" s="626"/>
      <c r="DW197" s="21"/>
      <c r="DX197" s="21"/>
      <c r="DY197" s="21"/>
      <c r="DZ197" s="21"/>
      <c r="EA197" s="624"/>
      <c r="EB197" s="591"/>
      <c r="EC197" s="591"/>
      <c r="ED197" s="631"/>
      <c r="EE197" s="626"/>
      <c r="EF197" s="627"/>
      <c r="EG197" s="626"/>
      <c r="EH197" s="21"/>
      <c r="EI197" s="21"/>
      <c r="EJ197" s="21"/>
      <c r="EK197" s="21"/>
      <c r="EL197" s="624"/>
      <c r="EM197" s="591"/>
      <c r="EN197" s="591"/>
      <c r="EO197" s="631"/>
      <c r="EP197" s="626"/>
      <c r="EQ197" s="627"/>
      <c r="ER197" s="626"/>
      <c r="ES197" s="21"/>
      <c r="ET197" s="21"/>
      <c r="EU197" s="21"/>
      <c r="EV197" s="21"/>
      <c r="EW197" s="624"/>
      <c r="EX197" s="591"/>
      <c r="EY197" s="591"/>
      <c r="EZ197" s="631"/>
      <c r="FA197" s="626"/>
      <c r="FB197" s="627"/>
      <c r="FC197" s="626"/>
      <c r="FD197" s="21"/>
      <c r="FE197" s="21"/>
      <c r="FF197" s="21"/>
      <c r="FG197" s="21"/>
      <c r="FH197" s="624"/>
      <c r="FI197" s="591"/>
      <c r="FJ197" s="591"/>
      <c r="FK197" s="631"/>
      <c r="FL197" s="626"/>
      <c r="FM197" s="627"/>
      <c r="FN197" s="626"/>
      <c r="FO197" s="21"/>
      <c r="FP197" s="21"/>
      <c r="FQ197" s="21"/>
      <c r="FR197" s="21"/>
      <c r="FS197" s="624"/>
      <c r="FT197" s="591"/>
      <c r="FU197" s="591"/>
      <c r="FV197" s="631"/>
      <c r="FW197" s="626"/>
      <c r="FX197" s="627"/>
      <c r="FY197" s="626"/>
      <c r="FZ197" s="21"/>
      <c r="GA197" s="21"/>
      <c r="GB197" s="21"/>
      <c r="GC197" s="21"/>
      <c r="GD197" s="624"/>
      <c r="GE197" s="591"/>
      <c r="GF197" s="591"/>
    </row>
    <row r="198" spans="1:222" s="25" customFormat="1" ht="14.1" customHeight="1">
      <c r="A198" s="584">
        <f t="shared" si="21"/>
        <v>34</v>
      </c>
      <c r="B198" s="616"/>
      <c r="C198" s="617"/>
      <c r="D198" s="551"/>
      <c r="E198" s="632"/>
      <c r="F198" s="597"/>
      <c r="G198" s="597"/>
      <c r="H198" s="597"/>
      <c r="I198" s="598"/>
      <c r="J198" s="624"/>
      <c r="K198" s="591"/>
      <c r="L198" s="591"/>
      <c r="M198" s="625"/>
      <c r="N198" s="626"/>
      <c r="O198" s="627"/>
      <c r="P198" s="626"/>
      <c r="Q198" s="21"/>
      <c r="R198" s="21"/>
      <c r="S198" s="21"/>
      <c r="T198" s="21"/>
      <c r="U198" s="624"/>
      <c r="V198" s="591"/>
      <c r="W198" s="591"/>
      <c r="X198" s="625"/>
      <c r="Y198" s="626"/>
      <c r="Z198" s="627"/>
      <c r="AA198" s="626"/>
      <c r="AB198" s="21"/>
      <c r="AC198" s="21"/>
      <c r="AD198" s="21"/>
      <c r="AE198" s="21"/>
      <c r="AF198" s="624"/>
      <c r="AG198" s="591"/>
      <c r="AH198" s="591"/>
      <c r="AI198" s="625"/>
      <c r="AJ198" s="626"/>
      <c r="AK198" s="627"/>
      <c r="AL198" s="626"/>
      <c r="AM198" s="21"/>
      <c r="AN198" s="21"/>
      <c r="AO198" s="21"/>
      <c r="AP198" s="21"/>
      <c r="AQ198" s="624"/>
      <c r="AR198" s="591"/>
      <c r="AS198" s="591"/>
      <c r="AT198" s="625"/>
      <c r="AU198" s="626"/>
      <c r="AV198" s="627"/>
      <c r="AW198" s="626"/>
      <c r="AX198" s="21"/>
      <c r="AY198" s="21"/>
      <c r="AZ198" s="21"/>
      <c r="BA198" s="21"/>
      <c r="BB198" s="624"/>
      <c r="BC198" s="591"/>
      <c r="BD198" s="591"/>
      <c r="BE198" s="625"/>
      <c r="BF198" s="626"/>
      <c r="BG198" s="627"/>
      <c r="BH198" s="626"/>
      <c r="BI198" s="21"/>
      <c r="BJ198" s="21"/>
      <c r="BK198" s="21"/>
      <c r="BL198" s="21"/>
      <c r="BM198" s="624"/>
      <c r="BN198" s="591"/>
      <c r="BO198" s="591"/>
      <c r="BP198" s="625"/>
      <c r="BQ198" s="626"/>
      <c r="BR198" s="627"/>
      <c r="BS198" s="626"/>
      <c r="BT198" s="21"/>
      <c r="BU198" s="21"/>
      <c r="BV198" s="21"/>
      <c r="BW198" s="21"/>
      <c r="BX198" s="624"/>
      <c r="BY198" s="591"/>
      <c r="BZ198" s="591"/>
      <c r="CA198" s="625"/>
      <c r="CB198" s="626"/>
      <c r="CC198" s="627"/>
      <c r="CD198" s="626"/>
      <c r="CE198" s="21"/>
      <c r="CF198" s="21"/>
      <c r="CG198" s="21"/>
      <c r="CH198" s="21"/>
      <c r="CI198" s="624"/>
      <c r="CJ198" s="591"/>
      <c r="CK198" s="591"/>
      <c r="CL198" s="625"/>
      <c r="CM198" s="626"/>
      <c r="CN198" s="627"/>
      <c r="CO198" s="626"/>
      <c r="CP198" s="21"/>
      <c r="CQ198" s="21"/>
      <c r="CR198" s="21"/>
      <c r="CS198" s="21"/>
      <c r="CT198" s="624"/>
      <c r="CU198" s="591"/>
      <c r="CV198" s="591"/>
      <c r="CW198" s="625"/>
      <c r="CX198" s="626"/>
      <c r="CY198" s="627"/>
      <c r="CZ198" s="626"/>
      <c r="DA198" s="21"/>
      <c r="DB198" s="21"/>
      <c r="DC198" s="21"/>
      <c r="DD198" s="21"/>
      <c r="DE198" s="624"/>
      <c r="DF198" s="591"/>
      <c r="DG198" s="591"/>
      <c r="DH198" s="625"/>
      <c r="DI198" s="626"/>
      <c r="DJ198" s="627"/>
      <c r="DK198" s="626"/>
      <c r="DL198" s="21"/>
      <c r="DM198" s="21"/>
      <c r="DN198" s="21"/>
      <c r="DO198" s="21"/>
      <c r="DP198" s="624"/>
      <c r="DQ198" s="591"/>
      <c r="DR198" s="591"/>
      <c r="DS198" s="625"/>
      <c r="DT198" s="626"/>
      <c r="DU198" s="627"/>
      <c r="DV198" s="626"/>
      <c r="DW198" s="21"/>
      <c r="DX198" s="21"/>
      <c r="DY198" s="21"/>
      <c r="DZ198" s="21"/>
      <c r="EA198" s="624"/>
      <c r="EB198" s="591"/>
      <c r="EC198" s="591"/>
      <c r="ED198" s="625"/>
      <c r="EE198" s="626"/>
      <c r="EF198" s="627"/>
      <c r="EG198" s="626"/>
      <c r="EH198" s="21"/>
      <c r="EI198" s="21"/>
      <c r="EJ198" s="21"/>
      <c r="EK198" s="21"/>
      <c r="EL198" s="624"/>
      <c r="EM198" s="591"/>
      <c r="EN198" s="591"/>
      <c r="EO198" s="625"/>
      <c r="EP198" s="626"/>
      <c r="EQ198" s="627"/>
      <c r="ER198" s="626"/>
      <c r="ES198" s="21"/>
      <c r="ET198" s="21"/>
      <c r="EU198" s="21"/>
      <c r="EV198" s="21"/>
      <c r="EW198" s="624"/>
      <c r="EX198" s="591"/>
      <c r="EY198" s="591"/>
      <c r="EZ198" s="625"/>
      <c r="FA198" s="626"/>
      <c r="FB198" s="627"/>
      <c r="FC198" s="626"/>
      <c r="FD198" s="21"/>
      <c r="FE198" s="21"/>
      <c r="FF198" s="21"/>
      <c r="FG198" s="21"/>
      <c r="FH198" s="624"/>
      <c r="FI198" s="591"/>
      <c r="FJ198" s="591"/>
      <c r="FK198" s="625"/>
      <c r="FL198" s="626"/>
      <c r="FM198" s="627"/>
      <c r="FN198" s="626"/>
      <c r="FO198" s="21"/>
      <c r="FP198" s="21"/>
      <c r="FQ198" s="21"/>
      <c r="FR198" s="21"/>
      <c r="FS198" s="624"/>
      <c r="FT198" s="591"/>
      <c r="FU198" s="591"/>
      <c r="FV198" s="625"/>
      <c r="FW198" s="626"/>
      <c r="FX198" s="627"/>
      <c r="FY198" s="626"/>
      <c r="FZ198" s="21"/>
      <c r="GA198" s="21"/>
      <c r="GB198" s="21"/>
      <c r="GC198" s="21"/>
      <c r="GD198" s="624"/>
      <c r="GE198" s="591"/>
      <c r="GF198" s="591"/>
    </row>
    <row r="199" spans="1:222" s="25" customFormat="1" ht="14.1" customHeight="1">
      <c r="A199" s="584">
        <f t="shared" si="21"/>
        <v>35</v>
      </c>
      <c r="B199" s="616"/>
      <c r="C199" s="603" t="s">
        <v>3062</v>
      </c>
      <c r="D199" s="551"/>
      <c r="E199" s="632"/>
      <c r="F199" s="633"/>
      <c r="G199" s="633"/>
      <c r="H199" s="633">
        <f>SUM(H165:H198)</f>
        <v>0</v>
      </c>
      <c r="I199" s="634">
        <f>SUM(I165:I198)</f>
        <v>0</v>
      </c>
      <c r="J199" s="624"/>
      <c r="K199" s="591"/>
      <c r="L199" s="591"/>
      <c r="M199" s="625"/>
      <c r="N199" s="626"/>
      <c r="O199" s="627"/>
      <c r="P199" s="626"/>
      <c r="Q199" s="21"/>
      <c r="R199" s="21"/>
      <c r="S199" s="21"/>
      <c r="T199" s="21"/>
      <c r="U199" s="624"/>
      <c r="V199" s="591"/>
      <c r="W199" s="591"/>
      <c r="X199" s="625"/>
      <c r="Y199" s="626"/>
      <c r="Z199" s="627"/>
      <c r="AA199" s="626"/>
      <c r="AB199" s="21"/>
      <c r="AC199" s="21"/>
      <c r="AD199" s="21"/>
      <c r="AE199" s="21"/>
      <c r="AF199" s="624"/>
      <c r="AG199" s="591"/>
      <c r="AH199" s="591"/>
      <c r="AI199" s="625"/>
      <c r="AJ199" s="626"/>
      <c r="AK199" s="627"/>
      <c r="AL199" s="626"/>
      <c r="AM199" s="21"/>
      <c r="AN199" s="21"/>
      <c r="AO199" s="21"/>
      <c r="AP199" s="21"/>
      <c r="AQ199" s="624"/>
      <c r="AR199" s="591"/>
      <c r="AS199" s="591"/>
      <c r="AT199" s="625"/>
      <c r="AU199" s="626"/>
      <c r="AV199" s="627"/>
      <c r="AW199" s="626"/>
      <c r="AX199" s="21"/>
      <c r="AY199" s="21"/>
      <c r="AZ199" s="21"/>
      <c r="BA199" s="21"/>
      <c r="BB199" s="624"/>
      <c r="BC199" s="591"/>
      <c r="BD199" s="591"/>
      <c r="BE199" s="625"/>
      <c r="BF199" s="626"/>
      <c r="BG199" s="627"/>
      <c r="BH199" s="626"/>
      <c r="BI199" s="21"/>
      <c r="BJ199" s="21"/>
      <c r="BK199" s="21"/>
      <c r="BL199" s="21"/>
      <c r="BM199" s="624"/>
      <c r="BN199" s="591"/>
      <c r="BO199" s="591"/>
      <c r="BP199" s="625"/>
      <c r="BQ199" s="626"/>
      <c r="BR199" s="627"/>
      <c r="BS199" s="626"/>
      <c r="BT199" s="21"/>
      <c r="BU199" s="21"/>
      <c r="BV199" s="21"/>
      <c r="BW199" s="21"/>
      <c r="BX199" s="624"/>
      <c r="BY199" s="591"/>
      <c r="BZ199" s="591"/>
      <c r="CA199" s="625"/>
      <c r="CB199" s="626"/>
      <c r="CC199" s="627"/>
      <c r="CD199" s="626"/>
      <c r="CE199" s="21"/>
      <c r="CF199" s="21"/>
      <c r="CG199" s="21"/>
      <c r="CH199" s="21"/>
      <c r="CI199" s="624"/>
      <c r="CJ199" s="591"/>
      <c r="CK199" s="591"/>
      <c r="CL199" s="625"/>
      <c r="CM199" s="626"/>
      <c r="CN199" s="627"/>
      <c r="CO199" s="626"/>
      <c r="CP199" s="21"/>
      <c r="CQ199" s="21"/>
      <c r="CR199" s="21"/>
      <c r="CS199" s="21"/>
      <c r="CT199" s="624"/>
      <c r="CU199" s="591"/>
      <c r="CV199" s="591"/>
      <c r="CW199" s="625"/>
      <c r="CX199" s="626"/>
      <c r="CY199" s="627"/>
      <c r="CZ199" s="626"/>
      <c r="DA199" s="21"/>
      <c r="DB199" s="21"/>
      <c r="DC199" s="21"/>
      <c r="DD199" s="21"/>
      <c r="DE199" s="624"/>
      <c r="DF199" s="591"/>
      <c r="DG199" s="591"/>
      <c r="DH199" s="625"/>
      <c r="DI199" s="626"/>
      <c r="DJ199" s="627"/>
      <c r="DK199" s="626"/>
      <c r="DL199" s="21"/>
      <c r="DM199" s="21"/>
      <c r="DN199" s="21"/>
      <c r="DO199" s="21"/>
      <c r="DP199" s="624"/>
      <c r="DQ199" s="591"/>
      <c r="DR199" s="591"/>
      <c r="DS199" s="625"/>
      <c r="DT199" s="626"/>
      <c r="DU199" s="627"/>
      <c r="DV199" s="626"/>
      <c r="DW199" s="21"/>
      <c r="DX199" s="21"/>
      <c r="DY199" s="21"/>
      <c r="DZ199" s="21"/>
      <c r="EA199" s="624"/>
      <c r="EB199" s="591"/>
      <c r="EC199" s="591"/>
      <c r="ED199" s="625"/>
      <c r="EE199" s="626"/>
      <c r="EF199" s="627"/>
      <c r="EG199" s="626"/>
      <c r="EH199" s="21"/>
      <c r="EI199" s="21"/>
      <c r="EJ199" s="21"/>
      <c r="EK199" s="21"/>
      <c r="EL199" s="624"/>
      <c r="EM199" s="591"/>
      <c r="EN199" s="591"/>
      <c r="EO199" s="625"/>
      <c r="EP199" s="626"/>
      <c r="EQ199" s="627"/>
      <c r="ER199" s="626"/>
      <c r="ES199" s="21"/>
      <c r="ET199" s="21"/>
      <c r="EU199" s="21"/>
      <c r="EV199" s="21"/>
      <c r="EW199" s="624"/>
      <c r="EX199" s="591"/>
      <c r="EY199" s="591"/>
      <c r="EZ199" s="625"/>
      <c r="FA199" s="626"/>
      <c r="FB199" s="627"/>
      <c r="FC199" s="626"/>
      <c r="FD199" s="21"/>
      <c r="FE199" s="21"/>
      <c r="FF199" s="21"/>
      <c r="FG199" s="21"/>
      <c r="FH199" s="624"/>
      <c r="FI199" s="591"/>
      <c r="FJ199" s="591"/>
      <c r="FK199" s="625"/>
      <c r="FL199" s="626"/>
      <c r="FM199" s="627"/>
      <c r="FN199" s="626"/>
      <c r="FO199" s="21"/>
      <c r="FP199" s="21"/>
      <c r="FQ199" s="21"/>
      <c r="FR199" s="21"/>
      <c r="FS199" s="624"/>
      <c r="FT199" s="591"/>
      <c r="FU199" s="591"/>
      <c r="FV199" s="625"/>
      <c r="FW199" s="626"/>
      <c r="FX199" s="627"/>
      <c r="FY199" s="626"/>
      <c r="FZ199" s="21"/>
      <c r="GA199" s="21"/>
      <c r="GB199" s="21"/>
      <c r="GC199" s="21"/>
      <c r="GD199" s="624"/>
      <c r="GE199" s="591"/>
      <c r="GF199" s="591"/>
    </row>
    <row r="200" spans="1:222" s="25" customFormat="1" ht="14.1" customHeight="1">
      <c r="A200" s="584">
        <f t="shared" si="21"/>
        <v>36</v>
      </c>
      <c r="B200" s="616"/>
      <c r="C200" s="603"/>
      <c r="D200" s="551"/>
      <c r="E200" s="632"/>
      <c r="F200" s="633"/>
      <c r="G200" s="633"/>
      <c r="H200" s="633"/>
      <c r="I200" s="634"/>
      <c r="J200" s="624"/>
      <c r="K200" s="591"/>
      <c r="L200" s="591"/>
      <c r="M200" s="625"/>
      <c r="N200" s="626"/>
      <c r="O200" s="627"/>
      <c r="P200" s="626"/>
      <c r="Q200" s="21"/>
      <c r="R200" s="21"/>
      <c r="S200" s="21"/>
      <c r="T200" s="21"/>
      <c r="U200" s="624"/>
      <c r="V200" s="591"/>
      <c r="W200" s="591"/>
      <c r="X200" s="625"/>
      <c r="Y200" s="626"/>
      <c r="Z200" s="627"/>
      <c r="AA200" s="626"/>
      <c r="AB200" s="21"/>
      <c r="AC200" s="21"/>
      <c r="AD200" s="21"/>
      <c r="AE200" s="21"/>
      <c r="AF200" s="624"/>
      <c r="AG200" s="591"/>
      <c r="AH200" s="591"/>
      <c r="AI200" s="625"/>
      <c r="AJ200" s="626"/>
      <c r="AK200" s="627"/>
      <c r="AL200" s="626"/>
      <c r="AM200" s="21"/>
      <c r="AN200" s="21"/>
      <c r="AO200" s="21"/>
      <c r="AP200" s="21"/>
      <c r="AQ200" s="624"/>
      <c r="AR200" s="591"/>
      <c r="AS200" s="591"/>
      <c r="AT200" s="625"/>
      <c r="AU200" s="626"/>
      <c r="AV200" s="627"/>
      <c r="AW200" s="626"/>
      <c r="AX200" s="21"/>
      <c r="AY200" s="21"/>
      <c r="AZ200" s="21"/>
      <c r="BA200" s="21"/>
      <c r="BB200" s="624"/>
      <c r="BC200" s="591"/>
      <c r="BD200" s="591"/>
      <c r="BE200" s="625"/>
      <c r="BF200" s="626"/>
      <c r="BG200" s="627"/>
      <c r="BH200" s="626"/>
      <c r="BI200" s="21"/>
      <c r="BJ200" s="21"/>
      <c r="BK200" s="21"/>
      <c r="BL200" s="21"/>
      <c r="BM200" s="624"/>
      <c r="BN200" s="591"/>
      <c r="BO200" s="591"/>
      <c r="BP200" s="625"/>
      <c r="BQ200" s="626"/>
      <c r="BR200" s="627"/>
      <c r="BS200" s="626"/>
      <c r="BT200" s="21"/>
      <c r="BU200" s="21"/>
      <c r="BV200" s="21"/>
      <c r="BW200" s="21"/>
      <c r="BX200" s="624"/>
      <c r="BY200" s="591"/>
      <c r="BZ200" s="591"/>
      <c r="CA200" s="625"/>
      <c r="CB200" s="626"/>
      <c r="CC200" s="627"/>
      <c r="CD200" s="626"/>
      <c r="CE200" s="21"/>
      <c r="CF200" s="21"/>
      <c r="CG200" s="21"/>
      <c r="CH200" s="21"/>
      <c r="CI200" s="624"/>
      <c r="CJ200" s="591"/>
      <c r="CK200" s="591"/>
      <c r="CL200" s="625"/>
      <c r="CM200" s="626"/>
      <c r="CN200" s="627"/>
      <c r="CO200" s="626"/>
      <c r="CP200" s="21"/>
      <c r="CQ200" s="21"/>
      <c r="CR200" s="21"/>
      <c r="CS200" s="21"/>
      <c r="CT200" s="624"/>
      <c r="CU200" s="591"/>
      <c r="CV200" s="591"/>
      <c r="CW200" s="625"/>
      <c r="CX200" s="626"/>
      <c r="CY200" s="627"/>
      <c r="CZ200" s="626"/>
      <c r="DA200" s="21"/>
      <c r="DB200" s="21"/>
      <c r="DC200" s="21"/>
      <c r="DD200" s="21"/>
      <c r="DE200" s="624"/>
      <c r="DF200" s="591"/>
      <c r="DG200" s="591"/>
      <c r="DH200" s="625"/>
      <c r="DI200" s="626"/>
      <c r="DJ200" s="627"/>
      <c r="DK200" s="626"/>
      <c r="DL200" s="21"/>
      <c r="DM200" s="21"/>
      <c r="DN200" s="21"/>
      <c r="DO200" s="21"/>
      <c r="DP200" s="624"/>
      <c r="DQ200" s="591"/>
      <c r="DR200" s="591"/>
      <c r="DS200" s="625"/>
      <c r="DT200" s="626"/>
      <c r="DU200" s="627"/>
      <c r="DV200" s="626"/>
      <c r="DW200" s="21"/>
      <c r="DX200" s="21"/>
      <c r="DY200" s="21"/>
      <c r="DZ200" s="21"/>
      <c r="EA200" s="624"/>
      <c r="EB200" s="591"/>
      <c r="EC200" s="591"/>
      <c r="ED200" s="625"/>
      <c r="EE200" s="626"/>
      <c r="EF200" s="627"/>
      <c r="EG200" s="626"/>
      <c r="EH200" s="21"/>
      <c r="EI200" s="21"/>
      <c r="EJ200" s="21"/>
      <c r="EK200" s="21"/>
      <c r="EL200" s="624"/>
      <c r="EM200" s="591"/>
      <c r="EN200" s="591"/>
      <c r="EO200" s="625"/>
      <c r="EP200" s="626"/>
      <c r="EQ200" s="627"/>
      <c r="ER200" s="626"/>
      <c r="ES200" s="21"/>
      <c r="ET200" s="21"/>
      <c r="EU200" s="21"/>
      <c r="EV200" s="21"/>
      <c r="EW200" s="624"/>
      <c r="EX200" s="591"/>
      <c r="EY200" s="591"/>
      <c r="EZ200" s="625"/>
      <c r="FA200" s="626"/>
      <c r="FB200" s="627"/>
      <c r="FC200" s="626"/>
      <c r="FD200" s="21"/>
      <c r="FE200" s="21"/>
      <c r="FF200" s="21"/>
      <c r="FG200" s="21"/>
      <c r="FH200" s="624"/>
      <c r="FI200" s="591"/>
      <c r="FJ200" s="591"/>
      <c r="FK200" s="625"/>
      <c r="FL200" s="626"/>
      <c r="FM200" s="627"/>
      <c r="FN200" s="626"/>
      <c r="FO200" s="21"/>
      <c r="FP200" s="21"/>
      <c r="FQ200" s="21"/>
      <c r="FR200" s="21"/>
      <c r="FS200" s="624"/>
      <c r="FT200" s="591"/>
      <c r="FU200" s="591"/>
      <c r="FV200" s="625"/>
      <c r="FW200" s="626"/>
      <c r="FX200" s="627"/>
      <c r="FY200" s="626"/>
      <c r="FZ200" s="21"/>
      <c r="GA200" s="21"/>
      <c r="GB200" s="21"/>
      <c r="GC200" s="21"/>
      <c r="GD200" s="624"/>
      <c r="GE200" s="591"/>
      <c r="GF200" s="591"/>
    </row>
    <row r="201" spans="1:222" ht="25.5">
      <c r="A201" s="563"/>
      <c r="B201" s="567"/>
      <c r="C201" s="580" t="s">
        <v>3102</v>
      </c>
      <c r="D201" s="581"/>
      <c r="E201" s="581"/>
      <c r="F201" s="582"/>
      <c r="G201" s="582"/>
      <c r="H201" s="582"/>
      <c r="I201" s="583"/>
      <c r="J201" s="559"/>
      <c r="K201" s="560"/>
      <c r="L201" s="560"/>
      <c r="M201" s="561"/>
      <c r="N201" s="532"/>
      <c r="O201" s="562"/>
      <c r="P201" s="532"/>
      <c r="Q201" s="529"/>
      <c r="R201" s="529"/>
      <c r="S201" s="529"/>
      <c r="T201" s="529"/>
      <c r="U201" s="559"/>
      <c r="V201" s="560"/>
      <c r="W201" s="560"/>
      <c r="X201" s="561"/>
      <c r="Y201" s="532"/>
      <c r="Z201" s="562"/>
      <c r="AA201" s="532"/>
      <c r="AB201" s="529"/>
      <c r="AC201" s="529"/>
      <c r="AD201" s="529"/>
      <c r="AE201" s="529"/>
      <c r="AF201" s="559"/>
      <c r="AG201" s="560"/>
      <c r="AH201" s="560"/>
      <c r="AI201" s="561"/>
      <c r="AJ201" s="532"/>
      <c r="AK201" s="562"/>
      <c r="AL201" s="532"/>
      <c r="AM201" s="529"/>
      <c r="AN201" s="529"/>
      <c r="AO201" s="529"/>
      <c r="AP201" s="529"/>
      <c r="AQ201" s="559"/>
      <c r="AR201" s="560"/>
      <c r="AS201" s="560"/>
      <c r="AT201" s="561"/>
      <c r="AU201" s="532"/>
      <c r="AV201" s="562"/>
      <c r="AW201" s="532"/>
      <c r="AX201" s="529"/>
      <c r="AY201" s="529"/>
      <c r="AZ201" s="529"/>
      <c r="BA201" s="529"/>
      <c r="BB201" s="559"/>
      <c r="BC201" s="560"/>
      <c r="BD201" s="560"/>
      <c r="BE201" s="561"/>
      <c r="BF201" s="532"/>
      <c r="BG201" s="562"/>
      <c r="BH201" s="532"/>
      <c r="BI201" s="529"/>
      <c r="BJ201" s="529"/>
      <c r="BK201" s="529"/>
      <c r="BL201" s="529"/>
      <c r="BM201" s="559"/>
      <c r="BN201" s="560"/>
      <c r="BO201" s="560"/>
      <c r="BP201" s="561"/>
      <c r="BQ201" s="532"/>
      <c r="BR201" s="562"/>
      <c r="BS201" s="532"/>
      <c r="BT201" s="529"/>
      <c r="BU201" s="529"/>
      <c r="BV201" s="529"/>
      <c r="BW201" s="529"/>
      <c r="BX201" s="559"/>
      <c r="BY201" s="560"/>
      <c r="BZ201" s="560"/>
      <c r="CA201" s="561"/>
      <c r="CB201" s="532"/>
      <c r="CC201" s="562"/>
      <c r="CD201" s="532"/>
      <c r="CE201" s="529"/>
      <c r="CF201" s="529"/>
      <c r="CG201" s="529"/>
      <c r="CH201" s="529"/>
      <c r="CI201" s="559"/>
      <c r="CJ201" s="560"/>
      <c r="CK201" s="560"/>
      <c r="CL201" s="561"/>
      <c r="CM201" s="532"/>
      <c r="CN201" s="562"/>
      <c r="CO201" s="532"/>
      <c r="CP201" s="529"/>
      <c r="CQ201" s="529"/>
      <c r="CR201" s="529"/>
      <c r="CS201" s="529"/>
      <c r="CT201" s="559"/>
      <c r="CU201" s="560"/>
      <c r="CV201" s="560"/>
      <c r="CW201" s="561"/>
      <c r="CX201" s="532"/>
      <c r="CY201" s="562"/>
      <c r="CZ201" s="532"/>
      <c r="DA201" s="529"/>
      <c r="DB201" s="529"/>
      <c r="DC201" s="529"/>
      <c r="DD201" s="529"/>
      <c r="DE201" s="559"/>
      <c r="DF201" s="560"/>
      <c r="DG201" s="560"/>
      <c r="DH201" s="561"/>
      <c r="DI201" s="532"/>
      <c r="DJ201" s="562"/>
      <c r="DK201" s="532"/>
      <c r="DL201" s="529"/>
      <c r="DM201" s="529"/>
      <c r="DN201" s="529"/>
      <c r="DO201" s="529"/>
      <c r="DP201" s="559"/>
      <c r="DQ201" s="560"/>
      <c r="DR201" s="560"/>
      <c r="DS201" s="561"/>
      <c r="DT201" s="532"/>
      <c r="DU201" s="562"/>
      <c r="DV201" s="532"/>
      <c r="DW201" s="529"/>
      <c r="DX201" s="529"/>
      <c r="DY201" s="529"/>
      <c r="DZ201" s="529"/>
      <c r="EA201" s="559"/>
      <c r="EB201" s="560"/>
      <c r="EC201" s="560"/>
      <c r="ED201" s="561"/>
      <c r="EE201" s="532"/>
      <c r="EF201" s="562"/>
      <c r="EG201" s="532"/>
      <c r="EH201" s="529"/>
      <c r="EI201" s="529"/>
      <c r="EJ201" s="529"/>
      <c r="EK201" s="529"/>
      <c r="EL201" s="559"/>
      <c r="EM201" s="560"/>
      <c r="EN201" s="560"/>
      <c r="EO201" s="561"/>
      <c r="EP201" s="532"/>
      <c r="EQ201" s="562"/>
      <c r="ER201" s="532"/>
      <c r="ES201" s="529"/>
      <c r="ET201" s="529"/>
      <c r="EU201" s="529"/>
      <c r="EV201" s="529"/>
      <c r="EW201" s="559"/>
      <c r="EX201" s="560"/>
      <c r="EY201" s="560"/>
      <c r="EZ201" s="561"/>
      <c r="FA201" s="532"/>
      <c r="FB201" s="562"/>
      <c r="FC201" s="532"/>
      <c r="FD201" s="529"/>
      <c r="FE201" s="529"/>
      <c r="FF201" s="529"/>
      <c r="FG201" s="529"/>
      <c r="FH201" s="559"/>
      <c r="FI201" s="560"/>
      <c r="FJ201" s="560"/>
      <c r="FK201" s="561"/>
      <c r="FL201" s="532"/>
      <c r="FM201" s="562"/>
      <c r="FN201" s="532"/>
      <c r="FO201" s="529"/>
      <c r="FP201" s="529"/>
      <c r="FQ201" s="529"/>
      <c r="FR201" s="529"/>
      <c r="FS201" s="559"/>
      <c r="FT201" s="560"/>
      <c r="FU201" s="560"/>
      <c r="FV201" s="561"/>
      <c r="FW201" s="532"/>
      <c r="FX201" s="562"/>
      <c r="FY201" s="532"/>
      <c r="FZ201" s="529"/>
      <c r="GA201" s="529"/>
      <c r="GB201" s="529"/>
      <c r="GC201" s="529"/>
      <c r="GD201" s="559"/>
      <c r="GE201" s="560"/>
      <c r="GF201" s="560"/>
    </row>
    <row r="202" spans="1:222" ht="14.25">
      <c r="A202" s="563"/>
      <c r="B202" s="567"/>
      <c r="C202" s="635"/>
      <c r="D202" s="636"/>
      <c r="E202" s="636"/>
      <c r="F202" s="636"/>
      <c r="G202" s="636"/>
      <c r="H202" s="636"/>
      <c r="I202" s="637"/>
      <c r="J202" s="638"/>
      <c r="K202" s="559"/>
      <c r="L202" s="560"/>
      <c r="M202" s="560"/>
      <c r="N202" s="565"/>
      <c r="O202" s="532"/>
      <c r="P202" s="562"/>
      <c r="Q202" s="532"/>
      <c r="R202" s="529"/>
      <c r="S202" s="529"/>
      <c r="T202" s="529"/>
      <c r="U202" s="529"/>
      <c r="V202" s="559"/>
      <c r="W202" s="560"/>
      <c r="X202" s="560"/>
      <c r="Y202" s="565"/>
      <c r="Z202" s="532"/>
      <c r="AA202" s="562"/>
      <c r="AB202" s="532"/>
      <c r="AC202" s="529"/>
      <c r="AD202" s="529"/>
      <c r="AE202" s="529"/>
      <c r="AF202" s="529"/>
      <c r="AG202" s="559"/>
      <c r="AH202" s="560"/>
      <c r="AI202" s="560"/>
      <c r="AJ202" s="565"/>
      <c r="AK202" s="532"/>
      <c r="AL202" s="562"/>
      <c r="AM202" s="532"/>
      <c r="AN202" s="529"/>
      <c r="AO202" s="529"/>
      <c r="AP202" s="529"/>
      <c r="AQ202" s="529"/>
      <c r="AR202" s="559"/>
      <c r="AS202" s="560"/>
      <c r="AT202" s="560"/>
      <c r="AU202" s="565"/>
      <c r="AV202" s="532"/>
      <c r="AW202" s="562"/>
      <c r="AX202" s="532"/>
      <c r="AY202" s="529"/>
      <c r="AZ202" s="529"/>
      <c r="BA202" s="529"/>
      <c r="BB202" s="529"/>
      <c r="BC202" s="559"/>
      <c r="BD202" s="560"/>
      <c r="BE202" s="560"/>
      <c r="BF202" s="565"/>
      <c r="BG202" s="532"/>
      <c r="BH202" s="562"/>
      <c r="BI202" s="532"/>
      <c r="BJ202" s="529"/>
      <c r="BK202" s="529"/>
      <c r="BL202" s="529"/>
      <c r="BM202" s="529"/>
      <c r="BN202" s="559"/>
      <c r="BO202" s="560"/>
      <c r="BP202" s="560"/>
      <c r="BQ202" s="565"/>
      <c r="BR202" s="532"/>
      <c r="BS202" s="562"/>
      <c r="BT202" s="532"/>
      <c r="BU202" s="529"/>
      <c r="BV202" s="529"/>
      <c r="BW202" s="529"/>
      <c r="BX202" s="529"/>
      <c r="BY202" s="559"/>
      <c r="BZ202" s="560"/>
      <c r="CA202" s="560"/>
      <c r="CB202" s="565"/>
      <c r="CC202" s="532"/>
      <c r="CD202" s="562"/>
      <c r="CE202" s="532"/>
      <c r="CF202" s="529"/>
      <c r="CG202" s="529"/>
      <c r="CH202" s="529"/>
      <c r="CI202" s="529"/>
      <c r="CJ202" s="559"/>
      <c r="CK202" s="560"/>
      <c r="CL202" s="560"/>
      <c r="CM202" s="565"/>
      <c r="CN202" s="532"/>
      <c r="CO202" s="562"/>
      <c r="CP202" s="532"/>
      <c r="CQ202" s="529"/>
      <c r="CR202" s="529"/>
      <c r="CS202" s="529"/>
      <c r="CT202" s="529"/>
      <c r="CU202" s="559"/>
      <c r="CV202" s="560"/>
      <c r="CW202" s="560"/>
      <c r="CX202" s="565"/>
      <c r="CY202" s="532"/>
      <c r="CZ202" s="562"/>
      <c r="DA202" s="532"/>
      <c r="DB202" s="529"/>
      <c r="DC202" s="529"/>
      <c r="DD202" s="529"/>
      <c r="DE202" s="529"/>
      <c r="DF202" s="559"/>
      <c r="DG202" s="560"/>
      <c r="DH202" s="560"/>
      <c r="DI202" s="565"/>
      <c r="DJ202" s="532"/>
      <c r="DK202" s="562"/>
      <c r="DL202" s="532"/>
      <c r="DM202" s="529"/>
      <c r="DN202" s="529"/>
      <c r="DO202" s="529"/>
      <c r="DP202" s="529"/>
      <c r="DQ202" s="559"/>
      <c r="DR202" s="560"/>
      <c r="DS202" s="560"/>
      <c r="DT202" s="565"/>
      <c r="DU202" s="532"/>
      <c r="DV202" s="562"/>
      <c r="DW202" s="532"/>
      <c r="DX202" s="529"/>
      <c r="DY202" s="529"/>
      <c r="DZ202" s="529"/>
      <c r="EA202" s="529"/>
      <c r="EB202" s="559"/>
      <c r="EC202" s="560"/>
      <c r="ED202" s="560"/>
      <c r="EE202" s="565"/>
      <c r="EF202" s="532"/>
      <c r="EG202" s="562"/>
      <c r="EH202" s="532"/>
      <c r="EI202" s="529"/>
      <c r="EJ202" s="529"/>
      <c r="EK202" s="529"/>
      <c r="EL202" s="529"/>
      <c r="EM202" s="559"/>
      <c r="EN202" s="560"/>
      <c r="EO202" s="560"/>
      <c r="EP202" s="565"/>
      <c r="EQ202" s="532"/>
      <c r="ER202" s="562"/>
      <c r="ES202" s="532"/>
      <c r="ET202" s="529"/>
      <c r="EU202" s="529"/>
      <c r="EV202" s="529"/>
      <c r="EW202" s="529"/>
      <c r="EX202" s="559"/>
      <c r="EY202" s="560"/>
      <c r="EZ202" s="560"/>
      <c r="FA202" s="565"/>
      <c r="FB202" s="532"/>
      <c r="FC202" s="562"/>
      <c r="FD202" s="532"/>
      <c r="FE202" s="529"/>
      <c r="FF202" s="529"/>
      <c r="FG202" s="529"/>
      <c r="FH202" s="529"/>
      <c r="FI202" s="559"/>
      <c r="FJ202" s="560"/>
      <c r="FK202" s="560"/>
      <c r="FL202" s="565"/>
      <c r="FM202" s="532"/>
      <c r="FN202" s="562"/>
      <c r="FO202" s="532"/>
      <c r="FP202" s="529"/>
      <c r="FQ202" s="529"/>
      <c r="FR202" s="529"/>
      <c r="FS202" s="529"/>
      <c r="FT202" s="559"/>
      <c r="FU202" s="560"/>
      <c r="FV202" s="560"/>
      <c r="FW202" s="565"/>
      <c r="FX202" s="532"/>
      <c r="FY202" s="562"/>
      <c r="FZ202" s="532"/>
      <c r="GA202" s="529"/>
      <c r="GB202" s="529"/>
      <c r="GC202" s="529"/>
      <c r="GD202" s="529"/>
      <c r="GE202" s="559"/>
      <c r="GF202" s="560"/>
      <c r="GG202" s="560"/>
      <c r="GH202" s="565"/>
      <c r="GI202" s="532"/>
      <c r="GJ202" s="562"/>
      <c r="GK202" s="532"/>
      <c r="GL202" s="529"/>
      <c r="GM202" s="529"/>
      <c r="GN202" s="529"/>
      <c r="GO202" s="529"/>
      <c r="GP202" s="559"/>
      <c r="GQ202" s="560"/>
      <c r="GR202" s="560"/>
      <c r="GS202" s="565"/>
      <c r="GT202" s="532"/>
      <c r="GU202" s="562"/>
      <c r="GV202" s="532"/>
      <c r="GW202" s="529"/>
      <c r="GX202" s="529"/>
      <c r="GY202" s="529"/>
      <c r="GZ202" s="529"/>
      <c r="HA202" s="559"/>
      <c r="HB202" s="560"/>
      <c r="HC202" s="560"/>
      <c r="HD202" s="565"/>
      <c r="HE202" s="532"/>
      <c r="HF202" s="562"/>
      <c r="HG202" s="532"/>
      <c r="HH202" s="529"/>
      <c r="HI202" s="529"/>
      <c r="HJ202" s="529"/>
      <c r="HK202" s="529"/>
      <c r="HL202" s="559"/>
      <c r="HM202" s="560"/>
      <c r="HN202" s="560"/>
    </row>
    <row r="203" spans="1:222" s="25" customFormat="1" ht="14.25">
      <c r="A203" s="584">
        <f t="shared" ref="A203:A218" si="24">1+A202</f>
        <v>1</v>
      </c>
      <c r="B203" s="616"/>
      <c r="C203" s="617" t="s">
        <v>3103</v>
      </c>
      <c r="D203" s="551" t="s">
        <v>250</v>
      </c>
      <c r="E203" s="551">
        <v>199</v>
      </c>
      <c r="F203" s="618"/>
      <c r="G203" s="618"/>
      <c r="H203" s="618">
        <f>E203*F203</f>
        <v>0</v>
      </c>
      <c r="I203" s="639">
        <f>E203*G203</f>
        <v>0</v>
      </c>
      <c r="J203" s="624"/>
      <c r="K203" s="591"/>
      <c r="L203" s="591"/>
      <c r="M203" s="640"/>
      <c r="N203" s="626"/>
      <c r="O203" s="627"/>
      <c r="P203" s="626"/>
      <c r="Q203" s="21"/>
      <c r="R203" s="21"/>
      <c r="S203" s="21"/>
      <c r="T203" s="21"/>
      <c r="U203" s="624"/>
      <c r="V203" s="591"/>
      <c r="W203" s="591"/>
      <c r="X203" s="640"/>
      <c r="Y203" s="626"/>
      <c r="Z203" s="627"/>
      <c r="AA203" s="626"/>
      <c r="AB203" s="21"/>
      <c r="AC203" s="21"/>
      <c r="AD203" s="21"/>
      <c r="AE203" s="21"/>
      <c r="AF203" s="624"/>
      <c r="AG203" s="591"/>
      <c r="AH203" s="591"/>
      <c r="AI203" s="640"/>
      <c r="AJ203" s="626"/>
      <c r="AK203" s="627"/>
      <c r="AL203" s="626"/>
      <c r="AM203" s="21"/>
      <c r="AN203" s="21"/>
      <c r="AO203" s="21"/>
      <c r="AP203" s="21"/>
      <c r="AQ203" s="624"/>
      <c r="AR203" s="591"/>
      <c r="AS203" s="591"/>
      <c r="AT203" s="640"/>
      <c r="AU203" s="626"/>
      <c r="AV203" s="627"/>
      <c r="AW203" s="626"/>
      <c r="AX203" s="21"/>
      <c r="AY203" s="21"/>
      <c r="AZ203" s="21"/>
      <c r="BA203" s="21"/>
      <c r="BB203" s="624"/>
      <c r="BC203" s="591"/>
      <c r="BD203" s="591"/>
      <c r="BE203" s="640"/>
      <c r="BF203" s="626"/>
      <c r="BG203" s="627"/>
      <c r="BH203" s="626"/>
      <c r="BI203" s="21"/>
      <c r="BJ203" s="21"/>
      <c r="BK203" s="21"/>
      <c r="BL203" s="21"/>
      <c r="BM203" s="624"/>
      <c r="BN203" s="591"/>
      <c r="BO203" s="591"/>
      <c r="BP203" s="640"/>
      <c r="BQ203" s="626"/>
      <c r="BR203" s="627"/>
      <c r="BS203" s="626"/>
      <c r="BT203" s="21"/>
      <c r="BU203" s="21"/>
      <c r="BV203" s="21"/>
      <c r="BW203" s="21"/>
      <c r="BX203" s="624"/>
      <c r="BY203" s="591"/>
      <c r="BZ203" s="591"/>
      <c r="CA203" s="640"/>
      <c r="CB203" s="626"/>
      <c r="CC203" s="627"/>
      <c r="CD203" s="626"/>
      <c r="CE203" s="21"/>
      <c r="CF203" s="21"/>
      <c r="CG203" s="21"/>
      <c r="CH203" s="21"/>
      <c r="CI203" s="624"/>
      <c r="CJ203" s="591"/>
      <c r="CK203" s="591"/>
      <c r="CL203" s="640"/>
      <c r="CM203" s="626"/>
      <c r="CN203" s="627"/>
      <c r="CO203" s="626"/>
      <c r="CP203" s="21"/>
      <c r="CQ203" s="21"/>
      <c r="CR203" s="21"/>
      <c r="CS203" s="21"/>
      <c r="CT203" s="624"/>
      <c r="CU203" s="591"/>
      <c r="CV203" s="591"/>
      <c r="CW203" s="640"/>
      <c r="CX203" s="626"/>
      <c r="CY203" s="627"/>
      <c r="CZ203" s="626"/>
      <c r="DA203" s="21"/>
      <c r="DB203" s="21"/>
      <c r="DC203" s="21"/>
      <c r="DD203" s="21"/>
      <c r="DE203" s="624"/>
      <c r="DF203" s="591"/>
      <c r="DG203" s="591"/>
      <c r="DH203" s="640"/>
      <c r="DI203" s="626"/>
      <c r="DJ203" s="627"/>
      <c r="DK203" s="626"/>
      <c r="DL203" s="21"/>
      <c r="DM203" s="21"/>
      <c r="DN203" s="21"/>
      <c r="DO203" s="21"/>
      <c r="DP203" s="624"/>
      <c r="DQ203" s="591"/>
      <c r="DR203" s="591"/>
      <c r="DS203" s="640"/>
      <c r="DT203" s="626"/>
      <c r="DU203" s="627"/>
      <c r="DV203" s="626"/>
      <c r="DW203" s="21"/>
      <c r="DX203" s="21"/>
      <c r="DY203" s="21"/>
      <c r="DZ203" s="21"/>
      <c r="EA203" s="624"/>
      <c r="EB203" s="591"/>
      <c r="EC203" s="591"/>
      <c r="ED203" s="640"/>
      <c r="EE203" s="626"/>
      <c r="EF203" s="627"/>
      <c r="EG203" s="626"/>
      <c r="EH203" s="21"/>
      <c r="EI203" s="21"/>
      <c r="EJ203" s="21"/>
      <c r="EK203" s="21"/>
      <c r="EL203" s="624"/>
      <c r="EM203" s="591"/>
      <c r="EN203" s="591"/>
      <c r="EO203" s="640"/>
      <c r="EP203" s="626"/>
      <c r="EQ203" s="627"/>
      <c r="ER203" s="626"/>
      <c r="ES203" s="21"/>
      <c r="ET203" s="21"/>
      <c r="EU203" s="21"/>
      <c r="EV203" s="21"/>
      <c r="EW203" s="624"/>
      <c r="EX203" s="591"/>
      <c r="EY203" s="591"/>
      <c r="EZ203" s="640"/>
      <c r="FA203" s="626"/>
      <c r="FB203" s="627"/>
      <c r="FC203" s="626"/>
      <c r="FD203" s="21"/>
      <c r="FE203" s="21"/>
      <c r="FF203" s="21"/>
      <c r="FG203" s="21"/>
      <c r="FH203" s="624"/>
      <c r="FI203" s="591"/>
      <c r="FJ203" s="591"/>
      <c r="FK203" s="640"/>
      <c r="FL203" s="626"/>
      <c r="FM203" s="627"/>
      <c r="FN203" s="626"/>
      <c r="FO203" s="21"/>
      <c r="FP203" s="21"/>
      <c r="FQ203" s="21"/>
      <c r="FR203" s="21"/>
      <c r="FS203" s="624"/>
      <c r="FT203" s="591"/>
      <c r="FU203" s="591"/>
      <c r="FV203" s="640"/>
      <c r="FW203" s="626"/>
      <c r="FX203" s="627"/>
      <c r="FY203" s="626"/>
      <c r="FZ203" s="21"/>
      <c r="GA203" s="21"/>
      <c r="GB203" s="21"/>
      <c r="GC203" s="21"/>
      <c r="GD203" s="624"/>
      <c r="GE203" s="591"/>
      <c r="GF203" s="591"/>
    </row>
    <row r="204" spans="1:222" s="25" customFormat="1" ht="14.25">
      <c r="A204" s="584">
        <f t="shared" si="24"/>
        <v>2</v>
      </c>
      <c r="B204" s="616"/>
      <c r="C204" s="617" t="s">
        <v>3104</v>
      </c>
      <c r="D204" s="551" t="s">
        <v>250</v>
      </c>
      <c r="E204" s="551">
        <f>E203</f>
        <v>199</v>
      </c>
      <c r="F204" s="618"/>
      <c r="G204" s="618"/>
      <c r="H204" s="618">
        <f t="shared" ref="H204:H211" si="25">E204*F204</f>
        <v>0</v>
      </c>
      <c r="I204" s="639">
        <f t="shared" ref="I204:I211" si="26">E204*G204</f>
        <v>0</v>
      </c>
      <c r="J204" s="624"/>
      <c r="K204" s="591"/>
      <c r="L204" s="591"/>
      <c r="M204" s="640"/>
      <c r="N204" s="626"/>
      <c r="O204" s="627"/>
      <c r="P204" s="626"/>
      <c r="Q204" s="21"/>
      <c r="R204" s="21"/>
      <c r="S204" s="21"/>
      <c r="T204" s="21"/>
      <c r="U204" s="624"/>
      <c r="V204" s="591"/>
      <c r="W204" s="591"/>
      <c r="X204" s="640"/>
      <c r="Y204" s="626"/>
      <c r="Z204" s="627"/>
      <c r="AA204" s="626"/>
      <c r="AB204" s="21"/>
      <c r="AC204" s="21"/>
      <c r="AD204" s="21"/>
      <c r="AE204" s="21"/>
      <c r="AF204" s="624"/>
      <c r="AG204" s="591"/>
      <c r="AH204" s="591"/>
      <c r="AI204" s="640"/>
      <c r="AJ204" s="626"/>
      <c r="AK204" s="627"/>
      <c r="AL204" s="626"/>
      <c r="AM204" s="21"/>
      <c r="AN204" s="21"/>
      <c r="AO204" s="21"/>
      <c r="AP204" s="21"/>
      <c r="AQ204" s="624"/>
      <c r="AR204" s="591"/>
      <c r="AS204" s="591"/>
      <c r="AT204" s="640"/>
      <c r="AU204" s="626"/>
      <c r="AV204" s="627"/>
      <c r="AW204" s="626"/>
      <c r="AX204" s="21"/>
      <c r="AY204" s="21"/>
      <c r="AZ204" s="21"/>
      <c r="BA204" s="21"/>
      <c r="BB204" s="624"/>
      <c r="BC204" s="591"/>
      <c r="BD204" s="591"/>
      <c r="BE204" s="640"/>
      <c r="BF204" s="626"/>
      <c r="BG204" s="627"/>
      <c r="BH204" s="626"/>
      <c r="BI204" s="21"/>
      <c r="BJ204" s="21"/>
      <c r="BK204" s="21"/>
      <c r="BL204" s="21"/>
      <c r="BM204" s="624"/>
      <c r="BN204" s="591"/>
      <c r="BO204" s="591"/>
      <c r="BP204" s="640"/>
      <c r="BQ204" s="626"/>
      <c r="BR204" s="627"/>
      <c r="BS204" s="626"/>
      <c r="BT204" s="21"/>
      <c r="BU204" s="21"/>
      <c r="BV204" s="21"/>
      <c r="BW204" s="21"/>
      <c r="BX204" s="624"/>
      <c r="BY204" s="591"/>
      <c r="BZ204" s="591"/>
      <c r="CA204" s="640"/>
      <c r="CB204" s="626"/>
      <c r="CC204" s="627"/>
      <c r="CD204" s="626"/>
      <c r="CE204" s="21"/>
      <c r="CF204" s="21"/>
      <c r="CG204" s="21"/>
      <c r="CH204" s="21"/>
      <c r="CI204" s="624"/>
      <c r="CJ204" s="591"/>
      <c r="CK204" s="591"/>
      <c r="CL204" s="640"/>
      <c r="CM204" s="626"/>
      <c r="CN204" s="627"/>
      <c r="CO204" s="626"/>
      <c r="CP204" s="21"/>
      <c r="CQ204" s="21"/>
      <c r="CR204" s="21"/>
      <c r="CS204" s="21"/>
      <c r="CT204" s="624"/>
      <c r="CU204" s="591"/>
      <c r="CV204" s="591"/>
      <c r="CW204" s="640"/>
      <c r="CX204" s="626"/>
      <c r="CY204" s="627"/>
      <c r="CZ204" s="626"/>
      <c r="DA204" s="21"/>
      <c r="DB204" s="21"/>
      <c r="DC204" s="21"/>
      <c r="DD204" s="21"/>
      <c r="DE204" s="624"/>
      <c r="DF204" s="591"/>
      <c r="DG204" s="591"/>
      <c r="DH204" s="640"/>
      <c r="DI204" s="626"/>
      <c r="DJ204" s="627"/>
      <c r="DK204" s="626"/>
      <c r="DL204" s="21"/>
      <c r="DM204" s="21"/>
      <c r="DN204" s="21"/>
      <c r="DO204" s="21"/>
      <c r="DP204" s="624"/>
      <c r="DQ204" s="591"/>
      <c r="DR204" s="591"/>
      <c r="DS204" s="640"/>
      <c r="DT204" s="626"/>
      <c r="DU204" s="627"/>
      <c r="DV204" s="626"/>
      <c r="DW204" s="21"/>
      <c r="DX204" s="21"/>
      <c r="DY204" s="21"/>
      <c r="DZ204" s="21"/>
      <c r="EA204" s="624"/>
      <c r="EB204" s="591"/>
      <c r="EC204" s="591"/>
      <c r="ED204" s="640"/>
      <c r="EE204" s="626"/>
      <c r="EF204" s="627"/>
      <c r="EG204" s="626"/>
      <c r="EH204" s="21"/>
      <c r="EI204" s="21"/>
      <c r="EJ204" s="21"/>
      <c r="EK204" s="21"/>
      <c r="EL204" s="624"/>
      <c r="EM204" s="591"/>
      <c r="EN204" s="591"/>
      <c r="EO204" s="640"/>
      <c r="EP204" s="626"/>
      <c r="EQ204" s="627"/>
      <c r="ER204" s="626"/>
      <c r="ES204" s="21"/>
      <c r="ET204" s="21"/>
      <c r="EU204" s="21"/>
      <c r="EV204" s="21"/>
      <c r="EW204" s="624"/>
      <c r="EX204" s="591"/>
      <c r="EY204" s="591"/>
      <c r="EZ204" s="640"/>
      <c r="FA204" s="626"/>
      <c r="FB204" s="627"/>
      <c r="FC204" s="626"/>
      <c r="FD204" s="21"/>
      <c r="FE204" s="21"/>
      <c r="FF204" s="21"/>
      <c r="FG204" s="21"/>
      <c r="FH204" s="624"/>
      <c r="FI204" s="591"/>
      <c r="FJ204" s="591"/>
      <c r="FK204" s="640"/>
      <c r="FL204" s="626"/>
      <c r="FM204" s="627"/>
      <c r="FN204" s="626"/>
      <c r="FO204" s="21"/>
      <c r="FP204" s="21"/>
      <c r="FQ204" s="21"/>
      <c r="FR204" s="21"/>
      <c r="FS204" s="624"/>
      <c r="FT204" s="591"/>
      <c r="FU204" s="591"/>
      <c r="FV204" s="640"/>
      <c r="FW204" s="626"/>
      <c r="FX204" s="627"/>
      <c r="FY204" s="626"/>
      <c r="FZ204" s="21"/>
      <c r="GA204" s="21"/>
      <c r="GB204" s="21"/>
      <c r="GC204" s="21"/>
      <c r="GD204" s="624"/>
      <c r="GE204" s="591"/>
      <c r="GF204" s="591"/>
    </row>
    <row r="205" spans="1:222" s="25" customFormat="1" ht="14.25">
      <c r="A205" s="584">
        <f t="shared" si="24"/>
        <v>3</v>
      </c>
      <c r="B205" s="616"/>
      <c r="C205" s="617" t="s">
        <v>3105</v>
      </c>
      <c r="D205" s="551" t="s">
        <v>250</v>
      </c>
      <c r="E205" s="551">
        <v>1</v>
      </c>
      <c r="F205" s="618"/>
      <c r="G205" s="618"/>
      <c r="H205" s="618">
        <f t="shared" si="25"/>
        <v>0</v>
      </c>
      <c r="I205" s="639">
        <f t="shared" si="26"/>
        <v>0</v>
      </c>
      <c r="J205" s="624"/>
      <c r="K205" s="591"/>
      <c r="L205" s="591"/>
      <c r="M205" s="640"/>
      <c r="N205" s="626"/>
      <c r="O205" s="627"/>
      <c r="P205" s="626"/>
      <c r="Q205" s="21"/>
      <c r="R205" s="21"/>
      <c r="S205" s="21"/>
      <c r="T205" s="21"/>
      <c r="U205" s="624"/>
      <c r="V205" s="591"/>
      <c r="W205" s="591"/>
      <c r="X205" s="640"/>
      <c r="Y205" s="626"/>
      <c r="Z205" s="627"/>
      <c r="AA205" s="626"/>
      <c r="AB205" s="21"/>
      <c r="AC205" s="21"/>
      <c r="AD205" s="21"/>
      <c r="AE205" s="21"/>
      <c r="AF205" s="624"/>
      <c r="AG205" s="591"/>
      <c r="AH205" s="591"/>
      <c r="AI205" s="640"/>
      <c r="AJ205" s="626"/>
      <c r="AK205" s="627"/>
      <c r="AL205" s="626"/>
      <c r="AM205" s="21"/>
      <c r="AN205" s="21"/>
      <c r="AO205" s="21"/>
      <c r="AP205" s="21"/>
      <c r="AQ205" s="624"/>
      <c r="AR205" s="591"/>
      <c r="AS205" s="591"/>
      <c r="AT205" s="640"/>
      <c r="AU205" s="626"/>
      <c r="AV205" s="627"/>
      <c r="AW205" s="626"/>
      <c r="AX205" s="21"/>
      <c r="AY205" s="21"/>
      <c r="AZ205" s="21"/>
      <c r="BA205" s="21"/>
      <c r="BB205" s="624"/>
      <c r="BC205" s="591"/>
      <c r="BD205" s="591"/>
      <c r="BE205" s="640"/>
      <c r="BF205" s="626"/>
      <c r="BG205" s="627"/>
      <c r="BH205" s="626"/>
      <c r="BI205" s="21"/>
      <c r="BJ205" s="21"/>
      <c r="BK205" s="21"/>
      <c r="BL205" s="21"/>
      <c r="BM205" s="624"/>
      <c r="BN205" s="591"/>
      <c r="BO205" s="591"/>
      <c r="BP205" s="640"/>
      <c r="BQ205" s="626"/>
      <c r="BR205" s="627"/>
      <c r="BS205" s="626"/>
      <c r="BT205" s="21"/>
      <c r="BU205" s="21"/>
      <c r="BV205" s="21"/>
      <c r="BW205" s="21"/>
      <c r="BX205" s="624"/>
      <c r="BY205" s="591"/>
      <c r="BZ205" s="591"/>
      <c r="CA205" s="640"/>
      <c r="CB205" s="626"/>
      <c r="CC205" s="627"/>
      <c r="CD205" s="626"/>
      <c r="CE205" s="21"/>
      <c r="CF205" s="21"/>
      <c r="CG205" s="21"/>
      <c r="CH205" s="21"/>
      <c r="CI205" s="624"/>
      <c r="CJ205" s="591"/>
      <c r="CK205" s="591"/>
      <c r="CL205" s="640"/>
      <c r="CM205" s="626"/>
      <c r="CN205" s="627"/>
      <c r="CO205" s="626"/>
      <c r="CP205" s="21"/>
      <c r="CQ205" s="21"/>
      <c r="CR205" s="21"/>
      <c r="CS205" s="21"/>
      <c r="CT205" s="624"/>
      <c r="CU205" s="591"/>
      <c r="CV205" s="591"/>
      <c r="CW205" s="640"/>
      <c r="CX205" s="626"/>
      <c r="CY205" s="627"/>
      <c r="CZ205" s="626"/>
      <c r="DA205" s="21"/>
      <c r="DB205" s="21"/>
      <c r="DC205" s="21"/>
      <c r="DD205" s="21"/>
      <c r="DE205" s="624"/>
      <c r="DF205" s="591"/>
      <c r="DG205" s="591"/>
      <c r="DH205" s="640"/>
      <c r="DI205" s="626"/>
      <c r="DJ205" s="627"/>
      <c r="DK205" s="626"/>
      <c r="DL205" s="21"/>
      <c r="DM205" s="21"/>
      <c r="DN205" s="21"/>
      <c r="DO205" s="21"/>
      <c r="DP205" s="624"/>
      <c r="DQ205" s="591"/>
      <c r="DR205" s="591"/>
      <c r="DS205" s="640"/>
      <c r="DT205" s="626"/>
      <c r="DU205" s="627"/>
      <c r="DV205" s="626"/>
      <c r="DW205" s="21"/>
      <c r="DX205" s="21"/>
      <c r="DY205" s="21"/>
      <c r="DZ205" s="21"/>
      <c r="EA205" s="624"/>
      <c r="EB205" s="591"/>
      <c r="EC205" s="591"/>
      <c r="ED205" s="640"/>
      <c r="EE205" s="626"/>
      <c r="EF205" s="627"/>
      <c r="EG205" s="626"/>
      <c r="EH205" s="21"/>
      <c r="EI205" s="21"/>
      <c r="EJ205" s="21"/>
      <c r="EK205" s="21"/>
      <c r="EL205" s="624"/>
      <c r="EM205" s="591"/>
      <c r="EN205" s="591"/>
      <c r="EO205" s="640"/>
      <c r="EP205" s="626"/>
      <c r="EQ205" s="627"/>
      <c r="ER205" s="626"/>
      <c r="ES205" s="21"/>
      <c r="ET205" s="21"/>
      <c r="EU205" s="21"/>
      <c r="EV205" s="21"/>
      <c r="EW205" s="624"/>
      <c r="EX205" s="591"/>
      <c r="EY205" s="591"/>
      <c r="EZ205" s="640"/>
      <c r="FA205" s="626"/>
      <c r="FB205" s="627"/>
      <c r="FC205" s="626"/>
      <c r="FD205" s="21"/>
      <c r="FE205" s="21"/>
      <c r="FF205" s="21"/>
      <c r="FG205" s="21"/>
      <c r="FH205" s="624"/>
      <c r="FI205" s="591"/>
      <c r="FJ205" s="591"/>
      <c r="FK205" s="640"/>
      <c r="FL205" s="626"/>
      <c r="FM205" s="627"/>
      <c r="FN205" s="626"/>
      <c r="FO205" s="21"/>
      <c r="FP205" s="21"/>
      <c r="FQ205" s="21"/>
      <c r="FR205" s="21"/>
      <c r="FS205" s="624"/>
      <c r="FT205" s="591"/>
      <c r="FU205" s="591"/>
      <c r="FV205" s="640"/>
      <c r="FW205" s="626"/>
      <c r="FX205" s="627"/>
      <c r="FY205" s="626"/>
      <c r="FZ205" s="21"/>
      <c r="GA205" s="21"/>
      <c r="GB205" s="21"/>
      <c r="GC205" s="21"/>
      <c r="GD205" s="624"/>
      <c r="GE205" s="591"/>
      <c r="GF205" s="591"/>
    </row>
    <row r="206" spans="1:222" s="25" customFormat="1" ht="14.25">
      <c r="A206" s="584">
        <f t="shared" si="24"/>
        <v>4</v>
      </c>
      <c r="B206" s="616"/>
      <c r="C206" s="617" t="s">
        <v>3106</v>
      </c>
      <c r="D206" s="551" t="s">
        <v>250</v>
      </c>
      <c r="E206" s="551">
        <v>52</v>
      </c>
      <c r="F206" s="618"/>
      <c r="G206" s="618"/>
      <c r="H206" s="618">
        <f t="shared" si="25"/>
        <v>0</v>
      </c>
      <c r="I206" s="639">
        <f t="shared" si="26"/>
        <v>0</v>
      </c>
      <c r="J206" s="624"/>
      <c r="K206" s="591"/>
      <c r="L206" s="591"/>
      <c r="M206" s="640"/>
      <c r="N206" s="626"/>
      <c r="O206" s="627"/>
      <c r="P206" s="626"/>
      <c r="Q206" s="21"/>
      <c r="R206" s="21"/>
      <c r="S206" s="21"/>
      <c r="T206" s="21"/>
      <c r="U206" s="624"/>
      <c r="V206" s="591"/>
      <c r="W206" s="591"/>
      <c r="X206" s="640"/>
      <c r="Y206" s="626"/>
      <c r="Z206" s="627"/>
      <c r="AA206" s="626"/>
      <c r="AB206" s="21"/>
      <c r="AC206" s="21"/>
      <c r="AD206" s="21"/>
      <c r="AE206" s="21"/>
      <c r="AF206" s="624"/>
      <c r="AG206" s="591"/>
      <c r="AH206" s="591"/>
      <c r="AI206" s="640"/>
      <c r="AJ206" s="626"/>
      <c r="AK206" s="627"/>
      <c r="AL206" s="626"/>
      <c r="AM206" s="21"/>
      <c r="AN206" s="21"/>
      <c r="AO206" s="21"/>
      <c r="AP206" s="21"/>
      <c r="AQ206" s="624"/>
      <c r="AR206" s="591"/>
      <c r="AS206" s="591"/>
      <c r="AT206" s="640"/>
      <c r="AU206" s="626"/>
      <c r="AV206" s="627"/>
      <c r="AW206" s="626"/>
      <c r="AX206" s="21"/>
      <c r="AY206" s="21"/>
      <c r="AZ206" s="21"/>
      <c r="BA206" s="21"/>
      <c r="BB206" s="624"/>
      <c r="BC206" s="591"/>
      <c r="BD206" s="591"/>
      <c r="BE206" s="640"/>
      <c r="BF206" s="626"/>
      <c r="BG206" s="627"/>
      <c r="BH206" s="626"/>
      <c r="BI206" s="21"/>
      <c r="BJ206" s="21"/>
      <c r="BK206" s="21"/>
      <c r="BL206" s="21"/>
      <c r="BM206" s="624"/>
      <c r="BN206" s="591"/>
      <c r="BO206" s="591"/>
      <c r="BP206" s="640"/>
      <c r="BQ206" s="626"/>
      <c r="BR206" s="627"/>
      <c r="BS206" s="626"/>
      <c r="BT206" s="21"/>
      <c r="BU206" s="21"/>
      <c r="BV206" s="21"/>
      <c r="BW206" s="21"/>
      <c r="BX206" s="624"/>
      <c r="BY206" s="591"/>
      <c r="BZ206" s="591"/>
      <c r="CA206" s="640"/>
      <c r="CB206" s="626"/>
      <c r="CC206" s="627"/>
      <c r="CD206" s="626"/>
      <c r="CE206" s="21"/>
      <c r="CF206" s="21"/>
      <c r="CG206" s="21"/>
      <c r="CH206" s="21"/>
      <c r="CI206" s="624"/>
      <c r="CJ206" s="591"/>
      <c r="CK206" s="591"/>
      <c r="CL206" s="640"/>
      <c r="CM206" s="626"/>
      <c r="CN206" s="627"/>
      <c r="CO206" s="626"/>
      <c r="CP206" s="21"/>
      <c r="CQ206" s="21"/>
      <c r="CR206" s="21"/>
      <c r="CS206" s="21"/>
      <c r="CT206" s="624"/>
      <c r="CU206" s="591"/>
      <c r="CV206" s="591"/>
      <c r="CW206" s="640"/>
      <c r="CX206" s="626"/>
      <c r="CY206" s="627"/>
      <c r="CZ206" s="626"/>
      <c r="DA206" s="21"/>
      <c r="DB206" s="21"/>
      <c r="DC206" s="21"/>
      <c r="DD206" s="21"/>
      <c r="DE206" s="624"/>
      <c r="DF206" s="591"/>
      <c r="DG206" s="591"/>
      <c r="DH206" s="640"/>
      <c r="DI206" s="626"/>
      <c r="DJ206" s="627"/>
      <c r="DK206" s="626"/>
      <c r="DL206" s="21"/>
      <c r="DM206" s="21"/>
      <c r="DN206" s="21"/>
      <c r="DO206" s="21"/>
      <c r="DP206" s="624"/>
      <c r="DQ206" s="591"/>
      <c r="DR206" s="591"/>
      <c r="DS206" s="640"/>
      <c r="DT206" s="626"/>
      <c r="DU206" s="627"/>
      <c r="DV206" s="626"/>
      <c r="DW206" s="21"/>
      <c r="DX206" s="21"/>
      <c r="DY206" s="21"/>
      <c r="DZ206" s="21"/>
      <c r="EA206" s="624"/>
      <c r="EB206" s="591"/>
      <c r="EC206" s="591"/>
      <c r="ED206" s="640"/>
      <c r="EE206" s="626"/>
      <c r="EF206" s="627"/>
      <c r="EG206" s="626"/>
      <c r="EH206" s="21"/>
      <c r="EI206" s="21"/>
      <c r="EJ206" s="21"/>
      <c r="EK206" s="21"/>
      <c r="EL206" s="624"/>
      <c r="EM206" s="591"/>
      <c r="EN206" s="591"/>
      <c r="EO206" s="640"/>
      <c r="EP206" s="626"/>
      <c r="EQ206" s="627"/>
      <c r="ER206" s="626"/>
      <c r="ES206" s="21"/>
      <c r="ET206" s="21"/>
      <c r="EU206" s="21"/>
      <c r="EV206" s="21"/>
      <c r="EW206" s="624"/>
      <c r="EX206" s="591"/>
      <c r="EY206" s="591"/>
      <c r="EZ206" s="640"/>
      <c r="FA206" s="626"/>
      <c r="FB206" s="627"/>
      <c r="FC206" s="626"/>
      <c r="FD206" s="21"/>
      <c r="FE206" s="21"/>
      <c r="FF206" s="21"/>
      <c r="FG206" s="21"/>
      <c r="FH206" s="624"/>
      <c r="FI206" s="591"/>
      <c r="FJ206" s="591"/>
      <c r="FK206" s="640"/>
      <c r="FL206" s="626"/>
      <c r="FM206" s="627"/>
      <c r="FN206" s="626"/>
      <c r="FO206" s="21"/>
      <c r="FP206" s="21"/>
      <c r="FQ206" s="21"/>
      <c r="FR206" s="21"/>
      <c r="FS206" s="624"/>
      <c r="FT206" s="591"/>
      <c r="FU206" s="591"/>
      <c r="FV206" s="640"/>
      <c r="FW206" s="626"/>
      <c r="FX206" s="627"/>
      <c r="FY206" s="626"/>
      <c r="FZ206" s="21"/>
      <c r="GA206" s="21"/>
      <c r="GB206" s="21"/>
      <c r="GC206" s="21"/>
      <c r="GD206" s="624"/>
      <c r="GE206" s="591"/>
      <c r="GF206" s="591"/>
    </row>
    <row r="207" spans="1:222" s="25" customFormat="1" ht="14.1" customHeight="1">
      <c r="A207" s="584">
        <f t="shared" si="24"/>
        <v>5</v>
      </c>
      <c r="B207" s="616"/>
      <c r="C207" s="617" t="s">
        <v>3107</v>
      </c>
      <c r="D207" s="551" t="s">
        <v>250</v>
      </c>
      <c r="E207" s="551">
        <v>22</v>
      </c>
      <c r="F207" s="618"/>
      <c r="G207" s="618"/>
      <c r="H207" s="618">
        <f t="shared" si="25"/>
        <v>0</v>
      </c>
      <c r="I207" s="639">
        <f t="shared" si="26"/>
        <v>0</v>
      </c>
      <c r="J207" s="624"/>
      <c r="K207" s="591"/>
      <c r="L207" s="591"/>
      <c r="M207" s="640"/>
      <c r="N207" s="626"/>
      <c r="O207" s="627"/>
      <c r="P207" s="626"/>
      <c r="Q207" s="21"/>
      <c r="R207" s="21"/>
      <c r="S207" s="21"/>
      <c r="T207" s="21"/>
      <c r="U207" s="624"/>
      <c r="V207" s="591"/>
      <c r="W207" s="591"/>
      <c r="X207" s="640"/>
      <c r="Y207" s="626"/>
      <c r="Z207" s="627"/>
      <c r="AA207" s="626"/>
      <c r="AB207" s="21"/>
      <c r="AC207" s="21"/>
      <c r="AD207" s="21"/>
      <c r="AE207" s="21"/>
      <c r="AF207" s="624"/>
      <c r="AG207" s="591"/>
      <c r="AH207" s="591"/>
      <c r="AI207" s="640"/>
      <c r="AJ207" s="626"/>
      <c r="AK207" s="627"/>
      <c r="AL207" s="626"/>
      <c r="AM207" s="21"/>
      <c r="AN207" s="21"/>
      <c r="AO207" s="21"/>
      <c r="AP207" s="21"/>
      <c r="AQ207" s="624"/>
      <c r="AR207" s="591"/>
      <c r="AS207" s="591"/>
      <c r="AT207" s="640"/>
      <c r="AU207" s="626"/>
      <c r="AV207" s="627"/>
      <c r="AW207" s="626"/>
      <c r="AX207" s="21"/>
      <c r="AY207" s="21"/>
      <c r="AZ207" s="21"/>
      <c r="BA207" s="21"/>
      <c r="BB207" s="624"/>
      <c r="BC207" s="591"/>
      <c r="BD207" s="591"/>
      <c r="BE207" s="640"/>
      <c r="BF207" s="626"/>
      <c r="BG207" s="627"/>
      <c r="BH207" s="626"/>
      <c r="BI207" s="21"/>
      <c r="BJ207" s="21"/>
      <c r="BK207" s="21"/>
      <c r="BL207" s="21"/>
      <c r="BM207" s="624"/>
      <c r="BN207" s="591"/>
      <c r="BO207" s="591"/>
      <c r="BP207" s="640"/>
      <c r="BQ207" s="626"/>
      <c r="BR207" s="627"/>
      <c r="BS207" s="626"/>
      <c r="BT207" s="21"/>
      <c r="BU207" s="21"/>
      <c r="BV207" s="21"/>
      <c r="BW207" s="21"/>
      <c r="BX207" s="624"/>
      <c r="BY207" s="591"/>
      <c r="BZ207" s="591"/>
      <c r="CA207" s="640"/>
      <c r="CB207" s="626"/>
      <c r="CC207" s="627"/>
      <c r="CD207" s="626"/>
      <c r="CE207" s="21"/>
      <c r="CF207" s="21"/>
      <c r="CG207" s="21"/>
      <c r="CH207" s="21"/>
      <c r="CI207" s="624"/>
      <c r="CJ207" s="591"/>
      <c r="CK207" s="591"/>
      <c r="CL207" s="640"/>
      <c r="CM207" s="626"/>
      <c r="CN207" s="627"/>
      <c r="CO207" s="626"/>
      <c r="CP207" s="21"/>
      <c r="CQ207" s="21"/>
      <c r="CR207" s="21"/>
      <c r="CS207" s="21"/>
      <c r="CT207" s="624"/>
      <c r="CU207" s="591"/>
      <c r="CV207" s="591"/>
      <c r="CW207" s="640"/>
      <c r="CX207" s="626"/>
      <c r="CY207" s="627"/>
      <c r="CZ207" s="626"/>
      <c r="DA207" s="21"/>
      <c r="DB207" s="21"/>
      <c r="DC207" s="21"/>
      <c r="DD207" s="21"/>
      <c r="DE207" s="624"/>
      <c r="DF207" s="591"/>
      <c r="DG207" s="591"/>
      <c r="DH207" s="640"/>
      <c r="DI207" s="626"/>
      <c r="DJ207" s="627"/>
      <c r="DK207" s="626"/>
      <c r="DL207" s="21"/>
      <c r="DM207" s="21"/>
      <c r="DN207" s="21"/>
      <c r="DO207" s="21"/>
      <c r="DP207" s="624"/>
      <c r="DQ207" s="591"/>
      <c r="DR207" s="591"/>
      <c r="DS207" s="640"/>
      <c r="DT207" s="626"/>
      <c r="DU207" s="627"/>
      <c r="DV207" s="626"/>
      <c r="DW207" s="21"/>
      <c r="DX207" s="21"/>
      <c r="DY207" s="21"/>
      <c r="DZ207" s="21"/>
      <c r="EA207" s="624"/>
      <c r="EB207" s="591"/>
      <c r="EC207" s="591"/>
      <c r="ED207" s="640"/>
      <c r="EE207" s="626"/>
      <c r="EF207" s="627"/>
      <c r="EG207" s="626"/>
      <c r="EH207" s="21"/>
      <c r="EI207" s="21"/>
      <c r="EJ207" s="21"/>
      <c r="EK207" s="21"/>
      <c r="EL207" s="624"/>
      <c r="EM207" s="591"/>
      <c r="EN207" s="591"/>
      <c r="EO207" s="640"/>
      <c r="EP207" s="626"/>
      <c r="EQ207" s="627"/>
      <c r="ER207" s="626"/>
      <c r="ES207" s="21"/>
      <c r="ET207" s="21"/>
      <c r="EU207" s="21"/>
      <c r="EV207" s="21"/>
      <c r="EW207" s="624"/>
      <c r="EX207" s="591"/>
      <c r="EY207" s="591"/>
      <c r="EZ207" s="640"/>
      <c r="FA207" s="626"/>
      <c r="FB207" s="627"/>
      <c r="FC207" s="626"/>
      <c r="FD207" s="21"/>
      <c r="FE207" s="21"/>
      <c r="FF207" s="21"/>
      <c r="FG207" s="21"/>
      <c r="FH207" s="624"/>
      <c r="FI207" s="591"/>
      <c r="FJ207" s="591"/>
      <c r="FK207" s="640"/>
      <c r="FL207" s="626"/>
      <c r="FM207" s="627"/>
      <c r="FN207" s="626"/>
      <c r="FO207" s="21"/>
      <c r="FP207" s="21"/>
      <c r="FQ207" s="21"/>
      <c r="FR207" s="21"/>
      <c r="FS207" s="624"/>
      <c r="FT207" s="591"/>
      <c r="FU207" s="591"/>
      <c r="FV207" s="640"/>
      <c r="FW207" s="626"/>
      <c r="FX207" s="627"/>
      <c r="FY207" s="626"/>
      <c r="FZ207" s="21"/>
      <c r="GA207" s="21"/>
      <c r="GB207" s="21"/>
      <c r="GC207" s="21"/>
      <c r="GD207" s="624"/>
      <c r="GE207" s="591"/>
      <c r="GF207" s="591"/>
    </row>
    <row r="208" spans="1:222" s="25" customFormat="1" ht="14.25">
      <c r="A208" s="584">
        <f t="shared" si="24"/>
        <v>6</v>
      </c>
      <c r="B208" s="616"/>
      <c r="C208" s="617" t="s">
        <v>3108</v>
      </c>
      <c r="D208" s="551" t="s">
        <v>250</v>
      </c>
      <c r="E208" s="551">
        <v>36</v>
      </c>
      <c r="F208" s="618"/>
      <c r="G208" s="618"/>
      <c r="H208" s="618">
        <f t="shared" si="25"/>
        <v>0</v>
      </c>
      <c r="I208" s="639">
        <f t="shared" si="26"/>
        <v>0</v>
      </c>
      <c r="J208" s="21"/>
      <c r="K208" s="21"/>
      <c r="L208" s="21"/>
      <c r="M208" s="21"/>
      <c r="N208" s="624"/>
      <c r="O208" s="591"/>
      <c r="P208" s="591"/>
      <c r="Q208" s="640"/>
      <c r="R208" s="626"/>
      <c r="S208" s="627"/>
      <c r="T208" s="626"/>
      <c r="U208" s="21"/>
      <c r="V208" s="21"/>
      <c r="W208" s="21"/>
      <c r="X208" s="21"/>
      <c r="Y208" s="624"/>
      <c r="Z208" s="591"/>
      <c r="AA208" s="591"/>
      <c r="AB208" s="640"/>
      <c r="AC208" s="626"/>
      <c r="AD208" s="627"/>
      <c r="AE208" s="626"/>
      <c r="AF208" s="21"/>
      <c r="AG208" s="21"/>
      <c r="AH208" s="21"/>
      <c r="AI208" s="21"/>
      <c r="AJ208" s="624"/>
      <c r="AK208" s="591"/>
      <c r="AL208" s="591"/>
      <c r="AM208" s="640"/>
      <c r="AN208" s="626"/>
      <c r="AO208" s="627"/>
      <c r="AP208" s="626"/>
      <c r="AQ208" s="21"/>
      <c r="AR208" s="21"/>
      <c r="AS208" s="21"/>
      <c r="AT208" s="21"/>
      <c r="AU208" s="624"/>
      <c r="AV208" s="591"/>
      <c r="AW208" s="591"/>
      <c r="AX208" s="640"/>
      <c r="AY208" s="626"/>
      <c r="AZ208" s="627"/>
      <c r="BA208" s="626"/>
      <c r="BB208" s="21"/>
      <c r="BC208" s="21"/>
      <c r="BD208" s="21"/>
      <c r="BE208" s="21"/>
      <c r="BF208" s="624"/>
      <c r="BG208" s="591"/>
      <c r="BH208" s="591"/>
      <c r="BI208" s="640"/>
      <c r="BJ208" s="626"/>
      <c r="BK208" s="627"/>
      <c r="BL208" s="626"/>
      <c r="BM208" s="21"/>
      <c r="BN208" s="21"/>
      <c r="BO208" s="21"/>
      <c r="BP208" s="21"/>
      <c r="BQ208" s="624"/>
      <c r="BR208" s="591"/>
      <c r="BS208" s="591"/>
      <c r="BT208" s="640"/>
      <c r="BU208" s="626"/>
      <c r="BV208" s="627"/>
      <c r="BW208" s="626"/>
      <c r="BX208" s="21"/>
      <c r="BY208" s="21"/>
      <c r="BZ208" s="21"/>
      <c r="CA208" s="21"/>
      <c r="CB208" s="624"/>
      <c r="CC208" s="591"/>
      <c r="CD208" s="591"/>
      <c r="CE208" s="640"/>
      <c r="CF208" s="626"/>
      <c r="CG208" s="627"/>
      <c r="CH208" s="626"/>
      <c r="CI208" s="21"/>
      <c r="CJ208" s="21"/>
      <c r="CK208" s="21"/>
      <c r="CL208" s="21"/>
      <c r="CM208" s="624"/>
      <c r="CN208" s="591"/>
      <c r="CO208" s="591"/>
      <c r="CP208" s="640"/>
      <c r="CQ208" s="626"/>
      <c r="CR208" s="627"/>
      <c r="CS208" s="626"/>
      <c r="CT208" s="21"/>
      <c r="CU208" s="21"/>
      <c r="CV208" s="21"/>
      <c r="CW208" s="21"/>
      <c r="CX208" s="624"/>
      <c r="CY208" s="591"/>
      <c r="CZ208" s="591"/>
      <c r="DA208" s="640"/>
      <c r="DB208" s="626"/>
      <c r="DC208" s="627"/>
      <c r="DD208" s="626"/>
      <c r="DE208" s="21"/>
      <c r="DF208" s="21"/>
      <c r="DG208" s="21"/>
      <c r="DH208" s="21"/>
      <c r="DI208" s="624"/>
      <c r="DJ208" s="591"/>
      <c r="DK208" s="591"/>
      <c r="DL208" s="640"/>
      <c r="DM208" s="626"/>
      <c r="DN208" s="627"/>
      <c r="DO208" s="626"/>
      <c r="DP208" s="21"/>
      <c r="DQ208" s="21"/>
      <c r="DR208" s="21"/>
      <c r="DS208" s="21"/>
      <c r="DT208" s="624"/>
      <c r="DU208" s="591"/>
      <c r="DV208" s="591"/>
      <c r="DW208" s="640"/>
      <c r="DX208" s="626"/>
      <c r="DY208" s="627"/>
      <c r="DZ208" s="626"/>
      <c r="EA208" s="21"/>
      <c r="EB208" s="21"/>
      <c r="EC208" s="21"/>
      <c r="ED208" s="21"/>
      <c r="EE208" s="624"/>
      <c r="EF208" s="591"/>
      <c r="EG208" s="591"/>
      <c r="EH208" s="640"/>
      <c r="EI208" s="626"/>
      <c r="EJ208" s="627"/>
      <c r="EK208" s="626"/>
      <c r="EL208" s="21"/>
      <c r="EM208" s="21"/>
      <c r="EN208" s="21"/>
      <c r="EO208" s="21"/>
      <c r="EP208" s="624"/>
      <c r="EQ208" s="591"/>
      <c r="ER208" s="591"/>
      <c r="ES208" s="640"/>
      <c r="ET208" s="626"/>
      <c r="EU208" s="627"/>
      <c r="EV208" s="626"/>
      <c r="EW208" s="21"/>
      <c r="EX208" s="21"/>
      <c r="EY208" s="21"/>
      <c r="EZ208" s="21"/>
      <c r="FA208" s="624"/>
      <c r="FB208" s="591"/>
      <c r="FC208" s="591"/>
      <c r="FD208" s="640"/>
      <c r="FE208" s="626"/>
      <c r="FF208" s="627"/>
      <c r="FG208" s="626"/>
      <c r="FH208" s="21"/>
      <c r="FI208" s="21"/>
      <c r="FJ208" s="21"/>
      <c r="FK208" s="21"/>
      <c r="FL208" s="624"/>
      <c r="FM208" s="591"/>
      <c r="FN208" s="591"/>
    </row>
    <row r="209" spans="1:241" s="25" customFormat="1" ht="14.25">
      <c r="A209" s="584">
        <f t="shared" si="24"/>
        <v>7</v>
      </c>
      <c r="B209" s="616"/>
      <c r="C209" s="617" t="s">
        <v>3109</v>
      </c>
      <c r="D209" s="551" t="s">
        <v>250</v>
      </c>
      <c r="E209" s="551">
        <f>2*E203+E205+2*E206+E208+E207+50</f>
        <v>611</v>
      </c>
      <c r="F209" s="618"/>
      <c r="G209" s="618"/>
      <c r="H209" s="618">
        <f t="shared" si="25"/>
        <v>0</v>
      </c>
      <c r="I209" s="639">
        <f t="shared" si="26"/>
        <v>0</v>
      </c>
      <c r="J209" s="624"/>
      <c r="K209" s="591"/>
      <c r="L209" s="591"/>
      <c r="M209" s="640"/>
      <c r="N209" s="626"/>
      <c r="O209" s="627"/>
      <c r="P209" s="626"/>
      <c r="Q209" s="21"/>
      <c r="R209" s="21"/>
      <c r="S209" s="21"/>
      <c r="T209" s="21"/>
      <c r="U209" s="624"/>
      <c r="V209" s="591"/>
      <c r="W209" s="591"/>
      <c r="X209" s="640"/>
      <c r="Y209" s="626"/>
      <c r="Z209" s="627"/>
      <c r="AA209" s="626"/>
      <c r="AB209" s="21"/>
      <c r="AC209" s="21"/>
      <c r="AD209" s="21"/>
      <c r="AE209" s="21"/>
      <c r="AF209" s="624"/>
      <c r="AG209" s="591"/>
      <c r="AH209" s="591"/>
      <c r="AI209" s="640"/>
      <c r="AJ209" s="626"/>
      <c r="AK209" s="627"/>
      <c r="AL209" s="626"/>
      <c r="AM209" s="21"/>
      <c r="AN209" s="21"/>
      <c r="AO209" s="21"/>
      <c r="AP209" s="21"/>
      <c r="AQ209" s="624"/>
      <c r="AR209" s="591"/>
      <c r="AS209" s="591"/>
      <c r="AT209" s="640"/>
      <c r="AU209" s="626"/>
      <c r="AV209" s="627"/>
      <c r="AW209" s="626"/>
      <c r="AX209" s="21"/>
      <c r="AY209" s="21"/>
      <c r="AZ209" s="21"/>
      <c r="BA209" s="21"/>
      <c r="BB209" s="624"/>
      <c r="BC209" s="591"/>
      <c r="BD209" s="591"/>
      <c r="BE209" s="640"/>
      <c r="BF209" s="626"/>
      <c r="BG209" s="627"/>
      <c r="BH209" s="626"/>
      <c r="BI209" s="21"/>
      <c r="BJ209" s="21"/>
      <c r="BK209" s="21"/>
      <c r="BL209" s="21"/>
      <c r="BM209" s="624"/>
      <c r="BN209" s="591"/>
      <c r="BO209" s="591"/>
      <c r="BP209" s="640"/>
      <c r="BQ209" s="626"/>
      <c r="BR209" s="627"/>
      <c r="BS209" s="626"/>
      <c r="BT209" s="21"/>
      <c r="BU209" s="21"/>
      <c r="BV209" s="21"/>
      <c r="BW209" s="21"/>
      <c r="BX209" s="624"/>
      <c r="BY209" s="591"/>
      <c r="BZ209" s="591"/>
      <c r="CA209" s="640"/>
      <c r="CB209" s="626"/>
      <c r="CC209" s="627"/>
      <c r="CD209" s="626"/>
      <c r="CE209" s="21"/>
      <c r="CF209" s="21"/>
      <c r="CG209" s="21"/>
      <c r="CH209" s="21"/>
      <c r="CI209" s="624"/>
      <c r="CJ209" s="591"/>
      <c r="CK209" s="591"/>
      <c r="CL209" s="640"/>
      <c r="CM209" s="626"/>
      <c r="CN209" s="627"/>
      <c r="CO209" s="626"/>
      <c r="CP209" s="21"/>
      <c r="CQ209" s="21"/>
      <c r="CR209" s="21"/>
      <c r="CS209" s="21"/>
      <c r="CT209" s="624"/>
      <c r="CU209" s="591"/>
      <c r="CV209" s="591"/>
      <c r="CW209" s="640"/>
      <c r="CX209" s="626"/>
      <c r="CY209" s="627"/>
      <c r="CZ209" s="626"/>
      <c r="DA209" s="21"/>
      <c r="DB209" s="21"/>
      <c r="DC209" s="21"/>
      <c r="DD209" s="21"/>
      <c r="DE209" s="624"/>
      <c r="DF209" s="591"/>
      <c r="DG209" s="591"/>
      <c r="DH209" s="640"/>
      <c r="DI209" s="626"/>
      <c r="DJ209" s="627"/>
      <c r="DK209" s="626"/>
      <c r="DL209" s="21"/>
      <c r="DM209" s="21"/>
      <c r="DN209" s="21"/>
      <c r="DO209" s="21"/>
      <c r="DP209" s="624"/>
      <c r="DQ209" s="591"/>
      <c r="DR209" s="591"/>
      <c r="DS209" s="640"/>
      <c r="DT209" s="626"/>
      <c r="DU209" s="627"/>
      <c r="DV209" s="626"/>
      <c r="DW209" s="21"/>
      <c r="DX209" s="21"/>
      <c r="DY209" s="21"/>
      <c r="DZ209" s="21"/>
      <c r="EA209" s="624"/>
      <c r="EB209" s="591"/>
      <c r="EC209" s="591"/>
      <c r="ED209" s="640"/>
      <c r="EE209" s="626"/>
      <c r="EF209" s="627"/>
      <c r="EG209" s="626"/>
      <c r="EH209" s="21"/>
      <c r="EI209" s="21"/>
      <c r="EJ209" s="21"/>
      <c r="EK209" s="21"/>
      <c r="EL209" s="624"/>
      <c r="EM209" s="591"/>
      <c r="EN209" s="591"/>
      <c r="EO209" s="640"/>
      <c r="EP209" s="626"/>
      <c r="EQ209" s="627"/>
      <c r="ER209" s="626"/>
      <c r="ES209" s="21"/>
      <c r="ET209" s="21"/>
      <c r="EU209" s="21"/>
      <c r="EV209" s="21"/>
      <c r="EW209" s="624"/>
      <c r="EX209" s="591"/>
      <c r="EY209" s="591"/>
      <c r="EZ209" s="640"/>
      <c r="FA209" s="626"/>
      <c r="FB209" s="627"/>
      <c r="FC209" s="626"/>
      <c r="FD209" s="21"/>
      <c r="FE209" s="21"/>
      <c r="FF209" s="21"/>
      <c r="FG209" s="21"/>
      <c r="FH209" s="624"/>
      <c r="FI209" s="591"/>
      <c r="FJ209" s="591"/>
      <c r="FK209" s="640"/>
      <c r="FL209" s="626"/>
      <c r="FM209" s="627"/>
      <c r="FN209" s="626"/>
      <c r="FO209" s="21"/>
      <c r="FP209" s="21"/>
      <c r="FQ209" s="21"/>
      <c r="FR209" s="21"/>
      <c r="FS209" s="624"/>
      <c r="FT209" s="591"/>
      <c r="FU209" s="591"/>
      <c r="FV209" s="640"/>
      <c r="FW209" s="626"/>
      <c r="FX209" s="627"/>
      <c r="FY209" s="626"/>
      <c r="FZ209" s="21"/>
      <c r="GA209" s="21"/>
      <c r="GB209" s="21"/>
      <c r="GC209" s="21"/>
      <c r="GD209" s="624"/>
      <c r="GE209" s="591"/>
      <c r="GF209" s="591"/>
    </row>
    <row r="210" spans="1:241" s="26" customFormat="1" ht="14.25">
      <c r="A210" s="584">
        <f t="shared" si="24"/>
        <v>8</v>
      </c>
      <c r="B210" s="617"/>
      <c r="C210" s="641"/>
      <c r="D210" s="551"/>
      <c r="E210" s="551"/>
      <c r="F210" s="623"/>
      <c r="G210" s="623"/>
      <c r="H210" s="618">
        <f t="shared" si="25"/>
        <v>0</v>
      </c>
      <c r="I210" s="639">
        <f t="shared" si="26"/>
        <v>0</v>
      </c>
      <c r="J210" s="642"/>
      <c r="M210" s="643"/>
      <c r="N210" s="644"/>
      <c r="O210" s="645"/>
      <c r="P210" s="645"/>
      <c r="Q210" s="645"/>
      <c r="R210" s="645"/>
      <c r="S210" s="619"/>
      <c r="T210" s="646"/>
      <c r="U210" s="646"/>
      <c r="V210" s="647"/>
      <c r="W210" s="644"/>
      <c r="X210" s="643"/>
      <c r="Y210" s="644"/>
      <c r="Z210" s="645"/>
      <c r="AA210" s="645"/>
      <c r="AB210" s="645"/>
      <c r="AC210" s="645"/>
      <c r="AD210" s="619"/>
      <c r="AE210" s="646"/>
      <c r="AF210" s="646"/>
      <c r="AG210" s="647"/>
      <c r="AH210" s="644"/>
      <c r="AI210" s="643"/>
      <c r="AJ210" s="644"/>
      <c r="AK210" s="645"/>
      <c r="AL210" s="645"/>
      <c r="AM210" s="645"/>
      <c r="AN210" s="645"/>
      <c r="AO210" s="619"/>
      <c r="AP210" s="646"/>
      <c r="AQ210" s="646"/>
      <c r="AR210" s="647"/>
      <c r="AS210" s="644"/>
      <c r="AT210" s="643"/>
      <c r="AU210" s="644"/>
      <c r="AV210" s="645"/>
      <c r="AW210" s="645"/>
      <c r="AX210" s="645"/>
      <c r="AY210" s="645"/>
      <c r="AZ210" s="619"/>
      <c r="BA210" s="646"/>
      <c r="BB210" s="646"/>
      <c r="BC210" s="647"/>
      <c r="BD210" s="644"/>
      <c r="BE210" s="643"/>
      <c r="BF210" s="644"/>
      <c r="BG210" s="645"/>
      <c r="BH210" s="645"/>
      <c r="BI210" s="645"/>
      <c r="BJ210" s="645"/>
      <c r="BK210" s="619"/>
      <c r="BL210" s="646"/>
      <c r="BM210" s="646"/>
      <c r="BN210" s="647"/>
      <c r="BO210" s="644"/>
      <c r="BP210" s="643"/>
      <c r="BQ210" s="644"/>
      <c r="BR210" s="645"/>
      <c r="BS210" s="645"/>
      <c r="BT210" s="645"/>
      <c r="BU210" s="645"/>
      <c r="BV210" s="619"/>
      <c r="BW210" s="646"/>
      <c r="BX210" s="646"/>
      <c r="BY210" s="647"/>
      <c r="BZ210" s="644"/>
      <c r="CA210" s="643"/>
      <c r="CB210" s="644"/>
      <c r="CC210" s="645"/>
      <c r="CD210" s="645"/>
      <c r="CE210" s="645"/>
      <c r="CF210" s="645"/>
      <c r="CG210" s="619"/>
      <c r="CH210" s="646"/>
      <c r="CI210" s="646"/>
      <c r="CJ210" s="647"/>
      <c r="CK210" s="644"/>
      <c r="CL210" s="643"/>
      <c r="CM210" s="644"/>
      <c r="CN210" s="645"/>
      <c r="CO210" s="645"/>
      <c r="CP210" s="645"/>
      <c r="CQ210" s="645"/>
      <c r="CR210" s="619"/>
      <c r="CS210" s="646"/>
      <c r="CT210" s="646"/>
      <c r="CU210" s="647"/>
      <c r="CV210" s="644"/>
      <c r="CW210" s="643"/>
      <c r="CX210" s="644"/>
      <c r="CY210" s="645"/>
      <c r="CZ210" s="645"/>
      <c r="DA210" s="645"/>
      <c r="DB210" s="645"/>
      <c r="DC210" s="619"/>
      <c r="DD210" s="646"/>
      <c r="DE210" s="646"/>
      <c r="DF210" s="647"/>
      <c r="DG210" s="644"/>
      <c r="DH210" s="643"/>
      <c r="DI210" s="644"/>
      <c r="DJ210" s="645"/>
      <c r="DK210" s="645"/>
      <c r="DL210" s="645"/>
      <c r="DM210" s="645"/>
      <c r="DN210" s="619"/>
      <c r="DO210" s="646"/>
      <c r="DP210" s="646"/>
      <c r="DQ210" s="647"/>
      <c r="DR210" s="644"/>
      <c r="DS210" s="643"/>
      <c r="DT210" s="644"/>
      <c r="DU210" s="645"/>
      <c r="DV210" s="645"/>
      <c r="DW210" s="645"/>
      <c r="DX210" s="645"/>
      <c r="DY210" s="619"/>
      <c r="DZ210" s="646"/>
      <c r="EA210" s="646"/>
      <c r="EB210" s="647"/>
      <c r="EC210" s="644"/>
      <c r="ED210" s="643"/>
      <c r="EE210" s="644"/>
      <c r="EF210" s="645"/>
      <c r="EG210" s="645"/>
      <c r="EH210" s="645"/>
      <c r="EI210" s="645"/>
      <c r="EJ210" s="619"/>
      <c r="EK210" s="646"/>
      <c r="EL210" s="646"/>
      <c r="EM210" s="647"/>
      <c r="EN210" s="644"/>
      <c r="EO210" s="643"/>
      <c r="EP210" s="644"/>
      <c r="EQ210" s="645"/>
      <c r="ER210" s="645"/>
      <c r="ES210" s="645"/>
      <c r="ET210" s="645"/>
      <c r="EU210" s="619"/>
      <c r="EV210" s="646"/>
      <c r="EW210" s="646"/>
      <c r="EX210" s="647"/>
      <c r="EY210" s="644"/>
      <c r="EZ210" s="643"/>
      <c r="FA210" s="644"/>
      <c r="FB210" s="645"/>
      <c r="FC210" s="645"/>
      <c r="FD210" s="645"/>
      <c r="FE210" s="645"/>
      <c r="FF210" s="619"/>
      <c r="FG210" s="646"/>
      <c r="FH210" s="646"/>
      <c r="FI210" s="647"/>
      <c r="FJ210" s="644"/>
      <c r="FK210" s="643"/>
      <c r="FL210" s="644"/>
      <c r="FM210" s="645"/>
      <c r="FN210" s="645"/>
      <c r="FO210" s="645"/>
      <c r="FP210" s="645"/>
      <c r="FQ210" s="619"/>
      <c r="FR210" s="646"/>
      <c r="FS210" s="646"/>
      <c r="FT210" s="647"/>
      <c r="FU210" s="644"/>
      <c r="FV210" s="643"/>
      <c r="FW210" s="644"/>
      <c r="FX210" s="645"/>
      <c r="FY210" s="645"/>
      <c r="FZ210" s="645"/>
      <c r="GA210" s="645"/>
      <c r="GB210" s="619"/>
      <c r="GC210" s="646"/>
      <c r="GD210" s="646"/>
      <c r="GE210" s="647"/>
      <c r="GF210" s="644"/>
      <c r="GG210" s="643"/>
      <c r="GH210" s="644"/>
      <c r="GI210" s="645"/>
      <c r="GJ210" s="645"/>
      <c r="GK210" s="645"/>
      <c r="GL210" s="645"/>
      <c r="GM210" s="619"/>
      <c r="GN210" s="646"/>
      <c r="GO210" s="646"/>
      <c r="GP210" s="647"/>
      <c r="GQ210" s="644"/>
      <c r="GR210" s="643"/>
      <c r="GS210" s="644"/>
      <c r="GT210" s="645"/>
      <c r="GU210" s="645"/>
      <c r="GV210" s="645"/>
      <c r="GW210" s="645"/>
      <c r="GX210" s="619"/>
      <c r="GY210" s="646"/>
      <c r="GZ210" s="646"/>
      <c r="HA210" s="647"/>
      <c r="HB210" s="644"/>
      <c r="HC210" s="643"/>
      <c r="HD210" s="644"/>
      <c r="HE210" s="645"/>
      <c r="HF210" s="645"/>
      <c r="HG210" s="645"/>
      <c r="HH210" s="645"/>
      <c r="HI210" s="619"/>
      <c r="HJ210" s="646"/>
      <c r="HK210" s="646"/>
      <c r="HL210" s="647"/>
      <c r="HM210" s="644"/>
      <c r="HN210" s="643"/>
      <c r="HO210" s="644"/>
      <c r="HP210" s="645"/>
      <c r="HQ210" s="645"/>
      <c r="HR210" s="645"/>
      <c r="HS210" s="645"/>
      <c r="HT210" s="619"/>
      <c r="HU210" s="646"/>
      <c r="HV210" s="646"/>
      <c r="HW210" s="647"/>
      <c r="HX210" s="644"/>
      <c r="HY210" s="643"/>
      <c r="HZ210" s="644"/>
      <c r="IA210" s="645"/>
      <c r="IB210" s="645"/>
      <c r="IC210" s="645"/>
      <c r="ID210" s="645"/>
      <c r="IE210" s="619"/>
      <c r="IF210" s="646"/>
      <c r="IG210" s="646"/>
    </row>
    <row r="211" spans="1:241" s="24" customFormat="1" ht="14.25">
      <c r="A211" s="584">
        <f t="shared" si="24"/>
        <v>9</v>
      </c>
      <c r="B211" s="616"/>
      <c r="C211" s="617" t="s">
        <v>3110</v>
      </c>
      <c r="D211" s="551" t="s">
        <v>250</v>
      </c>
      <c r="E211" s="551">
        <v>10</v>
      </c>
      <c r="F211" s="618"/>
      <c r="G211" s="618"/>
      <c r="H211" s="618">
        <f t="shared" si="25"/>
        <v>0</v>
      </c>
      <c r="I211" s="639">
        <f t="shared" si="26"/>
        <v>0</v>
      </c>
      <c r="J211" s="619"/>
      <c r="K211" s="599"/>
      <c r="L211" s="599"/>
      <c r="M211" s="648"/>
      <c r="N211" s="621"/>
      <c r="O211" s="622"/>
      <c r="P211" s="621"/>
      <c r="Q211" s="22"/>
      <c r="R211" s="22"/>
      <c r="S211" s="22"/>
      <c r="T211" s="22"/>
      <c r="U211" s="619"/>
      <c r="V211" s="599"/>
      <c r="W211" s="599"/>
      <c r="X211" s="648"/>
      <c r="Y211" s="621"/>
      <c r="Z211" s="622"/>
      <c r="AA211" s="621"/>
      <c r="AB211" s="22"/>
      <c r="AC211" s="22"/>
      <c r="AD211" s="22"/>
      <c r="AE211" s="22"/>
      <c r="AF211" s="619"/>
      <c r="AG211" s="599"/>
      <c r="AH211" s="599"/>
      <c r="AI211" s="648"/>
      <c r="AJ211" s="621"/>
      <c r="AK211" s="622"/>
      <c r="AL211" s="621"/>
      <c r="AM211" s="22"/>
      <c r="AN211" s="22"/>
      <c r="AO211" s="22"/>
      <c r="AP211" s="22"/>
      <c r="AQ211" s="619"/>
      <c r="AR211" s="599"/>
      <c r="AS211" s="599"/>
      <c r="AT211" s="648"/>
      <c r="AU211" s="621"/>
      <c r="AV211" s="622"/>
      <c r="AW211" s="621"/>
      <c r="AX211" s="22"/>
      <c r="AY211" s="22"/>
      <c r="AZ211" s="22"/>
      <c r="BA211" s="22"/>
      <c r="BB211" s="619"/>
      <c r="BC211" s="599"/>
      <c r="BD211" s="599"/>
      <c r="BE211" s="648"/>
      <c r="BF211" s="621"/>
      <c r="BG211" s="622"/>
      <c r="BH211" s="621"/>
      <c r="BI211" s="22"/>
      <c r="BJ211" s="22"/>
      <c r="BK211" s="22"/>
      <c r="BL211" s="22"/>
      <c r="BM211" s="619"/>
      <c r="BN211" s="599"/>
      <c r="BO211" s="599"/>
      <c r="BP211" s="648"/>
      <c r="BQ211" s="621"/>
      <c r="BR211" s="622"/>
      <c r="BS211" s="621"/>
      <c r="BT211" s="22"/>
      <c r="BU211" s="22"/>
      <c r="BV211" s="22"/>
      <c r="BW211" s="22"/>
      <c r="BX211" s="619"/>
      <c r="BY211" s="599"/>
      <c r="BZ211" s="599"/>
      <c r="CA211" s="648"/>
      <c r="CB211" s="621"/>
      <c r="CC211" s="622"/>
      <c r="CD211" s="621"/>
      <c r="CE211" s="22"/>
      <c r="CF211" s="22"/>
      <c r="CG211" s="22"/>
      <c r="CH211" s="22"/>
      <c r="CI211" s="619"/>
      <c r="CJ211" s="599"/>
      <c r="CK211" s="599"/>
      <c r="CL211" s="648"/>
      <c r="CM211" s="621"/>
      <c r="CN211" s="622"/>
      <c r="CO211" s="621"/>
      <c r="CP211" s="22"/>
      <c r="CQ211" s="22"/>
      <c r="CR211" s="22"/>
      <c r="CS211" s="22"/>
      <c r="CT211" s="619"/>
      <c r="CU211" s="599"/>
      <c r="CV211" s="599"/>
      <c r="CW211" s="648"/>
      <c r="CX211" s="621"/>
      <c r="CY211" s="622"/>
      <c r="CZ211" s="621"/>
      <c r="DA211" s="22"/>
      <c r="DB211" s="22"/>
      <c r="DC211" s="22"/>
      <c r="DD211" s="22"/>
      <c r="DE211" s="619"/>
      <c r="DF211" s="599"/>
      <c r="DG211" s="599"/>
      <c r="DH211" s="648"/>
      <c r="DI211" s="621"/>
      <c r="DJ211" s="622"/>
      <c r="DK211" s="621"/>
      <c r="DL211" s="22"/>
      <c r="DM211" s="22"/>
      <c r="DN211" s="22"/>
      <c r="DO211" s="22"/>
      <c r="DP211" s="619"/>
      <c r="DQ211" s="599"/>
      <c r="DR211" s="599"/>
      <c r="DS211" s="648"/>
      <c r="DT211" s="621"/>
      <c r="DU211" s="622"/>
      <c r="DV211" s="621"/>
      <c r="DW211" s="22"/>
      <c r="DX211" s="22"/>
      <c r="DY211" s="22"/>
      <c r="DZ211" s="22"/>
      <c r="EA211" s="619"/>
      <c r="EB211" s="599"/>
      <c r="EC211" s="599"/>
      <c r="ED211" s="648"/>
      <c r="EE211" s="621"/>
      <c r="EF211" s="622"/>
      <c r="EG211" s="621"/>
      <c r="EH211" s="22"/>
      <c r="EI211" s="22"/>
      <c r="EJ211" s="22"/>
      <c r="EK211" s="22"/>
      <c r="EL211" s="619"/>
      <c r="EM211" s="599"/>
      <c r="EN211" s="599"/>
      <c r="EO211" s="648"/>
      <c r="EP211" s="621"/>
      <c r="EQ211" s="622"/>
      <c r="ER211" s="621"/>
      <c r="ES211" s="22"/>
      <c r="ET211" s="22"/>
      <c r="EU211" s="22"/>
      <c r="EV211" s="22"/>
      <c r="EW211" s="619"/>
      <c r="EX211" s="599"/>
      <c r="EY211" s="599"/>
      <c r="EZ211" s="648"/>
      <c r="FA211" s="621"/>
      <c r="FB211" s="622"/>
      <c r="FC211" s="621"/>
      <c r="FD211" s="22"/>
      <c r="FE211" s="22"/>
      <c r="FF211" s="22"/>
      <c r="FG211" s="22"/>
      <c r="FH211" s="619"/>
      <c r="FI211" s="599"/>
      <c r="FJ211" s="599"/>
      <c r="FK211" s="648"/>
      <c r="FL211" s="621"/>
      <c r="FM211" s="622"/>
      <c r="FN211" s="621"/>
      <c r="FO211" s="22"/>
      <c r="FP211" s="22"/>
      <c r="FQ211" s="22"/>
      <c r="FR211" s="22"/>
      <c r="FS211" s="619"/>
      <c r="FT211" s="599"/>
      <c r="FU211" s="599"/>
      <c r="FV211" s="648"/>
      <c r="FW211" s="621"/>
      <c r="FX211" s="622"/>
      <c r="FY211" s="621"/>
      <c r="FZ211" s="22"/>
      <c r="GA211" s="22"/>
      <c r="GB211" s="22"/>
      <c r="GC211" s="22"/>
      <c r="GD211" s="619"/>
      <c r="GE211" s="599"/>
      <c r="GF211" s="599"/>
    </row>
    <row r="212" spans="1:241" s="24" customFormat="1" ht="14.25">
      <c r="A212" s="584">
        <f t="shared" si="24"/>
        <v>10</v>
      </c>
      <c r="B212" s="616"/>
      <c r="C212" s="617"/>
      <c r="D212" s="551"/>
      <c r="E212" s="551"/>
      <c r="F212" s="618"/>
      <c r="G212" s="618"/>
      <c r="H212" s="618"/>
      <c r="I212" s="639"/>
      <c r="J212" s="619"/>
      <c r="K212" s="599"/>
      <c r="L212" s="599"/>
      <c r="M212" s="648"/>
      <c r="N212" s="621"/>
      <c r="O212" s="622"/>
      <c r="P212" s="621"/>
      <c r="Q212" s="22"/>
      <c r="R212" s="22"/>
      <c r="S212" s="22"/>
      <c r="T212" s="22"/>
      <c r="U212" s="619"/>
      <c r="V212" s="599"/>
      <c r="W212" s="599"/>
      <c r="X212" s="648"/>
      <c r="Y212" s="621"/>
      <c r="Z212" s="622"/>
      <c r="AA212" s="621"/>
      <c r="AB212" s="22"/>
      <c r="AC212" s="22"/>
      <c r="AD212" s="22"/>
      <c r="AE212" s="22"/>
      <c r="AF212" s="619"/>
      <c r="AG212" s="599"/>
      <c r="AH212" s="599"/>
      <c r="AI212" s="648"/>
      <c r="AJ212" s="621"/>
      <c r="AK212" s="622"/>
      <c r="AL212" s="621"/>
      <c r="AM212" s="22"/>
      <c r="AN212" s="22"/>
      <c r="AO212" s="22"/>
      <c r="AP212" s="22"/>
      <c r="AQ212" s="619"/>
      <c r="AR212" s="599"/>
      <c r="AS212" s="599"/>
      <c r="AT212" s="648"/>
      <c r="AU212" s="621"/>
      <c r="AV212" s="622"/>
      <c r="AW212" s="621"/>
      <c r="AX212" s="22"/>
      <c r="AY212" s="22"/>
      <c r="AZ212" s="22"/>
      <c r="BA212" s="22"/>
      <c r="BB212" s="619"/>
      <c r="BC212" s="599"/>
      <c r="BD212" s="599"/>
      <c r="BE212" s="648"/>
      <c r="BF212" s="621"/>
      <c r="BG212" s="622"/>
      <c r="BH212" s="621"/>
      <c r="BI212" s="22"/>
      <c r="BJ212" s="22"/>
      <c r="BK212" s="22"/>
      <c r="BL212" s="22"/>
      <c r="BM212" s="619"/>
      <c r="BN212" s="599"/>
      <c r="BO212" s="599"/>
      <c r="BP212" s="648"/>
      <c r="BQ212" s="621"/>
      <c r="BR212" s="622"/>
      <c r="BS212" s="621"/>
      <c r="BT212" s="22"/>
      <c r="BU212" s="22"/>
      <c r="BV212" s="22"/>
      <c r="BW212" s="22"/>
      <c r="BX212" s="619"/>
      <c r="BY212" s="599"/>
      <c r="BZ212" s="599"/>
      <c r="CA212" s="648"/>
      <c r="CB212" s="621"/>
      <c r="CC212" s="622"/>
      <c r="CD212" s="621"/>
      <c r="CE212" s="22"/>
      <c r="CF212" s="22"/>
      <c r="CG212" s="22"/>
      <c r="CH212" s="22"/>
      <c r="CI212" s="619"/>
      <c r="CJ212" s="599"/>
      <c r="CK212" s="599"/>
      <c r="CL212" s="648"/>
      <c r="CM212" s="621"/>
      <c r="CN212" s="622"/>
      <c r="CO212" s="621"/>
      <c r="CP212" s="22"/>
      <c r="CQ212" s="22"/>
      <c r="CR212" s="22"/>
      <c r="CS212" s="22"/>
      <c r="CT212" s="619"/>
      <c r="CU212" s="599"/>
      <c r="CV212" s="599"/>
      <c r="CW212" s="648"/>
      <c r="CX212" s="621"/>
      <c r="CY212" s="622"/>
      <c r="CZ212" s="621"/>
      <c r="DA212" s="22"/>
      <c r="DB212" s="22"/>
      <c r="DC212" s="22"/>
      <c r="DD212" s="22"/>
      <c r="DE212" s="619"/>
      <c r="DF212" s="599"/>
      <c r="DG212" s="599"/>
      <c r="DH212" s="648"/>
      <c r="DI212" s="621"/>
      <c r="DJ212" s="622"/>
      <c r="DK212" s="621"/>
      <c r="DL212" s="22"/>
      <c r="DM212" s="22"/>
      <c r="DN212" s="22"/>
      <c r="DO212" s="22"/>
      <c r="DP212" s="619"/>
      <c r="DQ212" s="599"/>
      <c r="DR212" s="599"/>
      <c r="DS212" s="648"/>
      <c r="DT212" s="621"/>
      <c r="DU212" s="622"/>
      <c r="DV212" s="621"/>
      <c r="DW212" s="22"/>
      <c r="DX212" s="22"/>
      <c r="DY212" s="22"/>
      <c r="DZ212" s="22"/>
      <c r="EA212" s="619"/>
      <c r="EB212" s="599"/>
      <c r="EC212" s="599"/>
      <c r="ED212" s="648"/>
      <c r="EE212" s="621"/>
      <c r="EF212" s="622"/>
      <c r="EG212" s="621"/>
      <c r="EH212" s="22"/>
      <c r="EI212" s="22"/>
      <c r="EJ212" s="22"/>
      <c r="EK212" s="22"/>
      <c r="EL212" s="619"/>
      <c r="EM212" s="599"/>
      <c r="EN212" s="599"/>
      <c r="EO212" s="648"/>
      <c r="EP212" s="621"/>
      <c r="EQ212" s="622"/>
      <c r="ER212" s="621"/>
      <c r="ES212" s="22"/>
      <c r="ET212" s="22"/>
      <c r="EU212" s="22"/>
      <c r="EV212" s="22"/>
      <c r="EW212" s="619"/>
      <c r="EX212" s="599"/>
      <c r="EY212" s="599"/>
      <c r="EZ212" s="648"/>
      <c r="FA212" s="621"/>
      <c r="FB212" s="622"/>
      <c r="FC212" s="621"/>
      <c r="FD212" s="22"/>
      <c r="FE212" s="22"/>
      <c r="FF212" s="22"/>
      <c r="FG212" s="22"/>
      <c r="FH212" s="619"/>
      <c r="FI212" s="599"/>
      <c r="FJ212" s="599"/>
      <c r="FK212" s="648"/>
      <c r="FL212" s="621"/>
      <c r="FM212" s="622"/>
      <c r="FN212" s="621"/>
      <c r="FO212" s="22"/>
      <c r="FP212" s="22"/>
      <c r="FQ212" s="22"/>
      <c r="FR212" s="22"/>
      <c r="FS212" s="619"/>
      <c r="FT212" s="599"/>
      <c r="FU212" s="599"/>
      <c r="FV212" s="648"/>
      <c r="FW212" s="621"/>
      <c r="FX212" s="622"/>
      <c r="FY212" s="621"/>
      <c r="FZ212" s="22"/>
      <c r="GA212" s="22"/>
      <c r="GB212" s="22"/>
      <c r="GC212" s="22"/>
      <c r="GD212" s="619"/>
      <c r="GE212" s="599"/>
      <c r="GF212" s="599"/>
    </row>
    <row r="213" spans="1:241" s="25" customFormat="1" ht="14.25">
      <c r="A213" s="584">
        <f t="shared" si="24"/>
        <v>11</v>
      </c>
      <c r="B213" s="616"/>
      <c r="C213" s="617" t="s">
        <v>3111</v>
      </c>
      <c r="D213" s="551" t="s">
        <v>250</v>
      </c>
      <c r="E213" s="551">
        <v>4</v>
      </c>
      <c r="F213" s="597"/>
      <c r="G213" s="597"/>
      <c r="H213" s="597">
        <f>E213*F213</f>
        <v>0</v>
      </c>
      <c r="I213" s="598">
        <f>E213*G213</f>
        <v>0</v>
      </c>
      <c r="J213" s="21"/>
      <c r="K213" s="21"/>
      <c r="L213" s="21"/>
      <c r="M213" s="21"/>
      <c r="N213" s="624"/>
      <c r="O213" s="591"/>
      <c r="P213" s="591"/>
      <c r="Q213" s="631"/>
      <c r="R213" s="626"/>
      <c r="S213" s="627"/>
      <c r="T213" s="626"/>
      <c r="U213" s="21"/>
      <c r="V213" s="21"/>
      <c r="W213" s="21"/>
      <c r="X213" s="21"/>
      <c r="Y213" s="624"/>
      <c r="Z213" s="591"/>
      <c r="AA213" s="591"/>
      <c r="AB213" s="631"/>
      <c r="AC213" s="626"/>
      <c r="AD213" s="627"/>
      <c r="AE213" s="626"/>
      <c r="AF213" s="21"/>
      <c r="AG213" s="21"/>
      <c r="AH213" s="21"/>
      <c r="AI213" s="21"/>
      <c r="AJ213" s="624"/>
      <c r="AK213" s="591"/>
      <c r="AL213" s="591"/>
      <c r="AM213" s="631"/>
      <c r="AN213" s="626"/>
      <c r="AO213" s="627"/>
      <c r="AP213" s="626"/>
      <c r="AQ213" s="21"/>
      <c r="AR213" s="21"/>
      <c r="AS213" s="21"/>
      <c r="AT213" s="21"/>
      <c r="AU213" s="624"/>
      <c r="AV213" s="591"/>
      <c r="AW213" s="591"/>
      <c r="AX213" s="631"/>
      <c r="AY213" s="626"/>
      <c r="AZ213" s="627"/>
      <c r="BA213" s="626"/>
      <c r="BB213" s="21"/>
      <c r="BC213" s="21"/>
      <c r="BD213" s="21"/>
      <c r="BE213" s="21"/>
      <c r="BF213" s="624"/>
      <c r="BG213" s="591"/>
      <c r="BH213" s="591"/>
      <c r="BI213" s="631"/>
      <c r="BJ213" s="626"/>
      <c r="BK213" s="627"/>
      <c r="BL213" s="626"/>
      <c r="BM213" s="21"/>
      <c r="BN213" s="21"/>
      <c r="BO213" s="21"/>
      <c r="BP213" s="21"/>
      <c r="BQ213" s="624"/>
      <c r="BR213" s="591"/>
      <c r="BS213" s="591"/>
      <c r="BT213" s="631"/>
      <c r="BU213" s="626"/>
      <c r="BV213" s="627"/>
      <c r="BW213" s="626"/>
      <c r="BX213" s="21"/>
      <c r="BY213" s="21"/>
      <c r="BZ213" s="21"/>
      <c r="CA213" s="21"/>
      <c r="CB213" s="624"/>
      <c r="CC213" s="591"/>
      <c r="CD213" s="591"/>
      <c r="CE213" s="631"/>
      <c r="CF213" s="626"/>
      <c r="CG213" s="627"/>
      <c r="CH213" s="626"/>
      <c r="CI213" s="21"/>
      <c r="CJ213" s="21"/>
      <c r="CK213" s="21"/>
      <c r="CL213" s="21"/>
      <c r="CM213" s="624"/>
      <c r="CN213" s="591"/>
      <c r="CO213" s="591"/>
      <c r="CP213" s="631"/>
      <c r="CQ213" s="626"/>
      <c r="CR213" s="627"/>
      <c r="CS213" s="626"/>
      <c r="CT213" s="21"/>
      <c r="CU213" s="21"/>
      <c r="CV213" s="21"/>
      <c r="CW213" s="21"/>
      <c r="CX213" s="624"/>
      <c r="CY213" s="591"/>
      <c r="CZ213" s="591"/>
      <c r="DA213" s="631"/>
      <c r="DB213" s="626"/>
      <c r="DC213" s="627"/>
      <c r="DD213" s="626"/>
      <c r="DE213" s="21"/>
      <c r="DF213" s="21"/>
      <c r="DG213" s="21"/>
      <c r="DH213" s="21"/>
      <c r="DI213" s="624"/>
      <c r="DJ213" s="591"/>
      <c r="DK213" s="591"/>
      <c r="DL213" s="631"/>
      <c r="DM213" s="626"/>
      <c r="DN213" s="627"/>
      <c r="DO213" s="626"/>
      <c r="DP213" s="21"/>
      <c r="DQ213" s="21"/>
      <c r="DR213" s="21"/>
      <c r="DS213" s="21"/>
      <c r="DT213" s="624"/>
      <c r="DU213" s="591"/>
      <c r="DV213" s="591"/>
      <c r="DW213" s="631"/>
      <c r="DX213" s="626"/>
      <c r="DY213" s="627"/>
      <c r="DZ213" s="626"/>
      <c r="EA213" s="21"/>
      <c r="EB213" s="21"/>
      <c r="EC213" s="21"/>
      <c r="ED213" s="21"/>
      <c r="EE213" s="624"/>
      <c r="EF213" s="591"/>
      <c r="EG213" s="591"/>
      <c r="EH213" s="631"/>
      <c r="EI213" s="626"/>
      <c r="EJ213" s="627"/>
      <c r="EK213" s="626"/>
      <c r="EL213" s="21"/>
      <c r="EM213" s="21"/>
      <c r="EN213" s="21"/>
      <c r="EO213" s="21"/>
      <c r="EP213" s="624"/>
      <c r="EQ213" s="591"/>
      <c r="ER213" s="591"/>
      <c r="ES213" s="631"/>
      <c r="ET213" s="626"/>
      <c r="EU213" s="627"/>
      <c r="EV213" s="626"/>
      <c r="EW213" s="21"/>
      <c r="EX213" s="21"/>
      <c r="EY213" s="21"/>
      <c r="EZ213" s="21"/>
      <c r="FA213" s="624"/>
      <c r="FB213" s="591"/>
      <c r="FC213" s="591"/>
      <c r="FD213" s="631"/>
      <c r="FE213" s="626"/>
      <c r="FF213" s="627"/>
      <c r="FG213" s="626"/>
      <c r="FH213" s="21"/>
      <c r="FI213" s="21"/>
      <c r="FJ213" s="21"/>
      <c r="FK213" s="21"/>
      <c r="FL213" s="624"/>
      <c r="FM213" s="591"/>
      <c r="FN213" s="591"/>
    </row>
    <row r="214" spans="1:241" s="25" customFormat="1" ht="14.25">
      <c r="A214" s="584">
        <f t="shared" si="24"/>
        <v>12</v>
      </c>
      <c r="B214" s="616"/>
      <c r="C214" s="617" t="s">
        <v>3112</v>
      </c>
      <c r="D214" s="551" t="s">
        <v>250</v>
      </c>
      <c r="E214" s="551">
        <v>4</v>
      </c>
      <c r="F214" s="597"/>
      <c r="G214" s="597"/>
      <c r="H214" s="597">
        <f>E214*F214</f>
        <v>0</v>
      </c>
      <c r="I214" s="598">
        <f>E214*G214</f>
        <v>0</v>
      </c>
      <c r="J214" s="21"/>
      <c r="K214" s="21"/>
      <c r="L214" s="21"/>
      <c r="M214" s="21"/>
      <c r="N214" s="624"/>
      <c r="O214" s="591"/>
      <c r="P214" s="591"/>
      <c r="Q214" s="631"/>
      <c r="R214" s="626"/>
      <c r="S214" s="627"/>
      <c r="T214" s="626"/>
      <c r="U214" s="21"/>
      <c r="V214" s="21"/>
      <c r="W214" s="21"/>
      <c r="X214" s="21"/>
      <c r="Y214" s="624"/>
      <c r="Z214" s="591"/>
      <c r="AA214" s="591"/>
      <c r="AB214" s="631"/>
      <c r="AC214" s="626"/>
      <c r="AD214" s="627"/>
      <c r="AE214" s="626"/>
      <c r="AF214" s="21"/>
      <c r="AG214" s="21"/>
      <c r="AH214" s="21"/>
      <c r="AI214" s="21"/>
      <c r="AJ214" s="624"/>
      <c r="AK214" s="591"/>
      <c r="AL214" s="591"/>
      <c r="AM214" s="631"/>
      <c r="AN214" s="626"/>
      <c r="AO214" s="627"/>
      <c r="AP214" s="626"/>
      <c r="AQ214" s="21"/>
      <c r="AR214" s="21"/>
      <c r="AS214" s="21"/>
      <c r="AT214" s="21"/>
      <c r="AU214" s="624"/>
      <c r="AV214" s="591"/>
      <c r="AW214" s="591"/>
      <c r="AX214" s="631"/>
      <c r="AY214" s="626"/>
      <c r="AZ214" s="627"/>
      <c r="BA214" s="626"/>
      <c r="BB214" s="21"/>
      <c r="BC214" s="21"/>
      <c r="BD214" s="21"/>
      <c r="BE214" s="21"/>
      <c r="BF214" s="624"/>
      <c r="BG214" s="591"/>
      <c r="BH214" s="591"/>
      <c r="BI214" s="631"/>
      <c r="BJ214" s="626"/>
      <c r="BK214" s="627"/>
      <c r="BL214" s="626"/>
      <c r="BM214" s="21"/>
      <c r="BN214" s="21"/>
      <c r="BO214" s="21"/>
      <c r="BP214" s="21"/>
      <c r="BQ214" s="624"/>
      <c r="BR214" s="591"/>
      <c r="BS214" s="591"/>
      <c r="BT214" s="631"/>
      <c r="BU214" s="626"/>
      <c r="BV214" s="627"/>
      <c r="BW214" s="626"/>
      <c r="BX214" s="21"/>
      <c r="BY214" s="21"/>
      <c r="BZ214" s="21"/>
      <c r="CA214" s="21"/>
      <c r="CB214" s="624"/>
      <c r="CC214" s="591"/>
      <c r="CD214" s="591"/>
      <c r="CE214" s="631"/>
      <c r="CF214" s="626"/>
      <c r="CG214" s="627"/>
      <c r="CH214" s="626"/>
      <c r="CI214" s="21"/>
      <c r="CJ214" s="21"/>
      <c r="CK214" s="21"/>
      <c r="CL214" s="21"/>
      <c r="CM214" s="624"/>
      <c r="CN214" s="591"/>
      <c r="CO214" s="591"/>
      <c r="CP214" s="631"/>
      <c r="CQ214" s="626"/>
      <c r="CR214" s="627"/>
      <c r="CS214" s="626"/>
      <c r="CT214" s="21"/>
      <c r="CU214" s="21"/>
      <c r="CV214" s="21"/>
      <c r="CW214" s="21"/>
      <c r="CX214" s="624"/>
      <c r="CY214" s="591"/>
      <c r="CZ214" s="591"/>
      <c r="DA214" s="631"/>
      <c r="DB214" s="626"/>
      <c r="DC214" s="627"/>
      <c r="DD214" s="626"/>
      <c r="DE214" s="21"/>
      <c r="DF214" s="21"/>
      <c r="DG214" s="21"/>
      <c r="DH214" s="21"/>
      <c r="DI214" s="624"/>
      <c r="DJ214" s="591"/>
      <c r="DK214" s="591"/>
      <c r="DL214" s="631"/>
      <c r="DM214" s="626"/>
      <c r="DN214" s="627"/>
      <c r="DO214" s="626"/>
      <c r="DP214" s="21"/>
      <c r="DQ214" s="21"/>
      <c r="DR214" s="21"/>
      <c r="DS214" s="21"/>
      <c r="DT214" s="624"/>
      <c r="DU214" s="591"/>
      <c r="DV214" s="591"/>
      <c r="DW214" s="631"/>
      <c r="DX214" s="626"/>
      <c r="DY214" s="627"/>
      <c r="DZ214" s="626"/>
      <c r="EA214" s="21"/>
      <c r="EB214" s="21"/>
      <c r="EC214" s="21"/>
      <c r="ED214" s="21"/>
      <c r="EE214" s="624"/>
      <c r="EF214" s="591"/>
      <c r="EG214" s="591"/>
      <c r="EH214" s="631"/>
      <c r="EI214" s="626"/>
      <c r="EJ214" s="627"/>
      <c r="EK214" s="626"/>
      <c r="EL214" s="21"/>
      <c r="EM214" s="21"/>
      <c r="EN214" s="21"/>
      <c r="EO214" s="21"/>
      <c r="EP214" s="624"/>
      <c r="EQ214" s="591"/>
      <c r="ER214" s="591"/>
      <c r="ES214" s="631"/>
      <c r="ET214" s="626"/>
      <c r="EU214" s="627"/>
      <c r="EV214" s="626"/>
      <c r="EW214" s="21"/>
      <c r="EX214" s="21"/>
      <c r="EY214" s="21"/>
      <c r="EZ214" s="21"/>
      <c r="FA214" s="624"/>
      <c r="FB214" s="591"/>
      <c r="FC214" s="591"/>
      <c r="FD214" s="631"/>
      <c r="FE214" s="626"/>
      <c r="FF214" s="627"/>
      <c r="FG214" s="626"/>
      <c r="FH214" s="21"/>
      <c r="FI214" s="21"/>
      <c r="FJ214" s="21"/>
      <c r="FK214" s="21"/>
      <c r="FL214" s="624"/>
      <c r="FM214" s="591"/>
      <c r="FN214" s="591"/>
    </row>
    <row r="215" spans="1:241" s="25" customFormat="1" ht="30" customHeight="1">
      <c r="A215" s="584">
        <f t="shared" si="24"/>
        <v>13</v>
      </c>
      <c r="B215" s="616"/>
      <c r="C215" s="617" t="s">
        <v>3113</v>
      </c>
      <c r="D215" s="551" t="s">
        <v>250</v>
      </c>
      <c r="E215" s="551">
        <v>4</v>
      </c>
      <c r="F215" s="597"/>
      <c r="G215" s="597"/>
      <c r="H215" s="597">
        <f>E215*F215</f>
        <v>0</v>
      </c>
      <c r="I215" s="598">
        <f>E215*G215</f>
        <v>0</v>
      </c>
      <c r="J215" s="21"/>
      <c r="K215" s="21"/>
      <c r="L215" s="21"/>
      <c r="M215" s="21"/>
      <c r="N215" s="624"/>
      <c r="O215" s="591"/>
      <c r="P215" s="591"/>
      <c r="Q215" s="631"/>
      <c r="R215" s="626"/>
      <c r="S215" s="627"/>
      <c r="T215" s="626"/>
      <c r="U215" s="21"/>
      <c r="V215" s="21"/>
      <c r="W215" s="21"/>
      <c r="X215" s="21"/>
      <c r="Y215" s="624"/>
      <c r="Z215" s="591"/>
      <c r="AA215" s="591"/>
      <c r="AB215" s="631"/>
      <c r="AC215" s="626"/>
      <c r="AD215" s="627"/>
      <c r="AE215" s="626"/>
      <c r="AF215" s="21"/>
      <c r="AG215" s="21"/>
      <c r="AH215" s="21"/>
      <c r="AI215" s="21"/>
      <c r="AJ215" s="624"/>
      <c r="AK215" s="591"/>
      <c r="AL215" s="591"/>
      <c r="AM215" s="631"/>
      <c r="AN215" s="626"/>
      <c r="AO215" s="627"/>
      <c r="AP215" s="626"/>
      <c r="AQ215" s="21"/>
      <c r="AR215" s="21"/>
      <c r="AS215" s="21"/>
      <c r="AT215" s="21"/>
      <c r="AU215" s="624"/>
      <c r="AV215" s="591"/>
      <c r="AW215" s="591"/>
      <c r="AX215" s="631"/>
      <c r="AY215" s="626"/>
      <c r="AZ215" s="627"/>
      <c r="BA215" s="626"/>
      <c r="BB215" s="21"/>
      <c r="BC215" s="21"/>
      <c r="BD215" s="21"/>
      <c r="BE215" s="21"/>
      <c r="BF215" s="624"/>
      <c r="BG215" s="591"/>
      <c r="BH215" s="591"/>
      <c r="BI215" s="631"/>
      <c r="BJ215" s="626"/>
      <c r="BK215" s="627"/>
      <c r="BL215" s="626"/>
      <c r="BM215" s="21"/>
      <c r="BN215" s="21"/>
      <c r="BO215" s="21"/>
      <c r="BP215" s="21"/>
      <c r="BQ215" s="624"/>
      <c r="BR215" s="591"/>
      <c r="BS215" s="591"/>
      <c r="BT215" s="631"/>
      <c r="BU215" s="626"/>
      <c r="BV215" s="627"/>
      <c r="BW215" s="626"/>
      <c r="BX215" s="21"/>
      <c r="BY215" s="21"/>
      <c r="BZ215" s="21"/>
      <c r="CA215" s="21"/>
      <c r="CB215" s="624"/>
      <c r="CC215" s="591"/>
      <c r="CD215" s="591"/>
      <c r="CE215" s="631"/>
      <c r="CF215" s="626"/>
      <c r="CG215" s="627"/>
      <c r="CH215" s="626"/>
      <c r="CI215" s="21"/>
      <c r="CJ215" s="21"/>
      <c r="CK215" s="21"/>
      <c r="CL215" s="21"/>
      <c r="CM215" s="624"/>
      <c r="CN215" s="591"/>
      <c r="CO215" s="591"/>
      <c r="CP215" s="631"/>
      <c r="CQ215" s="626"/>
      <c r="CR215" s="627"/>
      <c r="CS215" s="626"/>
      <c r="CT215" s="21"/>
      <c r="CU215" s="21"/>
      <c r="CV215" s="21"/>
      <c r="CW215" s="21"/>
      <c r="CX215" s="624"/>
      <c r="CY215" s="591"/>
      <c r="CZ215" s="591"/>
      <c r="DA215" s="631"/>
      <c r="DB215" s="626"/>
      <c r="DC215" s="627"/>
      <c r="DD215" s="626"/>
      <c r="DE215" s="21"/>
      <c r="DF215" s="21"/>
      <c r="DG215" s="21"/>
      <c r="DH215" s="21"/>
      <c r="DI215" s="624"/>
      <c r="DJ215" s="591"/>
      <c r="DK215" s="591"/>
      <c r="DL215" s="631"/>
      <c r="DM215" s="626"/>
      <c r="DN215" s="627"/>
      <c r="DO215" s="626"/>
      <c r="DP215" s="21"/>
      <c r="DQ215" s="21"/>
      <c r="DR215" s="21"/>
      <c r="DS215" s="21"/>
      <c r="DT215" s="624"/>
      <c r="DU215" s="591"/>
      <c r="DV215" s="591"/>
      <c r="DW215" s="631"/>
      <c r="DX215" s="626"/>
      <c r="DY215" s="627"/>
      <c r="DZ215" s="626"/>
      <c r="EA215" s="21"/>
      <c r="EB215" s="21"/>
      <c r="EC215" s="21"/>
      <c r="ED215" s="21"/>
      <c r="EE215" s="624"/>
      <c r="EF215" s="591"/>
      <c r="EG215" s="591"/>
      <c r="EH215" s="631"/>
      <c r="EI215" s="626"/>
      <c r="EJ215" s="627"/>
      <c r="EK215" s="626"/>
      <c r="EL215" s="21"/>
      <c r="EM215" s="21"/>
      <c r="EN215" s="21"/>
      <c r="EO215" s="21"/>
      <c r="EP215" s="624"/>
      <c r="EQ215" s="591"/>
      <c r="ER215" s="591"/>
      <c r="ES215" s="631"/>
      <c r="ET215" s="626"/>
      <c r="EU215" s="627"/>
      <c r="EV215" s="626"/>
      <c r="EW215" s="21"/>
      <c r="EX215" s="21"/>
      <c r="EY215" s="21"/>
      <c r="EZ215" s="21"/>
      <c r="FA215" s="624"/>
      <c r="FB215" s="591"/>
      <c r="FC215" s="591"/>
      <c r="FD215" s="631"/>
      <c r="FE215" s="626"/>
      <c r="FF215" s="627"/>
      <c r="FG215" s="626"/>
      <c r="FH215" s="21"/>
      <c r="FI215" s="21"/>
      <c r="FJ215" s="21"/>
      <c r="FK215" s="21"/>
      <c r="FL215" s="624"/>
      <c r="FM215" s="591"/>
      <c r="FN215" s="591"/>
    </row>
    <row r="216" spans="1:241" s="24" customFormat="1" ht="14.25">
      <c r="A216" s="584">
        <f t="shared" si="24"/>
        <v>14</v>
      </c>
      <c r="B216" s="616"/>
      <c r="C216" s="617"/>
      <c r="D216" s="551"/>
      <c r="E216" s="551"/>
      <c r="F216" s="597"/>
      <c r="G216" s="597"/>
      <c r="H216" s="597"/>
      <c r="I216" s="598"/>
      <c r="J216" s="22"/>
      <c r="K216" s="22"/>
      <c r="L216" s="22"/>
      <c r="M216" s="22"/>
      <c r="N216" s="619"/>
      <c r="O216" s="599"/>
      <c r="P216" s="599"/>
      <c r="Q216" s="647"/>
      <c r="R216" s="621"/>
      <c r="S216" s="622"/>
      <c r="T216" s="621"/>
      <c r="U216" s="22"/>
      <c r="V216" s="22"/>
      <c r="W216" s="22"/>
      <c r="X216" s="22"/>
      <c r="Y216" s="619"/>
      <c r="Z216" s="599"/>
      <c r="AA216" s="599"/>
      <c r="AB216" s="647"/>
      <c r="AC216" s="621"/>
      <c r="AD216" s="622"/>
      <c r="AE216" s="621"/>
      <c r="AF216" s="22"/>
      <c r="AG216" s="22"/>
      <c r="AH216" s="22"/>
      <c r="AI216" s="22"/>
      <c r="AJ216" s="619"/>
      <c r="AK216" s="599"/>
      <c r="AL216" s="599"/>
      <c r="AM216" s="647"/>
      <c r="AN216" s="621"/>
      <c r="AO216" s="622"/>
      <c r="AP216" s="621"/>
      <c r="AQ216" s="22"/>
      <c r="AR216" s="22"/>
      <c r="AS216" s="22"/>
      <c r="AT216" s="22"/>
      <c r="AU216" s="619"/>
      <c r="AV216" s="599"/>
      <c r="AW216" s="599"/>
      <c r="AX216" s="647"/>
      <c r="AY216" s="621"/>
      <c r="AZ216" s="622"/>
      <c r="BA216" s="621"/>
      <c r="BB216" s="22"/>
      <c r="BC216" s="22"/>
      <c r="BD216" s="22"/>
      <c r="BE216" s="22"/>
      <c r="BF216" s="619"/>
      <c r="BG216" s="599"/>
      <c r="BH216" s="599"/>
      <c r="BI216" s="647"/>
      <c r="BJ216" s="621"/>
      <c r="BK216" s="622"/>
      <c r="BL216" s="621"/>
      <c r="BM216" s="22"/>
      <c r="BN216" s="22"/>
      <c r="BO216" s="22"/>
      <c r="BP216" s="22"/>
      <c r="BQ216" s="619"/>
      <c r="BR216" s="599"/>
      <c r="BS216" s="599"/>
      <c r="BT216" s="647"/>
      <c r="BU216" s="621"/>
      <c r="BV216" s="622"/>
      <c r="BW216" s="621"/>
      <c r="BX216" s="22"/>
      <c r="BY216" s="22"/>
      <c r="BZ216" s="22"/>
      <c r="CA216" s="22"/>
      <c r="CB216" s="619"/>
      <c r="CC216" s="599"/>
      <c r="CD216" s="599"/>
      <c r="CE216" s="647"/>
      <c r="CF216" s="621"/>
      <c r="CG216" s="622"/>
      <c r="CH216" s="621"/>
      <c r="CI216" s="22"/>
      <c r="CJ216" s="22"/>
      <c r="CK216" s="22"/>
      <c r="CL216" s="22"/>
      <c r="CM216" s="619"/>
      <c r="CN216" s="599"/>
      <c r="CO216" s="599"/>
      <c r="CP216" s="647"/>
      <c r="CQ216" s="621"/>
      <c r="CR216" s="622"/>
      <c r="CS216" s="621"/>
      <c r="CT216" s="22"/>
      <c r="CU216" s="22"/>
      <c r="CV216" s="22"/>
      <c r="CW216" s="22"/>
      <c r="CX216" s="619"/>
      <c r="CY216" s="599"/>
      <c r="CZ216" s="599"/>
      <c r="DA216" s="647"/>
      <c r="DB216" s="621"/>
      <c r="DC216" s="622"/>
      <c r="DD216" s="621"/>
      <c r="DE216" s="22"/>
      <c r="DF216" s="22"/>
      <c r="DG216" s="22"/>
      <c r="DH216" s="22"/>
      <c r="DI216" s="619"/>
      <c r="DJ216" s="599"/>
      <c r="DK216" s="599"/>
      <c r="DL216" s="647"/>
      <c r="DM216" s="621"/>
      <c r="DN216" s="622"/>
      <c r="DO216" s="621"/>
      <c r="DP216" s="22"/>
      <c r="DQ216" s="22"/>
      <c r="DR216" s="22"/>
      <c r="DS216" s="22"/>
      <c r="DT216" s="619"/>
      <c r="DU216" s="599"/>
      <c r="DV216" s="599"/>
      <c r="DW216" s="647"/>
      <c r="DX216" s="621"/>
      <c r="DY216" s="622"/>
      <c r="DZ216" s="621"/>
      <c r="EA216" s="22"/>
      <c r="EB216" s="22"/>
      <c r="EC216" s="22"/>
      <c r="ED216" s="22"/>
      <c r="EE216" s="619"/>
      <c r="EF216" s="599"/>
      <c r="EG216" s="599"/>
      <c r="EH216" s="647"/>
      <c r="EI216" s="621"/>
      <c r="EJ216" s="622"/>
      <c r="EK216" s="621"/>
      <c r="EL216" s="22"/>
      <c r="EM216" s="22"/>
      <c r="EN216" s="22"/>
      <c r="EO216" s="22"/>
      <c r="EP216" s="619"/>
      <c r="EQ216" s="599"/>
      <c r="ER216" s="599"/>
      <c r="ES216" s="647"/>
      <c r="ET216" s="621"/>
      <c r="EU216" s="622"/>
      <c r="EV216" s="621"/>
      <c r="EW216" s="22"/>
      <c r="EX216" s="22"/>
      <c r="EY216" s="22"/>
      <c r="EZ216" s="22"/>
      <c r="FA216" s="619"/>
      <c r="FB216" s="599"/>
      <c r="FC216" s="599"/>
      <c r="FD216" s="647"/>
      <c r="FE216" s="621"/>
      <c r="FF216" s="622"/>
      <c r="FG216" s="621"/>
      <c r="FH216" s="22"/>
      <c r="FI216" s="22"/>
      <c r="FJ216" s="22"/>
      <c r="FK216" s="22"/>
      <c r="FL216" s="619"/>
      <c r="FM216" s="599"/>
      <c r="FN216" s="599"/>
    </row>
    <row r="217" spans="1:241" s="24" customFormat="1" ht="15">
      <c r="A217" s="584">
        <f t="shared" si="24"/>
        <v>15</v>
      </c>
      <c r="B217" s="616"/>
      <c r="C217" s="603" t="s">
        <v>3062</v>
      </c>
      <c r="D217" s="551"/>
      <c r="E217" s="551"/>
      <c r="F217" s="597"/>
      <c r="G217" s="597"/>
      <c r="H217" s="633">
        <f>SUM(H203:H216)</f>
        <v>0</v>
      </c>
      <c r="I217" s="634">
        <f>SUM(I203:I216)</f>
        <v>0</v>
      </c>
      <c r="J217" s="649"/>
      <c r="K217" s="599"/>
      <c r="L217" s="599"/>
      <c r="M217" s="647"/>
      <c r="N217" s="621"/>
      <c r="O217" s="622"/>
      <c r="P217" s="621"/>
      <c r="Q217" s="22"/>
      <c r="R217" s="22"/>
      <c r="S217" s="22"/>
      <c r="T217" s="22"/>
      <c r="U217" s="619"/>
      <c r="V217" s="599"/>
      <c r="W217" s="599"/>
      <c r="X217" s="647"/>
      <c r="Y217" s="621"/>
      <c r="Z217" s="622"/>
      <c r="AA217" s="621"/>
      <c r="AB217" s="22"/>
      <c r="AC217" s="22"/>
      <c r="AD217" s="22"/>
      <c r="AE217" s="22"/>
      <c r="AF217" s="619"/>
      <c r="AG217" s="599"/>
      <c r="AH217" s="599"/>
      <c r="AI217" s="647"/>
      <c r="AJ217" s="621"/>
      <c r="AK217" s="622"/>
      <c r="AL217" s="621"/>
      <c r="AM217" s="22"/>
      <c r="AN217" s="22"/>
      <c r="AO217" s="22"/>
      <c r="AP217" s="22"/>
      <c r="AQ217" s="619"/>
      <c r="AR217" s="599"/>
      <c r="AS217" s="599"/>
      <c r="AT217" s="647"/>
      <c r="AU217" s="621"/>
      <c r="AV217" s="622"/>
      <c r="AW217" s="621"/>
      <c r="AX217" s="22"/>
      <c r="AY217" s="22"/>
      <c r="AZ217" s="22"/>
      <c r="BA217" s="22"/>
      <c r="BB217" s="619"/>
      <c r="BC217" s="599"/>
      <c r="BD217" s="599"/>
      <c r="BE217" s="647"/>
      <c r="BF217" s="621"/>
      <c r="BG217" s="622"/>
      <c r="BH217" s="621"/>
      <c r="BI217" s="22"/>
      <c r="BJ217" s="22"/>
      <c r="BK217" s="22"/>
      <c r="BL217" s="22"/>
      <c r="BM217" s="619"/>
      <c r="BN217" s="599"/>
      <c r="BO217" s="599"/>
      <c r="BP217" s="647"/>
      <c r="BQ217" s="621"/>
      <c r="BR217" s="622"/>
      <c r="BS217" s="621"/>
      <c r="BT217" s="22"/>
      <c r="BU217" s="22"/>
      <c r="BV217" s="22"/>
      <c r="BW217" s="22"/>
      <c r="BX217" s="619"/>
      <c r="BY217" s="599"/>
      <c r="BZ217" s="599"/>
      <c r="CA217" s="647"/>
      <c r="CB217" s="621"/>
      <c r="CC217" s="622"/>
      <c r="CD217" s="621"/>
      <c r="CE217" s="22"/>
      <c r="CF217" s="22"/>
      <c r="CG217" s="22"/>
      <c r="CH217" s="22"/>
      <c r="CI217" s="619"/>
      <c r="CJ217" s="599"/>
      <c r="CK217" s="599"/>
      <c r="CL217" s="647"/>
      <c r="CM217" s="621"/>
      <c r="CN217" s="622"/>
      <c r="CO217" s="621"/>
      <c r="CP217" s="22"/>
      <c r="CQ217" s="22"/>
      <c r="CR217" s="22"/>
      <c r="CS217" s="22"/>
      <c r="CT217" s="619"/>
      <c r="CU217" s="599"/>
      <c r="CV217" s="599"/>
      <c r="CW217" s="647"/>
      <c r="CX217" s="621"/>
      <c r="CY217" s="622"/>
      <c r="CZ217" s="621"/>
      <c r="DA217" s="22"/>
      <c r="DB217" s="22"/>
      <c r="DC217" s="22"/>
      <c r="DD217" s="22"/>
      <c r="DE217" s="619"/>
      <c r="DF217" s="599"/>
      <c r="DG217" s="599"/>
      <c r="DH217" s="647"/>
      <c r="DI217" s="621"/>
      <c r="DJ217" s="622"/>
      <c r="DK217" s="621"/>
      <c r="DL217" s="22"/>
      <c r="DM217" s="22"/>
      <c r="DN217" s="22"/>
      <c r="DO217" s="22"/>
      <c r="DP217" s="619"/>
      <c r="DQ217" s="599"/>
      <c r="DR217" s="599"/>
      <c r="DS217" s="647"/>
      <c r="DT217" s="621"/>
      <c r="DU217" s="622"/>
      <c r="DV217" s="621"/>
      <c r="DW217" s="22"/>
      <c r="DX217" s="22"/>
      <c r="DY217" s="22"/>
      <c r="DZ217" s="22"/>
      <c r="EA217" s="619"/>
      <c r="EB217" s="599"/>
      <c r="EC217" s="599"/>
      <c r="ED217" s="647"/>
      <c r="EE217" s="621"/>
      <c r="EF217" s="622"/>
      <c r="EG217" s="621"/>
      <c r="EH217" s="22"/>
      <c r="EI217" s="22"/>
      <c r="EJ217" s="22"/>
      <c r="EK217" s="22"/>
      <c r="EL217" s="619"/>
      <c r="EM217" s="599"/>
      <c r="EN217" s="599"/>
      <c r="EO217" s="647"/>
      <c r="EP217" s="621"/>
      <c r="EQ217" s="622"/>
      <c r="ER217" s="621"/>
      <c r="ES217" s="22"/>
      <c r="ET217" s="22"/>
      <c r="EU217" s="22"/>
      <c r="EV217" s="22"/>
      <c r="EW217" s="619"/>
      <c r="EX217" s="599"/>
      <c r="EY217" s="599"/>
      <c r="EZ217" s="647"/>
      <c r="FA217" s="621"/>
      <c r="FB217" s="622"/>
      <c r="FC217" s="621"/>
      <c r="FD217" s="22"/>
      <c r="FE217" s="22"/>
      <c r="FF217" s="22"/>
      <c r="FG217" s="22"/>
      <c r="FH217" s="619"/>
      <c r="FI217" s="599"/>
      <c r="FJ217" s="599"/>
      <c r="FK217" s="647"/>
      <c r="FL217" s="621"/>
      <c r="FM217" s="622"/>
      <c r="FN217" s="621"/>
      <c r="FO217" s="22"/>
      <c r="FP217" s="22"/>
      <c r="FQ217" s="22"/>
      <c r="FR217" s="22"/>
      <c r="FS217" s="619"/>
      <c r="FT217" s="599"/>
      <c r="FU217" s="599"/>
      <c r="FV217" s="647"/>
      <c r="FW217" s="621"/>
      <c r="FX217" s="622"/>
      <c r="FY217" s="621"/>
      <c r="FZ217" s="22"/>
      <c r="GA217" s="22"/>
      <c r="GB217" s="22"/>
      <c r="GC217" s="22"/>
      <c r="GD217" s="619"/>
      <c r="GE217" s="599"/>
      <c r="GF217" s="599"/>
    </row>
    <row r="218" spans="1:241" s="24" customFormat="1" ht="15">
      <c r="A218" s="584">
        <f t="shared" si="24"/>
        <v>16</v>
      </c>
      <c r="B218" s="616"/>
      <c r="C218" s="603"/>
      <c r="D218" s="551"/>
      <c r="E218" s="551"/>
      <c r="F218" s="597"/>
      <c r="G218" s="597"/>
      <c r="H218" s="633"/>
      <c r="I218" s="634"/>
      <c r="J218" s="649"/>
      <c r="K218" s="599"/>
      <c r="L218" s="599"/>
      <c r="M218" s="647"/>
      <c r="N218" s="621"/>
      <c r="O218" s="622"/>
      <c r="P218" s="621"/>
      <c r="Q218" s="22"/>
      <c r="R218" s="22"/>
      <c r="S218" s="22"/>
      <c r="T218" s="22"/>
      <c r="U218" s="619"/>
      <c r="V218" s="599"/>
      <c r="W218" s="599"/>
      <c r="X218" s="647"/>
      <c r="Y218" s="621"/>
      <c r="Z218" s="622"/>
      <c r="AA218" s="621"/>
      <c r="AB218" s="22"/>
      <c r="AC218" s="22"/>
      <c r="AD218" s="22"/>
      <c r="AE218" s="22"/>
      <c r="AF218" s="619"/>
      <c r="AG218" s="599"/>
      <c r="AH218" s="599"/>
      <c r="AI218" s="647"/>
      <c r="AJ218" s="621"/>
      <c r="AK218" s="622"/>
      <c r="AL218" s="621"/>
      <c r="AM218" s="22"/>
      <c r="AN218" s="22"/>
      <c r="AO218" s="22"/>
      <c r="AP218" s="22"/>
      <c r="AQ218" s="619"/>
      <c r="AR218" s="599"/>
      <c r="AS218" s="599"/>
      <c r="AT218" s="647"/>
      <c r="AU218" s="621"/>
      <c r="AV218" s="622"/>
      <c r="AW218" s="621"/>
      <c r="AX218" s="22"/>
      <c r="AY218" s="22"/>
      <c r="AZ218" s="22"/>
      <c r="BA218" s="22"/>
      <c r="BB218" s="619"/>
      <c r="BC218" s="599"/>
      <c r="BD218" s="599"/>
      <c r="BE218" s="647"/>
      <c r="BF218" s="621"/>
      <c r="BG218" s="622"/>
      <c r="BH218" s="621"/>
      <c r="BI218" s="22"/>
      <c r="BJ218" s="22"/>
      <c r="BK218" s="22"/>
      <c r="BL218" s="22"/>
      <c r="BM218" s="619"/>
      <c r="BN218" s="599"/>
      <c r="BO218" s="599"/>
      <c r="BP218" s="647"/>
      <c r="BQ218" s="621"/>
      <c r="BR218" s="622"/>
      <c r="BS218" s="621"/>
      <c r="BT218" s="22"/>
      <c r="BU218" s="22"/>
      <c r="BV218" s="22"/>
      <c r="BW218" s="22"/>
      <c r="BX218" s="619"/>
      <c r="BY218" s="599"/>
      <c r="BZ218" s="599"/>
      <c r="CA218" s="647"/>
      <c r="CB218" s="621"/>
      <c r="CC218" s="622"/>
      <c r="CD218" s="621"/>
      <c r="CE218" s="22"/>
      <c r="CF218" s="22"/>
      <c r="CG218" s="22"/>
      <c r="CH218" s="22"/>
      <c r="CI218" s="619"/>
      <c r="CJ218" s="599"/>
      <c r="CK218" s="599"/>
      <c r="CL218" s="647"/>
      <c r="CM218" s="621"/>
      <c r="CN218" s="622"/>
      <c r="CO218" s="621"/>
      <c r="CP218" s="22"/>
      <c r="CQ218" s="22"/>
      <c r="CR218" s="22"/>
      <c r="CS218" s="22"/>
      <c r="CT218" s="619"/>
      <c r="CU218" s="599"/>
      <c r="CV218" s="599"/>
      <c r="CW218" s="647"/>
      <c r="CX218" s="621"/>
      <c r="CY218" s="622"/>
      <c r="CZ218" s="621"/>
      <c r="DA218" s="22"/>
      <c r="DB218" s="22"/>
      <c r="DC218" s="22"/>
      <c r="DD218" s="22"/>
      <c r="DE218" s="619"/>
      <c r="DF218" s="599"/>
      <c r="DG218" s="599"/>
      <c r="DH218" s="647"/>
      <c r="DI218" s="621"/>
      <c r="DJ218" s="622"/>
      <c r="DK218" s="621"/>
      <c r="DL218" s="22"/>
      <c r="DM218" s="22"/>
      <c r="DN218" s="22"/>
      <c r="DO218" s="22"/>
      <c r="DP218" s="619"/>
      <c r="DQ218" s="599"/>
      <c r="DR218" s="599"/>
      <c r="DS218" s="647"/>
      <c r="DT218" s="621"/>
      <c r="DU218" s="622"/>
      <c r="DV218" s="621"/>
      <c r="DW218" s="22"/>
      <c r="DX218" s="22"/>
      <c r="DY218" s="22"/>
      <c r="DZ218" s="22"/>
      <c r="EA218" s="619"/>
      <c r="EB218" s="599"/>
      <c r="EC218" s="599"/>
      <c r="ED218" s="647"/>
      <c r="EE218" s="621"/>
      <c r="EF218" s="622"/>
      <c r="EG218" s="621"/>
      <c r="EH218" s="22"/>
      <c r="EI218" s="22"/>
      <c r="EJ218" s="22"/>
      <c r="EK218" s="22"/>
      <c r="EL218" s="619"/>
      <c r="EM218" s="599"/>
      <c r="EN218" s="599"/>
      <c r="EO218" s="647"/>
      <c r="EP218" s="621"/>
      <c r="EQ218" s="622"/>
      <c r="ER218" s="621"/>
      <c r="ES218" s="22"/>
      <c r="ET218" s="22"/>
      <c r="EU218" s="22"/>
      <c r="EV218" s="22"/>
      <c r="EW218" s="619"/>
      <c r="EX218" s="599"/>
      <c r="EY218" s="599"/>
      <c r="EZ218" s="647"/>
      <c r="FA218" s="621"/>
      <c r="FB218" s="622"/>
      <c r="FC218" s="621"/>
      <c r="FD218" s="22"/>
      <c r="FE218" s="22"/>
      <c r="FF218" s="22"/>
      <c r="FG218" s="22"/>
      <c r="FH218" s="619"/>
      <c r="FI218" s="599"/>
      <c r="FJ218" s="599"/>
      <c r="FK218" s="647"/>
      <c r="FL218" s="621"/>
      <c r="FM218" s="622"/>
      <c r="FN218" s="621"/>
      <c r="FO218" s="22"/>
      <c r="FP218" s="22"/>
      <c r="FQ218" s="22"/>
      <c r="FR218" s="22"/>
      <c r="FS218" s="619"/>
      <c r="FT218" s="599"/>
      <c r="FU218" s="599"/>
      <c r="FV218" s="647"/>
      <c r="FW218" s="621"/>
      <c r="FX218" s="622"/>
      <c r="FY218" s="621"/>
      <c r="FZ218" s="22"/>
      <c r="GA218" s="22"/>
      <c r="GB218" s="22"/>
      <c r="GC218" s="22"/>
      <c r="GD218" s="619"/>
      <c r="GE218" s="599"/>
      <c r="GF218" s="599"/>
    </row>
    <row r="219" spans="1:241" s="26" customFormat="1" ht="14.25">
      <c r="A219" s="650"/>
      <c r="B219" s="651"/>
      <c r="C219" s="652" t="s">
        <v>3114</v>
      </c>
      <c r="D219" s="653"/>
      <c r="E219" s="653"/>
      <c r="F219" s="654"/>
      <c r="G219" s="654"/>
      <c r="H219" s="654"/>
      <c r="I219" s="655"/>
      <c r="J219" s="656"/>
      <c r="K219" s="647"/>
      <c r="L219" s="644"/>
      <c r="M219" s="643"/>
      <c r="N219" s="644"/>
      <c r="O219" s="645"/>
      <c r="P219" s="645"/>
      <c r="Q219" s="645"/>
      <c r="R219" s="645"/>
      <c r="S219" s="619"/>
      <c r="T219" s="646"/>
      <c r="U219" s="646"/>
      <c r="V219" s="647"/>
      <c r="W219" s="644"/>
      <c r="X219" s="643"/>
      <c r="Y219" s="644"/>
      <c r="Z219" s="645"/>
      <c r="AA219" s="645"/>
      <c r="AB219" s="645"/>
      <c r="AC219" s="645"/>
      <c r="AD219" s="619"/>
      <c r="AE219" s="646"/>
      <c r="AF219" s="646"/>
      <c r="AG219" s="647"/>
      <c r="AH219" s="644"/>
      <c r="AI219" s="643"/>
      <c r="AJ219" s="644"/>
      <c r="AK219" s="645"/>
      <c r="AL219" s="645"/>
      <c r="AM219" s="645"/>
      <c r="AN219" s="645"/>
      <c r="AO219" s="619"/>
      <c r="AP219" s="646"/>
      <c r="AQ219" s="646"/>
      <c r="AR219" s="647"/>
      <c r="AS219" s="644"/>
      <c r="AT219" s="643"/>
      <c r="AU219" s="644"/>
      <c r="AV219" s="645"/>
      <c r="AW219" s="645"/>
      <c r="AX219" s="645"/>
      <c r="AY219" s="645"/>
      <c r="AZ219" s="619"/>
      <c r="BA219" s="646"/>
      <c r="BB219" s="646"/>
      <c r="BC219" s="647"/>
      <c r="BD219" s="644"/>
      <c r="BE219" s="643"/>
      <c r="BF219" s="644"/>
      <c r="BG219" s="645"/>
      <c r="BH219" s="645"/>
      <c r="BI219" s="645"/>
      <c r="BJ219" s="645"/>
      <c r="BK219" s="619"/>
      <c r="BL219" s="646"/>
      <c r="BM219" s="646"/>
      <c r="BN219" s="647"/>
      <c r="BO219" s="644"/>
      <c r="BP219" s="643"/>
      <c r="BQ219" s="644"/>
      <c r="BR219" s="645"/>
      <c r="BS219" s="645"/>
      <c r="BT219" s="645"/>
      <c r="BU219" s="645"/>
      <c r="BV219" s="619"/>
      <c r="BW219" s="646"/>
      <c r="BX219" s="646"/>
      <c r="BY219" s="647"/>
      <c r="BZ219" s="644"/>
      <c r="CA219" s="643"/>
      <c r="CB219" s="644"/>
      <c r="CC219" s="645"/>
      <c r="CD219" s="645"/>
      <c r="CE219" s="645"/>
      <c r="CF219" s="645"/>
      <c r="CG219" s="619"/>
      <c r="CH219" s="646"/>
      <c r="CI219" s="646"/>
      <c r="CJ219" s="647"/>
      <c r="CK219" s="644"/>
      <c r="CL219" s="643"/>
      <c r="CM219" s="644"/>
      <c r="CN219" s="645"/>
      <c r="CO219" s="645"/>
      <c r="CP219" s="645"/>
      <c r="CQ219" s="645"/>
      <c r="CR219" s="619"/>
      <c r="CS219" s="646"/>
      <c r="CT219" s="646"/>
      <c r="CU219" s="647"/>
      <c r="CV219" s="644"/>
      <c r="CW219" s="643"/>
      <c r="CX219" s="644"/>
      <c r="CY219" s="645"/>
      <c r="CZ219" s="645"/>
      <c r="DA219" s="645"/>
      <c r="DB219" s="645"/>
      <c r="DC219" s="619"/>
      <c r="DD219" s="646"/>
      <c r="DE219" s="646"/>
      <c r="DF219" s="647"/>
      <c r="DG219" s="644"/>
      <c r="DH219" s="643"/>
      <c r="DI219" s="644"/>
      <c r="DJ219" s="645"/>
      <c r="DK219" s="645"/>
      <c r="DL219" s="645"/>
      <c r="DM219" s="645"/>
      <c r="DN219" s="619"/>
      <c r="DO219" s="646"/>
      <c r="DP219" s="646"/>
      <c r="DQ219" s="647"/>
      <c r="DR219" s="644"/>
      <c r="DS219" s="643"/>
      <c r="DT219" s="644"/>
      <c r="DU219" s="645"/>
      <c r="DV219" s="645"/>
      <c r="DW219" s="645"/>
      <c r="DX219" s="645"/>
      <c r="DY219" s="619"/>
      <c r="DZ219" s="646"/>
      <c r="EA219" s="646"/>
      <c r="EB219" s="647"/>
      <c r="EC219" s="644"/>
      <c r="ED219" s="643"/>
      <c r="EE219" s="644"/>
      <c r="EF219" s="645"/>
      <c r="EG219" s="645"/>
      <c r="EH219" s="645"/>
      <c r="EI219" s="645"/>
      <c r="EJ219" s="619"/>
      <c r="EK219" s="646"/>
      <c r="EL219" s="646"/>
      <c r="EM219" s="647"/>
      <c r="EN219" s="644"/>
      <c r="EO219" s="643"/>
      <c r="EP219" s="644"/>
      <c r="EQ219" s="645"/>
      <c r="ER219" s="645"/>
      <c r="ES219" s="645"/>
      <c r="ET219" s="645"/>
      <c r="EU219" s="619"/>
      <c r="EV219" s="646"/>
      <c r="EW219" s="646"/>
      <c r="EX219" s="647"/>
      <c r="EY219" s="644"/>
      <c r="EZ219" s="643"/>
      <c r="FA219" s="644"/>
      <c r="FB219" s="645"/>
      <c r="FC219" s="645"/>
      <c r="FD219" s="645"/>
      <c r="FE219" s="645"/>
      <c r="FF219" s="619"/>
      <c r="FG219" s="646"/>
      <c r="FH219" s="646"/>
      <c r="FI219" s="647"/>
      <c r="FJ219" s="644"/>
      <c r="FK219" s="643"/>
      <c r="FL219" s="644"/>
      <c r="FM219" s="645"/>
      <c r="FN219" s="645"/>
      <c r="FO219" s="645"/>
      <c r="FP219" s="645"/>
      <c r="FQ219" s="619"/>
      <c r="FR219" s="646"/>
      <c r="FS219" s="646"/>
      <c r="FT219" s="647"/>
      <c r="FU219" s="644"/>
      <c r="FV219" s="643"/>
      <c r="FW219" s="644"/>
      <c r="FX219" s="645"/>
      <c r="FY219" s="645"/>
      <c r="FZ219" s="645"/>
      <c r="GA219" s="645"/>
      <c r="GB219" s="619"/>
      <c r="GC219" s="646"/>
      <c r="GD219" s="646"/>
      <c r="GE219" s="647"/>
      <c r="GF219" s="644"/>
      <c r="GG219" s="643"/>
      <c r="GH219" s="644"/>
      <c r="GI219" s="645"/>
      <c r="GJ219" s="645"/>
      <c r="GK219" s="645"/>
      <c r="GL219" s="645"/>
      <c r="GM219" s="619"/>
      <c r="GN219" s="646"/>
      <c r="GO219" s="646"/>
      <c r="GP219" s="647"/>
      <c r="GQ219" s="644"/>
      <c r="GR219" s="643"/>
      <c r="GS219" s="644"/>
      <c r="GT219" s="645"/>
      <c r="GU219" s="645"/>
      <c r="GV219" s="645"/>
      <c r="GW219" s="645"/>
      <c r="GX219" s="619"/>
      <c r="GY219" s="646"/>
      <c r="GZ219" s="646"/>
      <c r="HA219" s="647"/>
      <c r="HB219" s="644"/>
      <c r="HC219" s="643"/>
      <c r="HD219" s="644"/>
      <c r="HE219" s="645"/>
      <c r="HF219" s="645"/>
      <c r="HG219" s="645"/>
      <c r="HH219" s="645"/>
      <c r="HI219" s="619"/>
      <c r="HJ219" s="646"/>
      <c r="HK219" s="646"/>
      <c r="HL219" s="647"/>
      <c r="HM219" s="644"/>
      <c r="HN219" s="643"/>
      <c r="HO219" s="644"/>
      <c r="HP219" s="645"/>
      <c r="HQ219" s="645"/>
      <c r="HR219" s="645"/>
      <c r="HS219" s="645"/>
      <c r="HT219" s="619"/>
      <c r="HU219" s="646"/>
      <c r="HV219" s="646"/>
      <c r="HW219" s="647"/>
      <c r="HX219" s="644"/>
      <c r="HY219" s="643"/>
      <c r="HZ219" s="644"/>
      <c r="IA219" s="645"/>
      <c r="IB219" s="645"/>
      <c r="IC219" s="645"/>
      <c r="ID219" s="645"/>
      <c r="IE219" s="619"/>
      <c r="IF219" s="646"/>
      <c r="IG219" s="646"/>
    </row>
    <row r="220" spans="1:241" s="26" customFormat="1" ht="25.5">
      <c r="A220" s="584">
        <v>1</v>
      </c>
      <c r="B220" s="617"/>
      <c r="C220" s="657" t="s">
        <v>3115</v>
      </c>
      <c r="D220" s="658" t="s">
        <v>250</v>
      </c>
      <c r="E220" s="551">
        <v>46</v>
      </c>
      <c r="F220" s="623"/>
      <c r="G220" s="623"/>
      <c r="H220" s="623">
        <f>E220*F220</f>
        <v>0</v>
      </c>
      <c r="I220" s="659">
        <f>E220*G220</f>
        <v>0</v>
      </c>
      <c r="J220" s="642"/>
      <c r="K220" s="647"/>
      <c r="L220" s="644"/>
      <c r="M220" s="643"/>
      <c r="N220" s="644"/>
      <c r="O220" s="645"/>
      <c r="P220" s="645"/>
      <c r="Q220" s="645"/>
      <c r="R220" s="645"/>
      <c r="S220" s="619"/>
      <c r="T220" s="646"/>
      <c r="U220" s="646"/>
      <c r="V220" s="647"/>
      <c r="W220" s="644"/>
      <c r="X220" s="643"/>
      <c r="Y220" s="644"/>
      <c r="Z220" s="645"/>
      <c r="AA220" s="645"/>
      <c r="AB220" s="645"/>
      <c r="AC220" s="645"/>
      <c r="AD220" s="619"/>
      <c r="AE220" s="646"/>
      <c r="AF220" s="646"/>
      <c r="AG220" s="647"/>
      <c r="AH220" s="644"/>
      <c r="AI220" s="643"/>
      <c r="AJ220" s="644"/>
      <c r="AK220" s="645"/>
      <c r="AL220" s="645"/>
      <c r="AM220" s="645"/>
      <c r="AN220" s="645"/>
      <c r="AO220" s="619"/>
      <c r="AP220" s="646"/>
      <c r="AQ220" s="646"/>
      <c r="AR220" s="647"/>
      <c r="AS220" s="644"/>
      <c r="AT220" s="643"/>
      <c r="AU220" s="644"/>
      <c r="AV220" s="645"/>
      <c r="AW220" s="645"/>
      <c r="AX220" s="645"/>
      <c r="AY220" s="645"/>
      <c r="AZ220" s="619"/>
      <c r="BA220" s="646"/>
      <c r="BB220" s="646"/>
      <c r="BC220" s="647"/>
      <c r="BD220" s="644"/>
      <c r="BE220" s="643"/>
      <c r="BF220" s="644"/>
      <c r="BG220" s="645"/>
      <c r="BH220" s="645"/>
      <c r="BI220" s="645"/>
      <c r="BJ220" s="645"/>
      <c r="BK220" s="619"/>
      <c r="BL220" s="646"/>
      <c r="BM220" s="646"/>
      <c r="BN220" s="647"/>
      <c r="BO220" s="644"/>
      <c r="BP220" s="643"/>
      <c r="BQ220" s="644"/>
      <c r="BR220" s="645"/>
      <c r="BS220" s="645"/>
      <c r="BT220" s="645"/>
      <c r="BU220" s="645"/>
      <c r="BV220" s="619"/>
      <c r="BW220" s="646"/>
      <c r="BX220" s="646"/>
      <c r="BY220" s="647"/>
      <c r="BZ220" s="644"/>
      <c r="CA220" s="643"/>
      <c r="CB220" s="644"/>
      <c r="CC220" s="645"/>
      <c r="CD220" s="645"/>
      <c r="CE220" s="645"/>
      <c r="CF220" s="645"/>
      <c r="CG220" s="619"/>
      <c r="CH220" s="646"/>
      <c r="CI220" s="646"/>
      <c r="CJ220" s="647"/>
      <c r="CK220" s="644"/>
      <c r="CL220" s="643"/>
      <c r="CM220" s="644"/>
      <c r="CN220" s="645"/>
      <c r="CO220" s="645"/>
      <c r="CP220" s="645"/>
      <c r="CQ220" s="645"/>
      <c r="CR220" s="619"/>
      <c r="CS220" s="646"/>
      <c r="CT220" s="646"/>
      <c r="CU220" s="647"/>
      <c r="CV220" s="644"/>
      <c r="CW220" s="643"/>
      <c r="CX220" s="644"/>
      <c r="CY220" s="645"/>
      <c r="CZ220" s="645"/>
      <c r="DA220" s="645"/>
      <c r="DB220" s="645"/>
      <c r="DC220" s="619"/>
      <c r="DD220" s="646"/>
      <c r="DE220" s="646"/>
      <c r="DF220" s="647"/>
      <c r="DG220" s="644"/>
      <c r="DH220" s="643"/>
      <c r="DI220" s="644"/>
      <c r="DJ220" s="645"/>
      <c r="DK220" s="645"/>
      <c r="DL220" s="645"/>
      <c r="DM220" s="645"/>
      <c r="DN220" s="619"/>
      <c r="DO220" s="646"/>
      <c r="DP220" s="646"/>
      <c r="DQ220" s="647"/>
      <c r="DR220" s="644"/>
      <c r="DS220" s="643"/>
      <c r="DT220" s="644"/>
      <c r="DU220" s="645"/>
      <c r="DV220" s="645"/>
      <c r="DW220" s="645"/>
      <c r="DX220" s="645"/>
      <c r="DY220" s="619"/>
      <c r="DZ220" s="646"/>
      <c r="EA220" s="646"/>
      <c r="EB220" s="647"/>
      <c r="EC220" s="644"/>
      <c r="ED220" s="643"/>
      <c r="EE220" s="644"/>
      <c r="EF220" s="645"/>
      <c r="EG220" s="645"/>
      <c r="EH220" s="645"/>
      <c r="EI220" s="645"/>
      <c r="EJ220" s="619"/>
      <c r="EK220" s="646"/>
      <c r="EL220" s="646"/>
      <c r="EM220" s="647"/>
      <c r="EN220" s="644"/>
      <c r="EO220" s="643"/>
      <c r="EP220" s="644"/>
      <c r="EQ220" s="645"/>
      <c r="ER220" s="645"/>
      <c r="ES220" s="645"/>
      <c r="ET220" s="645"/>
      <c r="EU220" s="619"/>
      <c r="EV220" s="646"/>
      <c r="EW220" s="646"/>
      <c r="EX220" s="647"/>
      <c r="EY220" s="644"/>
      <c r="EZ220" s="643"/>
      <c r="FA220" s="644"/>
      <c r="FB220" s="645"/>
      <c r="FC220" s="645"/>
      <c r="FD220" s="645"/>
      <c r="FE220" s="645"/>
      <c r="FF220" s="619"/>
      <c r="FG220" s="646"/>
      <c r="FH220" s="646"/>
      <c r="FI220" s="647"/>
      <c r="FJ220" s="644"/>
      <c r="FK220" s="643"/>
      <c r="FL220" s="644"/>
      <c r="FM220" s="645"/>
      <c r="FN220" s="645"/>
      <c r="FO220" s="645"/>
      <c r="FP220" s="645"/>
      <c r="FQ220" s="619"/>
      <c r="FR220" s="646"/>
      <c r="FS220" s="646"/>
      <c r="FT220" s="647"/>
      <c r="FU220" s="644"/>
      <c r="FV220" s="643"/>
      <c r="FW220" s="644"/>
      <c r="FX220" s="645"/>
      <c r="FY220" s="645"/>
      <c r="FZ220" s="645"/>
      <c r="GA220" s="645"/>
      <c r="GB220" s="619"/>
      <c r="GC220" s="646"/>
      <c r="GD220" s="646"/>
      <c r="GE220" s="647"/>
      <c r="GF220" s="644"/>
      <c r="GG220" s="643"/>
      <c r="GH220" s="644"/>
      <c r="GI220" s="645"/>
      <c r="GJ220" s="645"/>
      <c r="GK220" s="645"/>
      <c r="GL220" s="645"/>
      <c r="GM220" s="619"/>
      <c r="GN220" s="646"/>
      <c r="GO220" s="646"/>
      <c r="GP220" s="647"/>
      <c r="GQ220" s="644"/>
      <c r="GR220" s="643"/>
      <c r="GS220" s="644"/>
      <c r="GT220" s="645"/>
      <c r="GU220" s="645"/>
      <c r="GV220" s="645"/>
      <c r="GW220" s="645"/>
      <c r="GX220" s="619"/>
      <c r="GY220" s="646"/>
      <c r="GZ220" s="646"/>
      <c r="HA220" s="647"/>
      <c r="HB220" s="644"/>
      <c r="HC220" s="643"/>
      <c r="HD220" s="644"/>
      <c r="HE220" s="645"/>
      <c r="HF220" s="645"/>
      <c r="HG220" s="645"/>
      <c r="HH220" s="645"/>
      <c r="HI220" s="619"/>
      <c r="HJ220" s="646"/>
      <c r="HK220" s="646"/>
      <c r="HL220" s="647"/>
      <c r="HM220" s="644"/>
      <c r="HN220" s="643"/>
      <c r="HO220" s="644"/>
      <c r="HP220" s="645"/>
      <c r="HQ220" s="645"/>
      <c r="HR220" s="645"/>
      <c r="HS220" s="645"/>
      <c r="HT220" s="619"/>
      <c r="HU220" s="646"/>
      <c r="HV220" s="646"/>
      <c r="HW220" s="647"/>
      <c r="HX220" s="644"/>
      <c r="HY220" s="643"/>
      <c r="HZ220" s="644"/>
      <c r="IA220" s="645"/>
      <c r="IB220" s="645"/>
      <c r="IC220" s="645"/>
      <c r="ID220" s="645"/>
      <c r="IE220" s="619"/>
      <c r="IF220" s="646"/>
      <c r="IG220" s="646"/>
    </row>
    <row r="221" spans="1:241" s="26" customFormat="1" ht="14.25">
      <c r="A221" s="584">
        <f>1+A220</f>
        <v>2</v>
      </c>
      <c r="B221" s="617"/>
      <c r="C221" s="657" t="s">
        <v>3116</v>
      </c>
      <c r="D221" s="658" t="s">
        <v>250</v>
      </c>
      <c r="E221" s="551">
        <v>46</v>
      </c>
      <c r="F221" s="623"/>
      <c r="G221" s="623"/>
      <c r="H221" s="623">
        <f t="shared" ref="H221:H235" si="27">E221*F221</f>
        <v>0</v>
      </c>
      <c r="I221" s="659">
        <f t="shared" ref="I221:I235" si="28">E221*G221</f>
        <v>0</v>
      </c>
      <c r="J221" s="642"/>
      <c r="K221" s="647"/>
      <c r="L221" s="644"/>
      <c r="M221" s="643"/>
      <c r="N221" s="644"/>
      <c r="O221" s="645"/>
      <c r="P221" s="645"/>
      <c r="Q221" s="645"/>
      <c r="R221" s="645"/>
      <c r="S221" s="619"/>
      <c r="T221" s="646"/>
      <c r="U221" s="646"/>
      <c r="V221" s="647"/>
      <c r="W221" s="644"/>
      <c r="X221" s="643"/>
      <c r="Y221" s="644"/>
      <c r="Z221" s="645"/>
      <c r="AA221" s="645"/>
      <c r="AB221" s="645"/>
      <c r="AC221" s="645"/>
      <c r="AD221" s="619"/>
      <c r="AE221" s="646"/>
      <c r="AF221" s="646"/>
      <c r="AG221" s="647"/>
      <c r="AH221" s="644"/>
      <c r="AI221" s="643"/>
      <c r="AJ221" s="644"/>
      <c r="AK221" s="645"/>
      <c r="AL221" s="645"/>
      <c r="AM221" s="645"/>
      <c r="AN221" s="645"/>
      <c r="AO221" s="619"/>
      <c r="AP221" s="646"/>
      <c r="AQ221" s="646"/>
      <c r="AR221" s="647"/>
      <c r="AS221" s="644"/>
      <c r="AT221" s="643"/>
      <c r="AU221" s="644"/>
      <c r="AV221" s="645"/>
      <c r="AW221" s="645"/>
      <c r="AX221" s="645"/>
      <c r="AY221" s="645"/>
      <c r="AZ221" s="619"/>
      <c r="BA221" s="646"/>
      <c r="BB221" s="646"/>
      <c r="BC221" s="647"/>
      <c r="BD221" s="644"/>
      <c r="BE221" s="643"/>
      <c r="BF221" s="644"/>
      <c r="BG221" s="645"/>
      <c r="BH221" s="645"/>
      <c r="BI221" s="645"/>
      <c r="BJ221" s="645"/>
      <c r="BK221" s="619"/>
      <c r="BL221" s="646"/>
      <c r="BM221" s="646"/>
      <c r="BN221" s="647"/>
      <c r="BO221" s="644"/>
      <c r="BP221" s="643"/>
      <c r="BQ221" s="644"/>
      <c r="BR221" s="645"/>
      <c r="BS221" s="645"/>
      <c r="BT221" s="645"/>
      <c r="BU221" s="645"/>
      <c r="BV221" s="619"/>
      <c r="BW221" s="646"/>
      <c r="BX221" s="646"/>
      <c r="BY221" s="647"/>
      <c r="BZ221" s="644"/>
      <c r="CA221" s="643"/>
      <c r="CB221" s="644"/>
      <c r="CC221" s="645"/>
      <c r="CD221" s="645"/>
      <c r="CE221" s="645"/>
      <c r="CF221" s="645"/>
      <c r="CG221" s="619"/>
      <c r="CH221" s="646"/>
      <c r="CI221" s="646"/>
      <c r="CJ221" s="647"/>
      <c r="CK221" s="644"/>
      <c r="CL221" s="643"/>
      <c r="CM221" s="644"/>
      <c r="CN221" s="645"/>
      <c r="CO221" s="645"/>
      <c r="CP221" s="645"/>
      <c r="CQ221" s="645"/>
      <c r="CR221" s="619"/>
      <c r="CS221" s="646"/>
      <c r="CT221" s="646"/>
      <c r="CU221" s="647"/>
      <c r="CV221" s="644"/>
      <c r="CW221" s="643"/>
      <c r="CX221" s="644"/>
      <c r="CY221" s="645"/>
      <c r="CZ221" s="645"/>
      <c r="DA221" s="645"/>
      <c r="DB221" s="645"/>
      <c r="DC221" s="619"/>
      <c r="DD221" s="646"/>
      <c r="DE221" s="646"/>
      <c r="DF221" s="647"/>
      <c r="DG221" s="644"/>
      <c r="DH221" s="643"/>
      <c r="DI221" s="644"/>
      <c r="DJ221" s="645"/>
      <c r="DK221" s="645"/>
      <c r="DL221" s="645"/>
      <c r="DM221" s="645"/>
      <c r="DN221" s="619"/>
      <c r="DO221" s="646"/>
      <c r="DP221" s="646"/>
      <c r="DQ221" s="647"/>
      <c r="DR221" s="644"/>
      <c r="DS221" s="643"/>
      <c r="DT221" s="644"/>
      <c r="DU221" s="645"/>
      <c r="DV221" s="645"/>
      <c r="DW221" s="645"/>
      <c r="DX221" s="645"/>
      <c r="DY221" s="619"/>
      <c r="DZ221" s="646"/>
      <c r="EA221" s="646"/>
      <c r="EB221" s="647"/>
      <c r="EC221" s="644"/>
      <c r="ED221" s="643"/>
      <c r="EE221" s="644"/>
      <c r="EF221" s="645"/>
      <c r="EG221" s="645"/>
      <c r="EH221" s="645"/>
      <c r="EI221" s="645"/>
      <c r="EJ221" s="619"/>
      <c r="EK221" s="646"/>
      <c r="EL221" s="646"/>
      <c r="EM221" s="647"/>
      <c r="EN221" s="644"/>
      <c r="EO221" s="643"/>
      <c r="EP221" s="644"/>
      <c r="EQ221" s="645"/>
      <c r="ER221" s="645"/>
      <c r="ES221" s="645"/>
      <c r="ET221" s="645"/>
      <c r="EU221" s="619"/>
      <c r="EV221" s="646"/>
      <c r="EW221" s="646"/>
      <c r="EX221" s="647"/>
      <c r="EY221" s="644"/>
      <c r="EZ221" s="643"/>
      <c r="FA221" s="644"/>
      <c r="FB221" s="645"/>
      <c r="FC221" s="645"/>
      <c r="FD221" s="645"/>
      <c r="FE221" s="645"/>
      <c r="FF221" s="619"/>
      <c r="FG221" s="646"/>
      <c r="FH221" s="646"/>
      <c r="FI221" s="647"/>
      <c r="FJ221" s="644"/>
      <c r="FK221" s="643"/>
      <c r="FL221" s="644"/>
      <c r="FM221" s="645"/>
      <c r="FN221" s="645"/>
      <c r="FO221" s="645"/>
      <c r="FP221" s="645"/>
      <c r="FQ221" s="619"/>
      <c r="FR221" s="646"/>
      <c r="FS221" s="646"/>
      <c r="FT221" s="647"/>
      <c r="FU221" s="644"/>
      <c r="FV221" s="643"/>
      <c r="FW221" s="644"/>
      <c r="FX221" s="645"/>
      <c r="FY221" s="645"/>
      <c r="FZ221" s="645"/>
      <c r="GA221" s="645"/>
      <c r="GB221" s="619"/>
      <c r="GC221" s="646"/>
      <c r="GD221" s="646"/>
      <c r="GE221" s="647"/>
      <c r="GF221" s="644"/>
      <c r="GG221" s="643"/>
      <c r="GH221" s="644"/>
      <c r="GI221" s="645"/>
      <c r="GJ221" s="645"/>
      <c r="GK221" s="645"/>
      <c r="GL221" s="645"/>
      <c r="GM221" s="619"/>
      <c r="GN221" s="646"/>
      <c r="GO221" s="646"/>
      <c r="GP221" s="647"/>
      <c r="GQ221" s="644"/>
      <c r="GR221" s="643"/>
      <c r="GS221" s="644"/>
      <c r="GT221" s="645"/>
      <c r="GU221" s="645"/>
      <c r="GV221" s="645"/>
      <c r="GW221" s="645"/>
      <c r="GX221" s="619"/>
      <c r="GY221" s="646"/>
      <c r="GZ221" s="646"/>
      <c r="HA221" s="647"/>
      <c r="HB221" s="644"/>
      <c r="HC221" s="643"/>
      <c r="HD221" s="644"/>
      <c r="HE221" s="645"/>
      <c r="HF221" s="645"/>
      <c r="HG221" s="645"/>
      <c r="HH221" s="645"/>
      <c r="HI221" s="619"/>
      <c r="HJ221" s="646"/>
      <c r="HK221" s="646"/>
      <c r="HL221" s="647"/>
      <c r="HM221" s="644"/>
      <c r="HN221" s="643"/>
      <c r="HO221" s="644"/>
      <c r="HP221" s="645"/>
      <c r="HQ221" s="645"/>
      <c r="HR221" s="645"/>
      <c r="HS221" s="645"/>
      <c r="HT221" s="619"/>
      <c r="HU221" s="646"/>
      <c r="HV221" s="646"/>
      <c r="HW221" s="647"/>
      <c r="HX221" s="644"/>
      <c r="HY221" s="643"/>
      <c r="HZ221" s="644"/>
      <c r="IA221" s="645"/>
      <c r="IB221" s="645"/>
      <c r="IC221" s="645"/>
      <c r="ID221" s="645"/>
      <c r="IE221" s="619"/>
      <c r="IF221" s="646"/>
      <c r="IG221" s="646"/>
    </row>
    <row r="222" spans="1:241" s="26" customFormat="1" ht="25.5">
      <c r="A222" s="584">
        <f>1+A221</f>
        <v>3</v>
      </c>
      <c r="B222" s="617"/>
      <c r="C222" s="657" t="s">
        <v>3117</v>
      </c>
      <c r="D222" s="658" t="s">
        <v>250</v>
      </c>
      <c r="E222" s="551">
        <v>1</v>
      </c>
      <c r="F222" s="623"/>
      <c r="G222" s="623"/>
      <c r="H222" s="623">
        <f t="shared" si="27"/>
        <v>0</v>
      </c>
      <c r="I222" s="659">
        <f t="shared" si="28"/>
        <v>0</v>
      </c>
      <c r="J222" s="642"/>
      <c r="K222" s="647"/>
      <c r="L222" s="644"/>
      <c r="M222" s="643"/>
      <c r="N222" s="644"/>
      <c r="O222" s="645"/>
      <c r="P222" s="645"/>
      <c r="Q222" s="645"/>
      <c r="R222" s="645"/>
      <c r="S222" s="619"/>
      <c r="T222" s="646"/>
      <c r="U222" s="646"/>
      <c r="V222" s="647"/>
      <c r="W222" s="644"/>
      <c r="X222" s="643"/>
      <c r="Y222" s="644"/>
      <c r="Z222" s="645"/>
      <c r="AA222" s="645"/>
      <c r="AB222" s="645"/>
      <c r="AC222" s="645"/>
      <c r="AD222" s="619"/>
      <c r="AE222" s="646"/>
      <c r="AF222" s="646"/>
      <c r="AG222" s="647"/>
      <c r="AH222" s="644"/>
      <c r="AI222" s="643"/>
      <c r="AJ222" s="644"/>
      <c r="AK222" s="645"/>
      <c r="AL222" s="645"/>
      <c r="AM222" s="645"/>
      <c r="AN222" s="645"/>
      <c r="AO222" s="619"/>
      <c r="AP222" s="646"/>
      <c r="AQ222" s="646"/>
      <c r="AR222" s="647"/>
      <c r="AS222" s="644"/>
      <c r="AT222" s="643"/>
      <c r="AU222" s="644"/>
      <c r="AV222" s="645"/>
      <c r="AW222" s="645"/>
      <c r="AX222" s="645"/>
      <c r="AY222" s="645"/>
      <c r="AZ222" s="619"/>
      <c r="BA222" s="646"/>
      <c r="BB222" s="646"/>
      <c r="BC222" s="647"/>
      <c r="BD222" s="644"/>
      <c r="BE222" s="643"/>
      <c r="BF222" s="644"/>
      <c r="BG222" s="645"/>
      <c r="BH222" s="645"/>
      <c r="BI222" s="645"/>
      <c r="BJ222" s="645"/>
      <c r="BK222" s="619"/>
      <c r="BL222" s="646"/>
      <c r="BM222" s="646"/>
      <c r="BN222" s="647"/>
      <c r="BO222" s="644"/>
      <c r="BP222" s="643"/>
      <c r="BQ222" s="644"/>
      <c r="BR222" s="645"/>
      <c r="BS222" s="645"/>
      <c r="BT222" s="645"/>
      <c r="BU222" s="645"/>
      <c r="BV222" s="619"/>
      <c r="BW222" s="646"/>
      <c r="BX222" s="646"/>
      <c r="BY222" s="647"/>
      <c r="BZ222" s="644"/>
      <c r="CA222" s="643"/>
      <c r="CB222" s="644"/>
      <c r="CC222" s="645"/>
      <c r="CD222" s="645"/>
      <c r="CE222" s="645"/>
      <c r="CF222" s="645"/>
      <c r="CG222" s="619"/>
      <c r="CH222" s="646"/>
      <c r="CI222" s="646"/>
      <c r="CJ222" s="647"/>
      <c r="CK222" s="644"/>
      <c r="CL222" s="643"/>
      <c r="CM222" s="644"/>
      <c r="CN222" s="645"/>
      <c r="CO222" s="645"/>
      <c r="CP222" s="645"/>
      <c r="CQ222" s="645"/>
      <c r="CR222" s="619"/>
      <c r="CS222" s="646"/>
      <c r="CT222" s="646"/>
      <c r="CU222" s="647"/>
      <c r="CV222" s="644"/>
      <c r="CW222" s="643"/>
      <c r="CX222" s="644"/>
      <c r="CY222" s="645"/>
      <c r="CZ222" s="645"/>
      <c r="DA222" s="645"/>
      <c r="DB222" s="645"/>
      <c r="DC222" s="619"/>
      <c r="DD222" s="646"/>
      <c r="DE222" s="646"/>
      <c r="DF222" s="647"/>
      <c r="DG222" s="644"/>
      <c r="DH222" s="643"/>
      <c r="DI222" s="644"/>
      <c r="DJ222" s="645"/>
      <c r="DK222" s="645"/>
      <c r="DL222" s="645"/>
      <c r="DM222" s="645"/>
      <c r="DN222" s="619"/>
      <c r="DO222" s="646"/>
      <c r="DP222" s="646"/>
      <c r="DQ222" s="647"/>
      <c r="DR222" s="644"/>
      <c r="DS222" s="643"/>
      <c r="DT222" s="644"/>
      <c r="DU222" s="645"/>
      <c r="DV222" s="645"/>
      <c r="DW222" s="645"/>
      <c r="DX222" s="645"/>
      <c r="DY222" s="619"/>
      <c r="DZ222" s="646"/>
      <c r="EA222" s="646"/>
      <c r="EB222" s="647"/>
      <c r="EC222" s="644"/>
      <c r="ED222" s="643"/>
      <c r="EE222" s="644"/>
      <c r="EF222" s="645"/>
      <c r="EG222" s="645"/>
      <c r="EH222" s="645"/>
      <c r="EI222" s="645"/>
      <c r="EJ222" s="619"/>
      <c r="EK222" s="646"/>
      <c r="EL222" s="646"/>
      <c r="EM222" s="647"/>
      <c r="EN222" s="644"/>
      <c r="EO222" s="643"/>
      <c r="EP222" s="644"/>
      <c r="EQ222" s="645"/>
      <c r="ER222" s="645"/>
      <c r="ES222" s="645"/>
      <c r="ET222" s="645"/>
      <c r="EU222" s="619"/>
      <c r="EV222" s="646"/>
      <c r="EW222" s="646"/>
      <c r="EX222" s="647"/>
      <c r="EY222" s="644"/>
      <c r="EZ222" s="643"/>
      <c r="FA222" s="644"/>
      <c r="FB222" s="645"/>
      <c r="FC222" s="645"/>
      <c r="FD222" s="645"/>
      <c r="FE222" s="645"/>
      <c r="FF222" s="619"/>
      <c r="FG222" s="646"/>
      <c r="FH222" s="646"/>
      <c r="FI222" s="647"/>
      <c r="FJ222" s="644"/>
      <c r="FK222" s="643"/>
      <c r="FL222" s="644"/>
      <c r="FM222" s="645"/>
      <c r="FN222" s="645"/>
      <c r="FO222" s="645"/>
      <c r="FP222" s="645"/>
      <c r="FQ222" s="619"/>
      <c r="FR222" s="646"/>
      <c r="FS222" s="646"/>
      <c r="FT222" s="647"/>
      <c r="FU222" s="644"/>
      <c r="FV222" s="643"/>
      <c r="FW222" s="644"/>
      <c r="FX222" s="645"/>
      <c r="FY222" s="645"/>
      <c r="FZ222" s="645"/>
      <c r="GA222" s="645"/>
      <c r="GB222" s="619"/>
      <c r="GC222" s="646"/>
      <c r="GD222" s="646"/>
      <c r="GE222" s="647"/>
      <c r="GF222" s="644"/>
      <c r="GG222" s="643"/>
      <c r="GH222" s="644"/>
      <c r="GI222" s="645"/>
      <c r="GJ222" s="645"/>
      <c r="GK222" s="645"/>
      <c r="GL222" s="645"/>
      <c r="GM222" s="619"/>
      <c r="GN222" s="646"/>
      <c r="GO222" s="646"/>
      <c r="GP222" s="647"/>
      <c r="GQ222" s="644"/>
      <c r="GR222" s="643"/>
      <c r="GS222" s="644"/>
      <c r="GT222" s="645"/>
      <c r="GU222" s="645"/>
      <c r="GV222" s="645"/>
      <c r="GW222" s="645"/>
      <c r="GX222" s="619"/>
      <c r="GY222" s="646"/>
      <c r="GZ222" s="646"/>
      <c r="HA222" s="647"/>
      <c r="HB222" s="644"/>
      <c r="HC222" s="643"/>
      <c r="HD222" s="644"/>
      <c r="HE222" s="645"/>
      <c r="HF222" s="645"/>
      <c r="HG222" s="645"/>
      <c r="HH222" s="645"/>
      <c r="HI222" s="619"/>
      <c r="HJ222" s="646"/>
      <c r="HK222" s="646"/>
      <c r="HL222" s="647"/>
      <c r="HM222" s="644"/>
      <c r="HN222" s="643"/>
      <c r="HO222" s="644"/>
      <c r="HP222" s="645"/>
      <c r="HQ222" s="645"/>
      <c r="HR222" s="645"/>
      <c r="HS222" s="645"/>
      <c r="HT222" s="619"/>
      <c r="HU222" s="646"/>
      <c r="HV222" s="646"/>
      <c r="HW222" s="647"/>
      <c r="HX222" s="644"/>
      <c r="HY222" s="643"/>
      <c r="HZ222" s="644"/>
      <c r="IA222" s="645"/>
      <c r="IB222" s="645"/>
      <c r="IC222" s="645"/>
      <c r="ID222" s="645"/>
      <c r="IE222" s="619"/>
      <c r="IF222" s="646"/>
      <c r="IG222" s="646"/>
    </row>
    <row r="223" spans="1:241" s="26" customFormat="1" ht="14.25">
      <c r="A223" s="584">
        <f t="shared" ref="A223:A237" si="29">1+A222</f>
        <v>4</v>
      </c>
      <c r="B223" s="617"/>
      <c r="C223" s="657" t="s">
        <v>3118</v>
      </c>
      <c r="D223" s="658" t="s">
        <v>250</v>
      </c>
      <c r="E223" s="551">
        <v>1</v>
      </c>
      <c r="F223" s="623"/>
      <c r="G223" s="623"/>
      <c r="H223" s="623">
        <f t="shared" si="27"/>
        <v>0</v>
      </c>
      <c r="I223" s="659">
        <f t="shared" si="28"/>
        <v>0</v>
      </c>
      <c r="J223" s="642"/>
      <c r="K223" s="647"/>
      <c r="L223" s="644"/>
      <c r="M223" s="643"/>
      <c r="N223" s="644"/>
      <c r="O223" s="645"/>
      <c r="P223" s="645"/>
      <c r="Q223" s="645"/>
      <c r="R223" s="645"/>
      <c r="S223" s="619"/>
      <c r="T223" s="646"/>
      <c r="U223" s="646"/>
      <c r="V223" s="647"/>
      <c r="W223" s="644"/>
      <c r="X223" s="643"/>
      <c r="Y223" s="644"/>
      <c r="Z223" s="645"/>
      <c r="AA223" s="645"/>
      <c r="AB223" s="645"/>
      <c r="AC223" s="645"/>
      <c r="AD223" s="619"/>
      <c r="AE223" s="646"/>
      <c r="AF223" s="646"/>
      <c r="AG223" s="647"/>
      <c r="AH223" s="644"/>
      <c r="AI223" s="643"/>
      <c r="AJ223" s="644"/>
      <c r="AK223" s="645"/>
      <c r="AL223" s="645"/>
      <c r="AM223" s="645"/>
      <c r="AN223" s="645"/>
      <c r="AO223" s="619"/>
      <c r="AP223" s="646"/>
      <c r="AQ223" s="646"/>
      <c r="AR223" s="647"/>
      <c r="AS223" s="644"/>
      <c r="AT223" s="643"/>
      <c r="AU223" s="644"/>
      <c r="AV223" s="645"/>
      <c r="AW223" s="645"/>
      <c r="AX223" s="645"/>
      <c r="AY223" s="645"/>
      <c r="AZ223" s="619"/>
      <c r="BA223" s="646"/>
      <c r="BB223" s="646"/>
      <c r="BC223" s="647"/>
      <c r="BD223" s="644"/>
      <c r="BE223" s="643"/>
      <c r="BF223" s="644"/>
      <c r="BG223" s="645"/>
      <c r="BH223" s="645"/>
      <c r="BI223" s="645"/>
      <c r="BJ223" s="645"/>
      <c r="BK223" s="619"/>
      <c r="BL223" s="646"/>
      <c r="BM223" s="646"/>
      <c r="BN223" s="647"/>
      <c r="BO223" s="644"/>
      <c r="BP223" s="643"/>
      <c r="BQ223" s="644"/>
      <c r="BR223" s="645"/>
      <c r="BS223" s="645"/>
      <c r="BT223" s="645"/>
      <c r="BU223" s="645"/>
      <c r="BV223" s="619"/>
      <c r="BW223" s="646"/>
      <c r="BX223" s="646"/>
      <c r="BY223" s="647"/>
      <c r="BZ223" s="644"/>
      <c r="CA223" s="643"/>
      <c r="CB223" s="644"/>
      <c r="CC223" s="645"/>
      <c r="CD223" s="645"/>
      <c r="CE223" s="645"/>
      <c r="CF223" s="645"/>
      <c r="CG223" s="619"/>
      <c r="CH223" s="646"/>
      <c r="CI223" s="646"/>
      <c r="CJ223" s="647"/>
      <c r="CK223" s="644"/>
      <c r="CL223" s="643"/>
      <c r="CM223" s="644"/>
      <c r="CN223" s="645"/>
      <c r="CO223" s="645"/>
      <c r="CP223" s="645"/>
      <c r="CQ223" s="645"/>
      <c r="CR223" s="619"/>
      <c r="CS223" s="646"/>
      <c r="CT223" s="646"/>
      <c r="CU223" s="647"/>
      <c r="CV223" s="644"/>
      <c r="CW223" s="643"/>
      <c r="CX223" s="644"/>
      <c r="CY223" s="645"/>
      <c r="CZ223" s="645"/>
      <c r="DA223" s="645"/>
      <c r="DB223" s="645"/>
      <c r="DC223" s="619"/>
      <c r="DD223" s="646"/>
      <c r="DE223" s="646"/>
      <c r="DF223" s="647"/>
      <c r="DG223" s="644"/>
      <c r="DH223" s="643"/>
      <c r="DI223" s="644"/>
      <c r="DJ223" s="645"/>
      <c r="DK223" s="645"/>
      <c r="DL223" s="645"/>
      <c r="DM223" s="645"/>
      <c r="DN223" s="619"/>
      <c r="DO223" s="646"/>
      <c r="DP223" s="646"/>
      <c r="DQ223" s="647"/>
      <c r="DR223" s="644"/>
      <c r="DS223" s="643"/>
      <c r="DT223" s="644"/>
      <c r="DU223" s="645"/>
      <c r="DV223" s="645"/>
      <c r="DW223" s="645"/>
      <c r="DX223" s="645"/>
      <c r="DY223" s="619"/>
      <c r="DZ223" s="646"/>
      <c r="EA223" s="646"/>
      <c r="EB223" s="647"/>
      <c r="EC223" s="644"/>
      <c r="ED223" s="643"/>
      <c r="EE223" s="644"/>
      <c r="EF223" s="645"/>
      <c r="EG223" s="645"/>
      <c r="EH223" s="645"/>
      <c r="EI223" s="645"/>
      <c r="EJ223" s="619"/>
      <c r="EK223" s="646"/>
      <c r="EL223" s="646"/>
      <c r="EM223" s="647"/>
      <c r="EN223" s="644"/>
      <c r="EO223" s="643"/>
      <c r="EP223" s="644"/>
      <c r="EQ223" s="645"/>
      <c r="ER223" s="645"/>
      <c r="ES223" s="645"/>
      <c r="ET223" s="645"/>
      <c r="EU223" s="619"/>
      <c r="EV223" s="646"/>
      <c r="EW223" s="646"/>
      <c r="EX223" s="647"/>
      <c r="EY223" s="644"/>
      <c r="EZ223" s="643"/>
      <c r="FA223" s="644"/>
      <c r="FB223" s="645"/>
      <c r="FC223" s="645"/>
      <c r="FD223" s="645"/>
      <c r="FE223" s="645"/>
      <c r="FF223" s="619"/>
      <c r="FG223" s="646"/>
      <c r="FH223" s="646"/>
      <c r="FI223" s="647"/>
      <c r="FJ223" s="644"/>
      <c r="FK223" s="643"/>
      <c r="FL223" s="644"/>
      <c r="FM223" s="645"/>
      <c r="FN223" s="645"/>
      <c r="FO223" s="645"/>
      <c r="FP223" s="645"/>
      <c r="FQ223" s="619"/>
      <c r="FR223" s="646"/>
      <c r="FS223" s="646"/>
      <c r="FT223" s="647"/>
      <c r="FU223" s="644"/>
      <c r="FV223" s="643"/>
      <c r="FW223" s="644"/>
      <c r="FX223" s="645"/>
      <c r="FY223" s="645"/>
      <c r="FZ223" s="645"/>
      <c r="GA223" s="645"/>
      <c r="GB223" s="619"/>
      <c r="GC223" s="646"/>
      <c r="GD223" s="646"/>
      <c r="GE223" s="647"/>
      <c r="GF223" s="644"/>
      <c r="GG223" s="643"/>
      <c r="GH223" s="644"/>
      <c r="GI223" s="645"/>
      <c r="GJ223" s="645"/>
      <c r="GK223" s="645"/>
      <c r="GL223" s="645"/>
      <c r="GM223" s="619"/>
      <c r="GN223" s="646"/>
      <c r="GO223" s="646"/>
      <c r="GP223" s="647"/>
      <c r="GQ223" s="644"/>
      <c r="GR223" s="643"/>
      <c r="GS223" s="644"/>
      <c r="GT223" s="645"/>
      <c r="GU223" s="645"/>
      <c r="GV223" s="645"/>
      <c r="GW223" s="645"/>
      <c r="GX223" s="619"/>
      <c r="GY223" s="646"/>
      <c r="GZ223" s="646"/>
      <c r="HA223" s="647"/>
      <c r="HB223" s="644"/>
      <c r="HC223" s="643"/>
      <c r="HD223" s="644"/>
      <c r="HE223" s="645"/>
      <c r="HF223" s="645"/>
      <c r="HG223" s="645"/>
      <c r="HH223" s="645"/>
      <c r="HI223" s="619"/>
      <c r="HJ223" s="646"/>
      <c r="HK223" s="646"/>
      <c r="HL223" s="647"/>
      <c r="HM223" s="644"/>
      <c r="HN223" s="643"/>
      <c r="HO223" s="644"/>
      <c r="HP223" s="645"/>
      <c r="HQ223" s="645"/>
      <c r="HR223" s="645"/>
      <c r="HS223" s="645"/>
      <c r="HT223" s="619"/>
      <c r="HU223" s="646"/>
      <c r="HV223" s="646"/>
      <c r="HW223" s="647"/>
      <c r="HX223" s="644"/>
      <c r="HY223" s="643"/>
      <c r="HZ223" s="644"/>
      <c r="IA223" s="645"/>
      <c r="IB223" s="645"/>
      <c r="IC223" s="645"/>
      <c r="ID223" s="645"/>
      <c r="IE223" s="619"/>
      <c r="IF223" s="646"/>
      <c r="IG223" s="646"/>
    </row>
    <row r="224" spans="1:241" s="26" customFormat="1" ht="25.5">
      <c r="A224" s="584">
        <f t="shared" si="29"/>
        <v>5</v>
      </c>
      <c r="B224" s="617"/>
      <c r="C224" s="657" t="s">
        <v>3119</v>
      </c>
      <c r="D224" s="658" t="s">
        <v>250</v>
      </c>
      <c r="E224" s="551">
        <v>16</v>
      </c>
      <c r="F224" s="623"/>
      <c r="G224" s="623"/>
      <c r="H224" s="623">
        <f t="shared" si="27"/>
        <v>0</v>
      </c>
      <c r="I224" s="659">
        <f t="shared" si="28"/>
        <v>0</v>
      </c>
      <c r="J224" s="642"/>
      <c r="K224" s="647"/>
      <c r="L224" s="644"/>
      <c r="M224" s="643"/>
      <c r="N224" s="644"/>
      <c r="O224" s="645"/>
      <c r="P224" s="645"/>
      <c r="Q224" s="645"/>
      <c r="R224" s="645"/>
      <c r="S224" s="619"/>
      <c r="T224" s="646"/>
      <c r="U224" s="646"/>
      <c r="V224" s="647"/>
      <c r="W224" s="644"/>
      <c r="X224" s="643"/>
      <c r="Y224" s="644"/>
      <c r="Z224" s="645"/>
      <c r="AA224" s="645"/>
      <c r="AB224" s="645"/>
      <c r="AC224" s="645"/>
      <c r="AD224" s="619"/>
      <c r="AE224" s="646"/>
      <c r="AF224" s="646"/>
      <c r="AG224" s="647"/>
      <c r="AH224" s="644"/>
      <c r="AI224" s="643"/>
      <c r="AJ224" s="644"/>
      <c r="AK224" s="645"/>
      <c r="AL224" s="645"/>
      <c r="AM224" s="645"/>
      <c r="AN224" s="645"/>
      <c r="AO224" s="619"/>
      <c r="AP224" s="646"/>
      <c r="AQ224" s="646"/>
      <c r="AR224" s="647"/>
      <c r="AS224" s="644"/>
      <c r="AT224" s="643"/>
      <c r="AU224" s="644"/>
      <c r="AV224" s="645"/>
      <c r="AW224" s="645"/>
      <c r="AX224" s="645"/>
      <c r="AY224" s="645"/>
      <c r="AZ224" s="619"/>
      <c r="BA224" s="646"/>
      <c r="BB224" s="646"/>
      <c r="BC224" s="647"/>
      <c r="BD224" s="644"/>
      <c r="BE224" s="643"/>
      <c r="BF224" s="644"/>
      <c r="BG224" s="645"/>
      <c r="BH224" s="645"/>
      <c r="BI224" s="645"/>
      <c r="BJ224" s="645"/>
      <c r="BK224" s="619"/>
      <c r="BL224" s="646"/>
      <c r="BM224" s="646"/>
      <c r="BN224" s="647"/>
      <c r="BO224" s="644"/>
      <c r="BP224" s="643"/>
      <c r="BQ224" s="644"/>
      <c r="BR224" s="645"/>
      <c r="BS224" s="645"/>
      <c r="BT224" s="645"/>
      <c r="BU224" s="645"/>
      <c r="BV224" s="619"/>
      <c r="BW224" s="646"/>
      <c r="BX224" s="646"/>
      <c r="BY224" s="647"/>
      <c r="BZ224" s="644"/>
      <c r="CA224" s="643"/>
      <c r="CB224" s="644"/>
      <c r="CC224" s="645"/>
      <c r="CD224" s="645"/>
      <c r="CE224" s="645"/>
      <c r="CF224" s="645"/>
      <c r="CG224" s="619"/>
      <c r="CH224" s="646"/>
      <c r="CI224" s="646"/>
      <c r="CJ224" s="647"/>
      <c r="CK224" s="644"/>
      <c r="CL224" s="643"/>
      <c r="CM224" s="644"/>
      <c r="CN224" s="645"/>
      <c r="CO224" s="645"/>
      <c r="CP224" s="645"/>
      <c r="CQ224" s="645"/>
      <c r="CR224" s="619"/>
      <c r="CS224" s="646"/>
      <c r="CT224" s="646"/>
      <c r="CU224" s="647"/>
      <c r="CV224" s="644"/>
      <c r="CW224" s="643"/>
      <c r="CX224" s="644"/>
      <c r="CY224" s="645"/>
      <c r="CZ224" s="645"/>
      <c r="DA224" s="645"/>
      <c r="DB224" s="645"/>
      <c r="DC224" s="619"/>
      <c r="DD224" s="646"/>
      <c r="DE224" s="646"/>
      <c r="DF224" s="647"/>
      <c r="DG224" s="644"/>
      <c r="DH224" s="643"/>
      <c r="DI224" s="644"/>
      <c r="DJ224" s="645"/>
      <c r="DK224" s="645"/>
      <c r="DL224" s="645"/>
      <c r="DM224" s="645"/>
      <c r="DN224" s="619"/>
      <c r="DO224" s="646"/>
      <c r="DP224" s="646"/>
      <c r="DQ224" s="647"/>
      <c r="DR224" s="644"/>
      <c r="DS224" s="643"/>
      <c r="DT224" s="644"/>
      <c r="DU224" s="645"/>
      <c r="DV224" s="645"/>
      <c r="DW224" s="645"/>
      <c r="DX224" s="645"/>
      <c r="DY224" s="619"/>
      <c r="DZ224" s="646"/>
      <c r="EA224" s="646"/>
      <c r="EB224" s="647"/>
      <c r="EC224" s="644"/>
      <c r="ED224" s="643"/>
      <c r="EE224" s="644"/>
      <c r="EF224" s="645"/>
      <c r="EG224" s="645"/>
      <c r="EH224" s="645"/>
      <c r="EI224" s="645"/>
      <c r="EJ224" s="619"/>
      <c r="EK224" s="646"/>
      <c r="EL224" s="646"/>
      <c r="EM224" s="647"/>
      <c r="EN224" s="644"/>
      <c r="EO224" s="643"/>
      <c r="EP224" s="644"/>
      <c r="EQ224" s="645"/>
      <c r="ER224" s="645"/>
      <c r="ES224" s="645"/>
      <c r="ET224" s="645"/>
      <c r="EU224" s="619"/>
      <c r="EV224" s="646"/>
      <c r="EW224" s="646"/>
      <c r="EX224" s="647"/>
      <c r="EY224" s="644"/>
      <c r="EZ224" s="643"/>
      <c r="FA224" s="644"/>
      <c r="FB224" s="645"/>
      <c r="FC224" s="645"/>
      <c r="FD224" s="645"/>
      <c r="FE224" s="645"/>
      <c r="FF224" s="619"/>
      <c r="FG224" s="646"/>
      <c r="FH224" s="646"/>
      <c r="FI224" s="647"/>
      <c r="FJ224" s="644"/>
      <c r="FK224" s="643"/>
      <c r="FL224" s="644"/>
      <c r="FM224" s="645"/>
      <c r="FN224" s="645"/>
      <c r="FO224" s="645"/>
      <c r="FP224" s="645"/>
      <c r="FQ224" s="619"/>
      <c r="FR224" s="646"/>
      <c r="FS224" s="646"/>
      <c r="FT224" s="647"/>
      <c r="FU224" s="644"/>
      <c r="FV224" s="643"/>
      <c r="FW224" s="644"/>
      <c r="FX224" s="645"/>
      <c r="FY224" s="645"/>
      <c r="FZ224" s="645"/>
      <c r="GA224" s="645"/>
      <c r="GB224" s="619"/>
      <c r="GC224" s="646"/>
      <c r="GD224" s="646"/>
      <c r="GE224" s="647"/>
      <c r="GF224" s="644"/>
      <c r="GG224" s="643"/>
      <c r="GH224" s="644"/>
      <c r="GI224" s="645"/>
      <c r="GJ224" s="645"/>
      <c r="GK224" s="645"/>
      <c r="GL224" s="645"/>
      <c r="GM224" s="619"/>
      <c r="GN224" s="646"/>
      <c r="GO224" s="646"/>
      <c r="GP224" s="647"/>
      <c r="GQ224" s="644"/>
      <c r="GR224" s="643"/>
      <c r="GS224" s="644"/>
      <c r="GT224" s="645"/>
      <c r="GU224" s="645"/>
      <c r="GV224" s="645"/>
      <c r="GW224" s="645"/>
      <c r="GX224" s="619"/>
      <c r="GY224" s="646"/>
      <c r="GZ224" s="646"/>
      <c r="HA224" s="647"/>
      <c r="HB224" s="644"/>
      <c r="HC224" s="643"/>
      <c r="HD224" s="644"/>
      <c r="HE224" s="645"/>
      <c r="HF224" s="645"/>
      <c r="HG224" s="645"/>
      <c r="HH224" s="645"/>
      <c r="HI224" s="619"/>
      <c r="HJ224" s="646"/>
      <c r="HK224" s="646"/>
      <c r="HL224" s="647"/>
      <c r="HM224" s="644"/>
      <c r="HN224" s="643"/>
      <c r="HO224" s="644"/>
      <c r="HP224" s="645"/>
      <c r="HQ224" s="645"/>
      <c r="HR224" s="645"/>
      <c r="HS224" s="645"/>
      <c r="HT224" s="619"/>
      <c r="HU224" s="646"/>
      <c r="HV224" s="646"/>
      <c r="HW224" s="647"/>
      <c r="HX224" s="644"/>
      <c r="HY224" s="643"/>
      <c r="HZ224" s="644"/>
      <c r="IA224" s="645"/>
      <c r="IB224" s="645"/>
      <c r="IC224" s="645"/>
      <c r="ID224" s="645"/>
      <c r="IE224" s="619"/>
      <c r="IF224" s="646"/>
      <c r="IG224" s="646"/>
    </row>
    <row r="225" spans="1:241" s="26" customFormat="1" ht="14.25">
      <c r="A225" s="584">
        <f t="shared" si="29"/>
        <v>6</v>
      </c>
      <c r="B225" s="617"/>
      <c r="C225" s="657" t="s">
        <v>3120</v>
      </c>
      <c r="D225" s="658" t="s">
        <v>250</v>
      </c>
      <c r="E225" s="551">
        <v>16</v>
      </c>
      <c r="F225" s="623"/>
      <c r="G225" s="623"/>
      <c r="H225" s="623">
        <f t="shared" si="27"/>
        <v>0</v>
      </c>
      <c r="I225" s="659">
        <f t="shared" si="28"/>
        <v>0</v>
      </c>
      <c r="J225" s="642"/>
      <c r="K225" s="647"/>
      <c r="L225" s="644"/>
      <c r="M225" s="643"/>
      <c r="N225" s="644"/>
      <c r="O225" s="645"/>
      <c r="P225" s="645"/>
      <c r="Q225" s="645"/>
      <c r="R225" s="645"/>
      <c r="S225" s="619"/>
      <c r="T225" s="646"/>
      <c r="U225" s="646"/>
      <c r="V225" s="647"/>
      <c r="W225" s="644"/>
      <c r="X225" s="643"/>
      <c r="Y225" s="644"/>
      <c r="Z225" s="645"/>
      <c r="AA225" s="645"/>
      <c r="AB225" s="645"/>
      <c r="AC225" s="645"/>
      <c r="AD225" s="619"/>
      <c r="AE225" s="646"/>
      <c r="AF225" s="646"/>
      <c r="AG225" s="647"/>
      <c r="AH225" s="644"/>
      <c r="AI225" s="643"/>
      <c r="AJ225" s="644"/>
      <c r="AK225" s="645"/>
      <c r="AL225" s="645"/>
      <c r="AM225" s="645"/>
      <c r="AN225" s="645"/>
      <c r="AO225" s="619"/>
      <c r="AP225" s="646"/>
      <c r="AQ225" s="646"/>
      <c r="AR225" s="647"/>
      <c r="AS225" s="644"/>
      <c r="AT225" s="643"/>
      <c r="AU225" s="644"/>
      <c r="AV225" s="645"/>
      <c r="AW225" s="645"/>
      <c r="AX225" s="645"/>
      <c r="AY225" s="645"/>
      <c r="AZ225" s="619"/>
      <c r="BA225" s="646"/>
      <c r="BB225" s="646"/>
      <c r="BC225" s="647"/>
      <c r="BD225" s="644"/>
      <c r="BE225" s="643"/>
      <c r="BF225" s="644"/>
      <c r="BG225" s="645"/>
      <c r="BH225" s="645"/>
      <c r="BI225" s="645"/>
      <c r="BJ225" s="645"/>
      <c r="BK225" s="619"/>
      <c r="BL225" s="646"/>
      <c r="BM225" s="646"/>
      <c r="BN225" s="647"/>
      <c r="BO225" s="644"/>
      <c r="BP225" s="643"/>
      <c r="BQ225" s="644"/>
      <c r="BR225" s="645"/>
      <c r="BS225" s="645"/>
      <c r="BT225" s="645"/>
      <c r="BU225" s="645"/>
      <c r="BV225" s="619"/>
      <c r="BW225" s="646"/>
      <c r="BX225" s="646"/>
      <c r="BY225" s="647"/>
      <c r="BZ225" s="644"/>
      <c r="CA225" s="643"/>
      <c r="CB225" s="644"/>
      <c r="CC225" s="645"/>
      <c r="CD225" s="645"/>
      <c r="CE225" s="645"/>
      <c r="CF225" s="645"/>
      <c r="CG225" s="619"/>
      <c r="CH225" s="646"/>
      <c r="CI225" s="646"/>
      <c r="CJ225" s="647"/>
      <c r="CK225" s="644"/>
      <c r="CL225" s="643"/>
      <c r="CM225" s="644"/>
      <c r="CN225" s="645"/>
      <c r="CO225" s="645"/>
      <c r="CP225" s="645"/>
      <c r="CQ225" s="645"/>
      <c r="CR225" s="619"/>
      <c r="CS225" s="646"/>
      <c r="CT225" s="646"/>
      <c r="CU225" s="647"/>
      <c r="CV225" s="644"/>
      <c r="CW225" s="643"/>
      <c r="CX225" s="644"/>
      <c r="CY225" s="645"/>
      <c r="CZ225" s="645"/>
      <c r="DA225" s="645"/>
      <c r="DB225" s="645"/>
      <c r="DC225" s="619"/>
      <c r="DD225" s="646"/>
      <c r="DE225" s="646"/>
      <c r="DF225" s="647"/>
      <c r="DG225" s="644"/>
      <c r="DH225" s="643"/>
      <c r="DI225" s="644"/>
      <c r="DJ225" s="645"/>
      <c r="DK225" s="645"/>
      <c r="DL225" s="645"/>
      <c r="DM225" s="645"/>
      <c r="DN225" s="619"/>
      <c r="DO225" s="646"/>
      <c r="DP225" s="646"/>
      <c r="DQ225" s="647"/>
      <c r="DR225" s="644"/>
      <c r="DS225" s="643"/>
      <c r="DT225" s="644"/>
      <c r="DU225" s="645"/>
      <c r="DV225" s="645"/>
      <c r="DW225" s="645"/>
      <c r="DX225" s="645"/>
      <c r="DY225" s="619"/>
      <c r="DZ225" s="646"/>
      <c r="EA225" s="646"/>
      <c r="EB225" s="647"/>
      <c r="EC225" s="644"/>
      <c r="ED225" s="643"/>
      <c r="EE225" s="644"/>
      <c r="EF225" s="645"/>
      <c r="EG225" s="645"/>
      <c r="EH225" s="645"/>
      <c r="EI225" s="645"/>
      <c r="EJ225" s="619"/>
      <c r="EK225" s="646"/>
      <c r="EL225" s="646"/>
      <c r="EM225" s="647"/>
      <c r="EN225" s="644"/>
      <c r="EO225" s="643"/>
      <c r="EP225" s="644"/>
      <c r="EQ225" s="645"/>
      <c r="ER225" s="645"/>
      <c r="ES225" s="645"/>
      <c r="ET225" s="645"/>
      <c r="EU225" s="619"/>
      <c r="EV225" s="646"/>
      <c r="EW225" s="646"/>
      <c r="EX225" s="647"/>
      <c r="EY225" s="644"/>
      <c r="EZ225" s="643"/>
      <c r="FA225" s="644"/>
      <c r="FB225" s="645"/>
      <c r="FC225" s="645"/>
      <c r="FD225" s="645"/>
      <c r="FE225" s="645"/>
      <c r="FF225" s="619"/>
      <c r="FG225" s="646"/>
      <c r="FH225" s="646"/>
      <c r="FI225" s="647"/>
      <c r="FJ225" s="644"/>
      <c r="FK225" s="643"/>
      <c r="FL225" s="644"/>
      <c r="FM225" s="645"/>
      <c r="FN225" s="645"/>
      <c r="FO225" s="645"/>
      <c r="FP225" s="645"/>
      <c r="FQ225" s="619"/>
      <c r="FR225" s="646"/>
      <c r="FS225" s="646"/>
      <c r="FT225" s="647"/>
      <c r="FU225" s="644"/>
      <c r="FV225" s="643"/>
      <c r="FW225" s="644"/>
      <c r="FX225" s="645"/>
      <c r="FY225" s="645"/>
      <c r="FZ225" s="645"/>
      <c r="GA225" s="645"/>
      <c r="GB225" s="619"/>
      <c r="GC225" s="646"/>
      <c r="GD225" s="646"/>
      <c r="GE225" s="647"/>
      <c r="GF225" s="644"/>
      <c r="GG225" s="643"/>
      <c r="GH225" s="644"/>
      <c r="GI225" s="645"/>
      <c r="GJ225" s="645"/>
      <c r="GK225" s="645"/>
      <c r="GL225" s="645"/>
      <c r="GM225" s="619"/>
      <c r="GN225" s="646"/>
      <c r="GO225" s="646"/>
      <c r="GP225" s="647"/>
      <c r="GQ225" s="644"/>
      <c r="GR225" s="643"/>
      <c r="GS225" s="644"/>
      <c r="GT225" s="645"/>
      <c r="GU225" s="645"/>
      <c r="GV225" s="645"/>
      <c r="GW225" s="645"/>
      <c r="GX225" s="619"/>
      <c r="GY225" s="646"/>
      <c r="GZ225" s="646"/>
      <c r="HA225" s="647"/>
      <c r="HB225" s="644"/>
      <c r="HC225" s="643"/>
      <c r="HD225" s="644"/>
      <c r="HE225" s="645"/>
      <c r="HF225" s="645"/>
      <c r="HG225" s="645"/>
      <c r="HH225" s="645"/>
      <c r="HI225" s="619"/>
      <c r="HJ225" s="646"/>
      <c r="HK225" s="646"/>
      <c r="HL225" s="647"/>
      <c r="HM225" s="644"/>
      <c r="HN225" s="643"/>
      <c r="HO225" s="644"/>
      <c r="HP225" s="645"/>
      <c r="HQ225" s="645"/>
      <c r="HR225" s="645"/>
      <c r="HS225" s="645"/>
      <c r="HT225" s="619"/>
      <c r="HU225" s="646"/>
      <c r="HV225" s="646"/>
      <c r="HW225" s="647"/>
      <c r="HX225" s="644"/>
      <c r="HY225" s="643"/>
      <c r="HZ225" s="644"/>
      <c r="IA225" s="645"/>
      <c r="IB225" s="645"/>
      <c r="IC225" s="645"/>
      <c r="ID225" s="645"/>
      <c r="IE225" s="619"/>
      <c r="IF225" s="646"/>
      <c r="IG225" s="646"/>
    </row>
    <row r="226" spans="1:241" s="26" customFormat="1" ht="25.5">
      <c r="A226" s="584">
        <f t="shared" si="29"/>
        <v>7</v>
      </c>
      <c r="B226" s="617"/>
      <c r="C226" s="657" t="s">
        <v>3121</v>
      </c>
      <c r="D226" s="658" t="s">
        <v>250</v>
      </c>
      <c r="E226" s="551">
        <f>E224</f>
        <v>16</v>
      </c>
      <c r="F226" s="623"/>
      <c r="G226" s="623"/>
      <c r="H226" s="623">
        <f t="shared" si="27"/>
        <v>0</v>
      </c>
      <c r="I226" s="659">
        <f t="shared" si="28"/>
        <v>0</v>
      </c>
      <c r="J226" s="642"/>
      <c r="K226" s="647"/>
      <c r="L226" s="644"/>
      <c r="M226" s="643"/>
      <c r="N226" s="644"/>
      <c r="O226" s="645"/>
      <c r="P226" s="645"/>
      <c r="Q226" s="645"/>
      <c r="R226" s="645"/>
      <c r="S226" s="619"/>
      <c r="T226" s="646"/>
      <c r="U226" s="646"/>
      <c r="V226" s="647"/>
      <c r="W226" s="644"/>
      <c r="X226" s="643"/>
      <c r="Y226" s="644"/>
      <c r="Z226" s="645"/>
      <c r="AA226" s="645"/>
      <c r="AB226" s="645"/>
      <c r="AC226" s="645"/>
      <c r="AD226" s="619"/>
      <c r="AE226" s="646"/>
      <c r="AF226" s="646"/>
      <c r="AG226" s="647"/>
      <c r="AH226" s="644"/>
      <c r="AI226" s="643"/>
      <c r="AJ226" s="644"/>
      <c r="AK226" s="645"/>
      <c r="AL226" s="645"/>
      <c r="AM226" s="645"/>
      <c r="AN226" s="645"/>
      <c r="AO226" s="619"/>
      <c r="AP226" s="646"/>
      <c r="AQ226" s="646"/>
      <c r="AR226" s="647"/>
      <c r="AS226" s="644"/>
      <c r="AT226" s="643"/>
      <c r="AU226" s="644"/>
      <c r="AV226" s="645"/>
      <c r="AW226" s="645"/>
      <c r="AX226" s="645"/>
      <c r="AY226" s="645"/>
      <c r="AZ226" s="619"/>
      <c r="BA226" s="646"/>
      <c r="BB226" s="646"/>
      <c r="BC226" s="647"/>
      <c r="BD226" s="644"/>
      <c r="BE226" s="643"/>
      <c r="BF226" s="644"/>
      <c r="BG226" s="645"/>
      <c r="BH226" s="645"/>
      <c r="BI226" s="645"/>
      <c r="BJ226" s="645"/>
      <c r="BK226" s="619"/>
      <c r="BL226" s="646"/>
      <c r="BM226" s="646"/>
      <c r="BN226" s="647"/>
      <c r="BO226" s="644"/>
      <c r="BP226" s="643"/>
      <c r="BQ226" s="644"/>
      <c r="BR226" s="645"/>
      <c r="BS226" s="645"/>
      <c r="BT226" s="645"/>
      <c r="BU226" s="645"/>
      <c r="BV226" s="619"/>
      <c r="BW226" s="646"/>
      <c r="BX226" s="646"/>
      <c r="BY226" s="647"/>
      <c r="BZ226" s="644"/>
      <c r="CA226" s="643"/>
      <c r="CB226" s="644"/>
      <c r="CC226" s="645"/>
      <c r="CD226" s="645"/>
      <c r="CE226" s="645"/>
      <c r="CF226" s="645"/>
      <c r="CG226" s="619"/>
      <c r="CH226" s="646"/>
      <c r="CI226" s="646"/>
      <c r="CJ226" s="647"/>
      <c r="CK226" s="644"/>
      <c r="CL226" s="643"/>
      <c r="CM226" s="644"/>
      <c r="CN226" s="645"/>
      <c r="CO226" s="645"/>
      <c r="CP226" s="645"/>
      <c r="CQ226" s="645"/>
      <c r="CR226" s="619"/>
      <c r="CS226" s="646"/>
      <c r="CT226" s="646"/>
      <c r="CU226" s="647"/>
      <c r="CV226" s="644"/>
      <c r="CW226" s="643"/>
      <c r="CX226" s="644"/>
      <c r="CY226" s="645"/>
      <c r="CZ226" s="645"/>
      <c r="DA226" s="645"/>
      <c r="DB226" s="645"/>
      <c r="DC226" s="619"/>
      <c r="DD226" s="646"/>
      <c r="DE226" s="646"/>
      <c r="DF226" s="647"/>
      <c r="DG226" s="644"/>
      <c r="DH226" s="643"/>
      <c r="DI226" s="644"/>
      <c r="DJ226" s="645"/>
      <c r="DK226" s="645"/>
      <c r="DL226" s="645"/>
      <c r="DM226" s="645"/>
      <c r="DN226" s="619"/>
      <c r="DO226" s="646"/>
      <c r="DP226" s="646"/>
      <c r="DQ226" s="647"/>
      <c r="DR226" s="644"/>
      <c r="DS226" s="643"/>
      <c r="DT226" s="644"/>
      <c r="DU226" s="645"/>
      <c r="DV226" s="645"/>
      <c r="DW226" s="645"/>
      <c r="DX226" s="645"/>
      <c r="DY226" s="619"/>
      <c r="DZ226" s="646"/>
      <c r="EA226" s="646"/>
      <c r="EB226" s="647"/>
      <c r="EC226" s="644"/>
      <c r="ED226" s="643"/>
      <c r="EE226" s="644"/>
      <c r="EF226" s="645"/>
      <c r="EG226" s="645"/>
      <c r="EH226" s="645"/>
      <c r="EI226" s="645"/>
      <c r="EJ226" s="619"/>
      <c r="EK226" s="646"/>
      <c r="EL226" s="646"/>
      <c r="EM226" s="647"/>
      <c r="EN226" s="644"/>
      <c r="EO226" s="643"/>
      <c r="EP226" s="644"/>
      <c r="EQ226" s="645"/>
      <c r="ER226" s="645"/>
      <c r="ES226" s="645"/>
      <c r="ET226" s="645"/>
      <c r="EU226" s="619"/>
      <c r="EV226" s="646"/>
      <c r="EW226" s="646"/>
      <c r="EX226" s="647"/>
      <c r="EY226" s="644"/>
      <c r="EZ226" s="643"/>
      <c r="FA226" s="644"/>
      <c r="FB226" s="645"/>
      <c r="FC226" s="645"/>
      <c r="FD226" s="645"/>
      <c r="FE226" s="645"/>
      <c r="FF226" s="619"/>
      <c r="FG226" s="646"/>
      <c r="FH226" s="646"/>
      <c r="FI226" s="647"/>
      <c r="FJ226" s="644"/>
      <c r="FK226" s="643"/>
      <c r="FL226" s="644"/>
      <c r="FM226" s="645"/>
      <c r="FN226" s="645"/>
      <c r="FO226" s="645"/>
      <c r="FP226" s="645"/>
      <c r="FQ226" s="619"/>
      <c r="FR226" s="646"/>
      <c r="FS226" s="646"/>
      <c r="FT226" s="647"/>
      <c r="FU226" s="644"/>
      <c r="FV226" s="643"/>
      <c r="FW226" s="644"/>
      <c r="FX226" s="645"/>
      <c r="FY226" s="645"/>
      <c r="FZ226" s="645"/>
      <c r="GA226" s="645"/>
      <c r="GB226" s="619"/>
      <c r="GC226" s="646"/>
      <c r="GD226" s="646"/>
      <c r="GE226" s="647"/>
      <c r="GF226" s="644"/>
      <c r="GG226" s="643"/>
      <c r="GH226" s="644"/>
      <c r="GI226" s="645"/>
      <c r="GJ226" s="645"/>
      <c r="GK226" s="645"/>
      <c r="GL226" s="645"/>
      <c r="GM226" s="619"/>
      <c r="GN226" s="646"/>
      <c r="GO226" s="646"/>
      <c r="GP226" s="647"/>
      <c r="GQ226" s="644"/>
      <c r="GR226" s="643"/>
      <c r="GS226" s="644"/>
      <c r="GT226" s="645"/>
      <c r="GU226" s="645"/>
      <c r="GV226" s="645"/>
      <c r="GW226" s="645"/>
      <c r="GX226" s="619"/>
      <c r="GY226" s="646"/>
      <c r="GZ226" s="646"/>
      <c r="HA226" s="647"/>
      <c r="HB226" s="644"/>
      <c r="HC226" s="643"/>
      <c r="HD226" s="644"/>
      <c r="HE226" s="645"/>
      <c r="HF226" s="645"/>
      <c r="HG226" s="645"/>
      <c r="HH226" s="645"/>
      <c r="HI226" s="619"/>
      <c r="HJ226" s="646"/>
      <c r="HK226" s="646"/>
      <c r="HL226" s="647"/>
      <c r="HM226" s="644"/>
      <c r="HN226" s="643"/>
      <c r="HO226" s="644"/>
      <c r="HP226" s="645"/>
      <c r="HQ226" s="645"/>
      <c r="HR226" s="645"/>
      <c r="HS226" s="645"/>
      <c r="HT226" s="619"/>
      <c r="HU226" s="646"/>
      <c r="HV226" s="646"/>
      <c r="HW226" s="647"/>
      <c r="HX226" s="644"/>
      <c r="HY226" s="643"/>
      <c r="HZ226" s="644"/>
      <c r="IA226" s="645"/>
      <c r="IB226" s="645"/>
      <c r="IC226" s="645"/>
      <c r="ID226" s="645"/>
      <c r="IE226" s="619"/>
      <c r="IF226" s="646"/>
      <c r="IG226" s="646"/>
    </row>
    <row r="227" spans="1:241" s="27" customFormat="1" ht="63.75">
      <c r="A227" s="584">
        <f t="shared" si="29"/>
        <v>8</v>
      </c>
      <c r="B227" s="660"/>
      <c r="C227" s="617" t="s">
        <v>3122</v>
      </c>
      <c r="D227" s="551" t="s">
        <v>250</v>
      </c>
      <c r="E227" s="551">
        <v>4</v>
      </c>
      <c r="F227" s="623"/>
      <c r="G227" s="618"/>
      <c r="H227" s="623">
        <f t="shared" si="27"/>
        <v>0</v>
      </c>
      <c r="I227" s="659">
        <f t="shared" si="28"/>
        <v>0</v>
      </c>
      <c r="J227" s="661"/>
      <c r="K227" s="662"/>
      <c r="L227" s="663"/>
      <c r="M227" s="663"/>
      <c r="N227" s="663"/>
      <c r="O227" s="663"/>
      <c r="P227" s="664"/>
      <c r="Q227" s="665"/>
      <c r="R227" s="665"/>
      <c r="S227" s="666"/>
      <c r="T227" s="667"/>
      <c r="U227" s="668"/>
      <c r="V227" s="667"/>
      <c r="W227" s="663"/>
      <c r="X227" s="663"/>
      <c r="Y227" s="663"/>
      <c r="Z227" s="663"/>
      <c r="AA227" s="664"/>
      <c r="AB227" s="665"/>
      <c r="AC227" s="665"/>
      <c r="AD227" s="666"/>
      <c r="AE227" s="667"/>
      <c r="AF227" s="668"/>
      <c r="AG227" s="667"/>
      <c r="AH227" s="663"/>
      <c r="AI227" s="663"/>
      <c r="AJ227" s="663"/>
      <c r="AK227" s="663"/>
      <c r="AL227" s="664"/>
      <c r="AM227" s="665"/>
      <c r="AN227" s="665"/>
      <c r="AO227" s="666"/>
      <c r="AP227" s="667"/>
      <c r="AQ227" s="668"/>
      <c r="AR227" s="667"/>
      <c r="AS227" s="663"/>
      <c r="AT227" s="663"/>
      <c r="AU227" s="663"/>
      <c r="AV227" s="663"/>
      <c r="AW227" s="664"/>
      <c r="AX227" s="665"/>
      <c r="AY227" s="665"/>
      <c r="AZ227" s="666"/>
      <c r="BA227" s="667"/>
      <c r="BB227" s="668"/>
      <c r="BC227" s="667"/>
      <c r="BD227" s="663"/>
      <c r="BE227" s="663"/>
      <c r="BF227" s="663"/>
      <c r="BG227" s="663"/>
      <c r="BH227" s="664"/>
      <c r="BI227" s="665"/>
      <c r="BJ227" s="665"/>
      <c r="BK227" s="666"/>
      <c r="BL227" s="667"/>
      <c r="BM227" s="668"/>
      <c r="BN227" s="667"/>
      <c r="BO227" s="663"/>
      <c r="BP227" s="663"/>
      <c r="BQ227" s="663"/>
      <c r="BR227" s="663"/>
      <c r="BS227" s="664"/>
      <c r="BT227" s="665"/>
      <c r="BU227" s="665"/>
      <c r="BV227" s="666"/>
      <c r="BW227" s="667"/>
      <c r="BX227" s="668"/>
      <c r="BY227" s="667"/>
      <c r="BZ227" s="663"/>
      <c r="CA227" s="663"/>
      <c r="CB227" s="663"/>
      <c r="CC227" s="663"/>
      <c r="CD227" s="664"/>
      <c r="CE227" s="665"/>
      <c r="CF227" s="665"/>
      <c r="CG227" s="666"/>
      <c r="CH227" s="667"/>
      <c r="CI227" s="668"/>
      <c r="CJ227" s="667"/>
      <c r="CK227" s="663"/>
      <c r="CL227" s="663"/>
      <c r="CM227" s="663"/>
      <c r="CN227" s="663"/>
      <c r="CO227" s="664"/>
      <c r="CP227" s="665"/>
      <c r="CQ227" s="665"/>
      <c r="CR227" s="666"/>
      <c r="CS227" s="667"/>
      <c r="CT227" s="668"/>
      <c r="CU227" s="667"/>
      <c r="CV227" s="663"/>
      <c r="CW227" s="663"/>
      <c r="CX227" s="663"/>
      <c r="CY227" s="663"/>
      <c r="CZ227" s="664"/>
      <c r="DA227" s="665"/>
      <c r="DB227" s="665"/>
      <c r="DC227" s="666"/>
      <c r="DD227" s="667"/>
      <c r="DE227" s="668"/>
      <c r="DF227" s="667"/>
      <c r="DG227" s="663"/>
      <c r="DH227" s="663"/>
      <c r="DI227" s="663"/>
      <c r="DJ227" s="663"/>
      <c r="DK227" s="664"/>
      <c r="DL227" s="665"/>
      <c r="DM227" s="665"/>
      <c r="DN227" s="666"/>
      <c r="DO227" s="667"/>
      <c r="DP227" s="668"/>
      <c r="DQ227" s="667"/>
      <c r="DR227" s="663"/>
      <c r="DS227" s="663"/>
      <c r="DT227" s="663"/>
      <c r="DU227" s="663"/>
      <c r="DV227" s="664"/>
      <c r="DW227" s="665"/>
      <c r="DX227" s="665"/>
      <c r="DY227" s="666"/>
      <c r="DZ227" s="667"/>
      <c r="EA227" s="668"/>
      <c r="EB227" s="667"/>
      <c r="EC227" s="663"/>
      <c r="ED227" s="663"/>
      <c r="EE227" s="663"/>
      <c r="EF227" s="663"/>
      <c r="EG227" s="664"/>
      <c r="EH227" s="665"/>
      <c r="EI227" s="665"/>
      <c r="EJ227" s="666"/>
      <c r="EK227" s="667"/>
      <c r="EL227" s="668"/>
      <c r="EM227" s="667"/>
      <c r="EN227" s="663"/>
      <c r="EO227" s="663"/>
      <c r="EP227" s="663"/>
      <c r="EQ227" s="663"/>
      <c r="ER227" s="664"/>
      <c r="ES227" s="665"/>
      <c r="ET227" s="665"/>
      <c r="EU227" s="666"/>
      <c r="EV227" s="667"/>
      <c r="EW227" s="668"/>
      <c r="EX227" s="667"/>
      <c r="EY227" s="663"/>
      <c r="EZ227" s="663"/>
      <c r="FA227" s="663"/>
      <c r="FB227" s="663"/>
      <c r="FC227" s="664"/>
      <c r="FD227" s="665"/>
      <c r="FE227" s="665"/>
      <c r="FF227" s="666"/>
      <c r="FG227" s="667"/>
      <c r="FH227" s="668"/>
      <c r="FI227" s="667"/>
      <c r="FJ227" s="663"/>
      <c r="FK227" s="663"/>
      <c r="FL227" s="663"/>
      <c r="FM227" s="663"/>
      <c r="FN227" s="664"/>
      <c r="FO227" s="665"/>
      <c r="FP227" s="665"/>
      <c r="FQ227" s="666"/>
      <c r="FR227" s="667"/>
      <c r="FS227" s="668"/>
      <c r="FT227" s="667"/>
      <c r="FU227" s="663"/>
      <c r="FV227" s="663"/>
      <c r="FW227" s="663"/>
      <c r="FX227" s="663"/>
      <c r="FY227" s="664"/>
      <c r="FZ227" s="665"/>
      <c r="GA227" s="665"/>
      <c r="GB227" s="666"/>
      <c r="GC227" s="667"/>
      <c r="GD227" s="668"/>
      <c r="GE227" s="667"/>
      <c r="GF227" s="663"/>
      <c r="GG227" s="663"/>
      <c r="GH227" s="663"/>
      <c r="GI227" s="663"/>
      <c r="GJ227" s="664"/>
      <c r="GK227" s="665"/>
      <c r="GL227" s="665"/>
      <c r="GM227" s="666"/>
      <c r="GN227" s="667"/>
      <c r="GO227" s="668"/>
      <c r="GP227" s="667"/>
      <c r="GQ227" s="663"/>
      <c r="GR227" s="663"/>
      <c r="GS227" s="663"/>
      <c r="GT227" s="663"/>
      <c r="GU227" s="664"/>
      <c r="GV227" s="665"/>
      <c r="GW227" s="665"/>
      <c r="GX227" s="666"/>
      <c r="GY227" s="667"/>
      <c r="GZ227" s="668"/>
      <c r="HA227" s="667"/>
      <c r="HB227" s="663"/>
      <c r="HC227" s="663"/>
      <c r="HD227" s="663"/>
      <c r="HE227" s="663"/>
      <c r="HF227" s="664"/>
      <c r="HG227" s="665"/>
      <c r="HH227" s="665"/>
      <c r="HI227" s="666"/>
      <c r="HJ227" s="667"/>
      <c r="HK227" s="668"/>
      <c r="HL227" s="667"/>
      <c r="HM227" s="663"/>
      <c r="HN227" s="663"/>
      <c r="HO227" s="663"/>
      <c r="HP227" s="663"/>
      <c r="HQ227" s="664"/>
      <c r="HR227" s="665"/>
      <c r="HS227" s="665"/>
    </row>
    <row r="228" spans="1:241" s="27" customFormat="1" ht="51">
      <c r="A228" s="584">
        <f t="shared" si="29"/>
        <v>9</v>
      </c>
      <c r="B228" s="660"/>
      <c r="C228" s="617" t="s">
        <v>3123</v>
      </c>
      <c r="D228" s="551" t="s">
        <v>250</v>
      </c>
      <c r="E228" s="551">
        <v>1</v>
      </c>
      <c r="F228" s="623"/>
      <c r="G228" s="618"/>
      <c r="H228" s="623">
        <f t="shared" si="27"/>
        <v>0</v>
      </c>
      <c r="I228" s="659">
        <f t="shared" si="28"/>
        <v>0</v>
      </c>
      <c r="J228" s="661"/>
      <c r="K228" s="662"/>
      <c r="L228" s="663"/>
      <c r="M228" s="663"/>
      <c r="N228" s="663"/>
      <c r="O228" s="663"/>
      <c r="P228" s="664"/>
      <c r="Q228" s="665"/>
      <c r="R228" s="665"/>
      <c r="S228" s="666"/>
      <c r="T228" s="667"/>
      <c r="U228" s="668"/>
      <c r="V228" s="667"/>
      <c r="W228" s="663"/>
      <c r="X228" s="663"/>
      <c r="Y228" s="663"/>
      <c r="Z228" s="663"/>
      <c r="AA228" s="664"/>
      <c r="AB228" s="665"/>
      <c r="AC228" s="665"/>
      <c r="AD228" s="666"/>
      <c r="AE228" s="667"/>
      <c r="AF228" s="668"/>
      <c r="AG228" s="667"/>
      <c r="AH228" s="663"/>
      <c r="AI228" s="663"/>
      <c r="AJ228" s="663"/>
      <c r="AK228" s="663"/>
      <c r="AL228" s="664"/>
      <c r="AM228" s="665"/>
      <c r="AN228" s="665"/>
      <c r="AO228" s="666"/>
      <c r="AP228" s="667"/>
      <c r="AQ228" s="668"/>
      <c r="AR228" s="667"/>
      <c r="AS228" s="663"/>
      <c r="AT228" s="663"/>
      <c r="AU228" s="663"/>
      <c r="AV228" s="663"/>
      <c r="AW228" s="664"/>
      <c r="AX228" s="665"/>
      <c r="AY228" s="665"/>
      <c r="AZ228" s="666"/>
      <c r="BA228" s="667"/>
      <c r="BB228" s="668"/>
      <c r="BC228" s="667"/>
      <c r="BD228" s="663"/>
      <c r="BE228" s="663"/>
      <c r="BF228" s="663"/>
      <c r="BG228" s="663"/>
      <c r="BH228" s="664"/>
      <c r="BI228" s="665"/>
      <c r="BJ228" s="665"/>
      <c r="BK228" s="666"/>
      <c r="BL228" s="667"/>
      <c r="BM228" s="668"/>
      <c r="BN228" s="667"/>
      <c r="BO228" s="663"/>
      <c r="BP228" s="663"/>
      <c r="BQ228" s="663"/>
      <c r="BR228" s="663"/>
      <c r="BS228" s="664"/>
      <c r="BT228" s="665"/>
      <c r="BU228" s="665"/>
      <c r="BV228" s="666"/>
      <c r="BW228" s="667"/>
      <c r="BX228" s="668"/>
      <c r="BY228" s="667"/>
      <c r="BZ228" s="663"/>
      <c r="CA228" s="663"/>
      <c r="CB228" s="663"/>
      <c r="CC228" s="663"/>
      <c r="CD228" s="664"/>
      <c r="CE228" s="665"/>
      <c r="CF228" s="665"/>
      <c r="CG228" s="666"/>
      <c r="CH228" s="667"/>
      <c r="CI228" s="668"/>
      <c r="CJ228" s="667"/>
      <c r="CK228" s="663"/>
      <c r="CL228" s="663"/>
      <c r="CM228" s="663"/>
      <c r="CN228" s="663"/>
      <c r="CO228" s="664"/>
      <c r="CP228" s="665"/>
      <c r="CQ228" s="665"/>
      <c r="CR228" s="666"/>
      <c r="CS228" s="667"/>
      <c r="CT228" s="668"/>
      <c r="CU228" s="667"/>
      <c r="CV228" s="663"/>
      <c r="CW228" s="663"/>
      <c r="CX228" s="663"/>
      <c r="CY228" s="663"/>
      <c r="CZ228" s="664"/>
      <c r="DA228" s="665"/>
      <c r="DB228" s="665"/>
      <c r="DC228" s="666"/>
      <c r="DD228" s="667"/>
      <c r="DE228" s="668"/>
      <c r="DF228" s="667"/>
      <c r="DG228" s="663"/>
      <c r="DH228" s="663"/>
      <c r="DI228" s="663"/>
      <c r="DJ228" s="663"/>
      <c r="DK228" s="664"/>
      <c r="DL228" s="665"/>
      <c r="DM228" s="665"/>
      <c r="DN228" s="666"/>
      <c r="DO228" s="667"/>
      <c r="DP228" s="668"/>
      <c r="DQ228" s="667"/>
      <c r="DR228" s="663"/>
      <c r="DS228" s="663"/>
      <c r="DT228" s="663"/>
      <c r="DU228" s="663"/>
      <c r="DV228" s="664"/>
      <c r="DW228" s="665"/>
      <c r="DX228" s="665"/>
      <c r="DY228" s="666"/>
      <c r="DZ228" s="667"/>
      <c r="EA228" s="668"/>
      <c r="EB228" s="667"/>
      <c r="EC228" s="663"/>
      <c r="ED228" s="663"/>
      <c r="EE228" s="663"/>
      <c r="EF228" s="663"/>
      <c r="EG228" s="664"/>
      <c r="EH228" s="665"/>
      <c r="EI228" s="665"/>
      <c r="EJ228" s="666"/>
      <c r="EK228" s="667"/>
      <c r="EL228" s="668"/>
      <c r="EM228" s="667"/>
      <c r="EN228" s="663"/>
      <c r="EO228" s="663"/>
      <c r="EP228" s="663"/>
      <c r="EQ228" s="663"/>
      <c r="ER228" s="664"/>
      <c r="ES228" s="665"/>
      <c r="ET228" s="665"/>
      <c r="EU228" s="666"/>
      <c r="EV228" s="667"/>
      <c r="EW228" s="668"/>
      <c r="EX228" s="667"/>
      <c r="EY228" s="663"/>
      <c r="EZ228" s="663"/>
      <c r="FA228" s="663"/>
      <c r="FB228" s="663"/>
      <c r="FC228" s="664"/>
      <c r="FD228" s="665"/>
      <c r="FE228" s="665"/>
      <c r="FF228" s="666"/>
      <c r="FG228" s="667"/>
      <c r="FH228" s="668"/>
      <c r="FI228" s="667"/>
      <c r="FJ228" s="663"/>
      <c r="FK228" s="663"/>
      <c r="FL228" s="663"/>
      <c r="FM228" s="663"/>
      <c r="FN228" s="664"/>
      <c r="FO228" s="665"/>
      <c r="FP228" s="665"/>
      <c r="FQ228" s="666"/>
      <c r="FR228" s="667"/>
      <c r="FS228" s="668"/>
      <c r="FT228" s="667"/>
      <c r="FU228" s="663"/>
      <c r="FV228" s="663"/>
      <c r="FW228" s="663"/>
      <c r="FX228" s="663"/>
      <c r="FY228" s="664"/>
      <c r="FZ228" s="665"/>
      <c r="GA228" s="665"/>
      <c r="GB228" s="666"/>
      <c r="GC228" s="667"/>
      <c r="GD228" s="668"/>
      <c r="GE228" s="667"/>
      <c r="GF228" s="663"/>
      <c r="GG228" s="663"/>
      <c r="GH228" s="663"/>
      <c r="GI228" s="663"/>
      <c r="GJ228" s="664"/>
      <c r="GK228" s="665"/>
      <c r="GL228" s="665"/>
      <c r="GM228" s="666"/>
      <c r="GN228" s="667"/>
      <c r="GO228" s="668"/>
      <c r="GP228" s="667"/>
      <c r="GQ228" s="663"/>
      <c r="GR228" s="663"/>
      <c r="GS228" s="663"/>
      <c r="GT228" s="663"/>
      <c r="GU228" s="664"/>
      <c r="GV228" s="665"/>
      <c r="GW228" s="665"/>
      <c r="GX228" s="666"/>
      <c r="GY228" s="667"/>
      <c r="GZ228" s="668"/>
      <c r="HA228" s="667"/>
      <c r="HB228" s="663"/>
      <c r="HC228" s="663"/>
      <c r="HD228" s="663"/>
      <c r="HE228" s="663"/>
      <c r="HF228" s="664"/>
      <c r="HG228" s="665"/>
      <c r="HH228" s="665"/>
      <c r="HI228" s="666"/>
      <c r="HJ228" s="667"/>
      <c r="HK228" s="668"/>
      <c r="HL228" s="667"/>
      <c r="HM228" s="663"/>
      <c r="HN228" s="663"/>
      <c r="HO228" s="663"/>
      <c r="HP228" s="663"/>
      <c r="HQ228" s="664"/>
      <c r="HR228" s="665"/>
      <c r="HS228" s="665"/>
    </row>
    <row r="229" spans="1:241" s="27" customFormat="1" ht="25.5">
      <c r="A229" s="584">
        <f t="shared" si="29"/>
        <v>10</v>
      </c>
      <c r="B229" s="660"/>
      <c r="C229" s="617" t="s">
        <v>3124</v>
      </c>
      <c r="D229" s="551" t="s">
        <v>250</v>
      </c>
      <c r="E229" s="551">
        <v>4</v>
      </c>
      <c r="F229" s="623"/>
      <c r="G229" s="618"/>
      <c r="H229" s="623">
        <f t="shared" si="27"/>
        <v>0</v>
      </c>
      <c r="I229" s="659">
        <f t="shared" si="28"/>
        <v>0</v>
      </c>
      <c r="J229" s="661"/>
      <c r="K229" s="662"/>
      <c r="L229" s="663"/>
      <c r="M229" s="663"/>
      <c r="N229" s="663"/>
      <c r="O229" s="663"/>
      <c r="P229" s="664"/>
      <c r="Q229" s="665"/>
      <c r="R229" s="665"/>
      <c r="S229" s="666"/>
      <c r="T229" s="667"/>
      <c r="U229" s="668"/>
      <c r="V229" s="667"/>
      <c r="W229" s="663"/>
      <c r="X229" s="663"/>
      <c r="Y229" s="663"/>
      <c r="Z229" s="663"/>
      <c r="AA229" s="664"/>
      <c r="AB229" s="665"/>
      <c r="AC229" s="665"/>
      <c r="AD229" s="666"/>
      <c r="AE229" s="667"/>
      <c r="AF229" s="668"/>
      <c r="AG229" s="667"/>
      <c r="AH229" s="663"/>
      <c r="AI229" s="663"/>
      <c r="AJ229" s="663"/>
      <c r="AK229" s="663"/>
      <c r="AL229" s="664"/>
      <c r="AM229" s="665"/>
      <c r="AN229" s="665"/>
      <c r="AO229" s="666"/>
      <c r="AP229" s="667"/>
      <c r="AQ229" s="668"/>
      <c r="AR229" s="667"/>
      <c r="AS229" s="663"/>
      <c r="AT229" s="663"/>
      <c r="AU229" s="663"/>
      <c r="AV229" s="663"/>
      <c r="AW229" s="664"/>
      <c r="AX229" s="665"/>
      <c r="AY229" s="665"/>
      <c r="AZ229" s="666"/>
      <c r="BA229" s="667"/>
      <c r="BB229" s="668"/>
      <c r="BC229" s="667"/>
      <c r="BD229" s="663"/>
      <c r="BE229" s="663"/>
      <c r="BF229" s="663"/>
      <c r="BG229" s="663"/>
      <c r="BH229" s="664"/>
      <c r="BI229" s="665"/>
      <c r="BJ229" s="665"/>
      <c r="BK229" s="666"/>
      <c r="BL229" s="667"/>
      <c r="BM229" s="668"/>
      <c r="BN229" s="667"/>
      <c r="BO229" s="663"/>
      <c r="BP229" s="663"/>
      <c r="BQ229" s="663"/>
      <c r="BR229" s="663"/>
      <c r="BS229" s="664"/>
      <c r="BT229" s="665"/>
      <c r="BU229" s="665"/>
      <c r="BV229" s="666"/>
      <c r="BW229" s="667"/>
      <c r="BX229" s="668"/>
      <c r="BY229" s="667"/>
      <c r="BZ229" s="663"/>
      <c r="CA229" s="663"/>
      <c r="CB229" s="663"/>
      <c r="CC229" s="663"/>
      <c r="CD229" s="664"/>
      <c r="CE229" s="665"/>
      <c r="CF229" s="665"/>
      <c r="CG229" s="666"/>
      <c r="CH229" s="667"/>
      <c r="CI229" s="668"/>
      <c r="CJ229" s="667"/>
      <c r="CK229" s="663"/>
      <c r="CL229" s="663"/>
      <c r="CM229" s="663"/>
      <c r="CN229" s="663"/>
      <c r="CO229" s="664"/>
      <c r="CP229" s="665"/>
      <c r="CQ229" s="665"/>
      <c r="CR229" s="666"/>
      <c r="CS229" s="667"/>
      <c r="CT229" s="668"/>
      <c r="CU229" s="667"/>
      <c r="CV229" s="663"/>
      <c r="CW229" s="663"/>
      <c r="CX229" s="663"/>
      <c r="CY229" s="663"/>
      <c r="CZ229" s="664"/>
      <c r="DA229" s="665"/>
      <c r="DB229" s="665"/>
      <c r="DC229" s="666"/>
      <c r="DD229" s="667"/>
      <c r="DE229" s="668"/>
      <c r="DF229" s="667"/>
      <c r="DG229" s="663"/>
      <c r="DH229" s="663"/>
      <c r="DI229" s="663"/>
      <c r="DJ229" s="663"/>
      <c r="DK229" s="664"/>
      <c r="DL229" s="665"/>
      <c r="DM229" s="665"/>
      <c r="DN229" s="666"/>
      <c r="DO229" s="667"/>
      <c r="DP229" s="668"/>
      <c r="DQ229" s="667"/>
      <c r="DR229" s="663"/>
      <c r="DS229" s="663"/>
      <c r="DT229" s="663"/>
      <c r="DU229" s="663"/>
      <c r="DV229" s="664"/>
      <c r="DW229" s="665"/>
      <c r="DX229" s="665"/>
      <c r="DY229" s="666"/>
      <c r="DZ229" s="667"/>
      <c r="EA229" s="668"/>
      <c r="EB229" s="667"/>
      <c r="EC229" s="663"/>
      <c r="ED229" s="663"/>
      <c r="EE229" s="663"/>
      <c r="EF229" s="663"/>
      <c r="EG229" s="664"/>
      <c r="EH229" s="665"/>
      <c r="EI229" s="665"/>
      <c r="EJ229" s="666"/>
      <c r="EK229" s="667"/>
      <c r="EL229" s="668"/>
      <c r="EM229" s="667"/>
      <c r="EN229" s="663"/>
      <c r="EO229" s="663"/>
      <c r="EP229" s="663"/>
      <c r="EQ229" s="663"/>
      <c r="ER229" s="664"/>
      <c r="ES229" s="665"/>
      <c r="ET229" s="665"/>
      <c r="EU229" s="666"/>
      <c r="EV229" s="667"/>
      <c r="EW229" s="668"/>
      <c r="EX229" s="667"/>
      <c r="EY229" s="663"/>
      <c r="EZ229" s="663"/>
      <c r="FA229" s="663"/>
      <c r="FB229" s="663"/>
      <c r="FC229" s="664"/>
      <c r="FD229" s="665"/>
      <c r="FE229" s="665"/>
      <c r="FF229" s="666"/>
      <c r="FG229" s="667"/>
      <c r="FH229" s="668"/>
      <c r="FI229" s="667"/>
      <c r="FJ229" s="663"/>
      <c r="FK229" s="663"/>
      <c r="FL229" s="663"/>
      <c r="FM229" s="663"/>
      <c r="FN229" s="664"/>
      <c r="FO229" s="665"/>
      <c r="FP229" s="665"/>
      <c r="FQ229" s="666"/>
      <c r="FR229" s="667"/>
      <c r="FS229" s="668"/>
      <c r="FT229" s="667"/>
      <c r="FU229" s="663"/>
      <c r="FV229" s="663"/>
      <c r="FW229" s="663"/>
      <c r="FX229" s="663"/>
      <c r="FY229" s="664"/>
      <c r="FZ229" s="665"/>
      <c r="GA229" s="665"/>
      <c r="GB229" s="666"/>
      <c r="GC229" s="667"/>
      <c r="GD229" s="668"/>
      <c r="GE229" s="667"/>
      <c r="GF229" s="663"/>
      <c r="GG229" s="663"/>
      <c r="GH229" s="663"/>
      <c r="GI229" s="663"/>
      <c r="GJ229" s="664"/>
      <c r="GK229" s="665"/>
      <c r="GL229" s="665"/>
      <c r="GM229" s="666"/>
      <c r="GN229" s="667"/>
      <c r="GO229" s="668"/>
      <c r="GP229" s="667"/>
      <c r="GQ229" s="663"/>
      <c r="GR229" s="663"/>
      <c r="GS229" s="663"/>
      <c r="GT229" s="663"/>
      <c r="GU229" s="664"/>
      <c r="GV229" s="665"/>
      <c r="GW229" s="665"/>
      <c r="GX229" s="666"/>
      <c r="GY229" s="667"/>
      <c r="GZ229" s="668"/>
      <c r="HA229" s="667"/>
      <c r="HB229" s="663"/>
      <c r="HC229" s="663"/>
      <c r="HD229" s="663"/>
      <c r="HE229" s="663"/>
      <c r="HF229" s="664"/>
      <c r="HG229" s="665"/>
      <c r="HH229" s="665"/>
      <c r="HI229" s="666"/>
      <c r="HJ229" s="667"/>
      <c r="HK229" s="668"/>
      <c r="HL229" s="667"/>
      <c r="HM229" s="663"/>
      <c r="HN229" s="663"/>
      <c r="HO229" s="663"/>
      <c r="HP229" s="663"/>
      <c r="HQ229" s="664"/>
      <c r="HR229" s="665"/>
      <c r="HS229" s="665"/>
    </row>
    <row r="230" spans="1:241" s="27" customFormat="1" ht="25.5">
      <c r="A230" s="584">
        <f t="shared" si="29"/>
        <v>11</v>
      </c>
      <c r="B230" s="660"/>
      <c r="C230" s="617" t="s">
        <v>3125</v>
      </c>
      <c r="D230" s="551" t="s">
        <v>250</v>
      </c>
      <c r="E230" s="551">
        <v>1</v>
      </c>
      <c r="F230" s="623"/>
      <c r="G230" s="618"/>
      <c r="H230" s="623">
        <f t="shared" si="27"/>
        <v>0</v>
      </c>
      <c r="I230" s="659">
        <f t="shared" si="28"/>
        <v>0</v>
      </c>
      <c r="J230" s="661"/>
      <c r="K230" s="662"/>
      <c r="L230" s="663"/>
      <c r="M230" s="663"/>
      <c r="N230" s="663"/>
      <c r="O230" s="663"/>
      <c r="P230" s="664"/>
      <c r="Q230" s="665"/>
      <c r="R230" s="665"/>
      <c r="S230" s="666"/>
      <c r="T230" s="667"/>
      <c r="U230" s="668"/>
      <c r="V230" s="667"/>
      <c r="W230" s="663"/>
      <c r="X230" s="663"/>
      <c r="Y230" s="663"/>
      <c r="Z230" s="663"/>
      <c r="AA230" s="664"/>
      <c r="AB230" s="665"/>
      <c r="AC230" s="665"/>
      <c r="AD230" s="666"/>
      <c r="AE230" s="667"/>
      <c r="AF230" s="668"/>
      <c r="AG230" s="667"/>
      <c r="AH230" s="663"/>
      <c r="AI230" s="663"/>
      <c r="AJ230" s="663"/>
      <c r="AK230" s="663"/>
      <c r="AL230" s="664"/>
      <c r="AM230" s="665"/>
      <c r="AN230" s="665"/>
      <c r="AO230" s="666"/>
      <c r="AP230" s="667"/>
      <c r="AQ230" s="668"/>
      <c r="AR230" s="667"/>
      <c r="AS230" s="663"/>
      <c r="AT230" s="663"/>
      <c r="AU230" s="663"/>
      <c r="AV230" s="663"/>
      <c r="AW230" s="664"/>
      <c r="AX230" s="665"/>
      <c r="AY230" s="665"/>
      <c r="AZ230" s="666"/>
      <c r="BA230" s="667"/>
      <c r="BB230" s="668"/>
      <c r="BC230" s="667"/>
      <c r="BD230" s="663"/>
      <c r="BE230" s="663"/>
      <c r="BF230" s="663"/>
      <c r="BG230" s="663"/>
      <c r="BH230" s="664"/>
      <c r="BI230" s="665"/>
      <c r="BJ230" s="665"/>
      <c r="BK230" s="666"/>
      <c r="BL230" s="667"/>
      <c r="BM230" s="668"/>
      <c r="BN230" s="667"/>
      <c r="BO230" s="663"/>
      <c r="BP230" s="663"/>
      <c r="BQ230" s="663"/>
      <c r="BR230" s="663"/>
      <c r="BS230" s="664"/>
      <c r="BT230" s="665"/>
      <c r="BU230" s="665"/>
      <c r="BV230" s="666"/>
      <c r="BW230" s="667"/>
      <c r="BX230" s="668"/>
      <c r="BY230" s="667"/>
      <c r="BZ230" s="663"/>
      <c r="CA230" s="663"/>
      <c r="CB230" s="663"/>
      <c r="CC230" s="663"/>
      <c r="CD230" s="664"/>
      <c r="CE230" s="665"/>
      <c r="CF230" s="665"/>
      <c r="CG230" s="666"/>
      <c r="CH230" s="667"/>
      <c r="CI230" s="668"/>
      <c r="CJ230" s="667"/>
      <c r="CK230" s="663"/>
      <c r="CL230" s="663"/>
      <c r="CM230" s="663"/>
      <c r="CN230" s="663"/>
      <c r="CO230" s="664"/>
      <c r="CP230" s="665"/>
      <c r="CQ230" s="665"/>
      <c r="CR230" s="666"/>
      <c r="CS230" s="667"/>
      <c r="CT230" s="668"/>
      <c r="CU230" s="667"/>
      <c r="CV230" s="663"/>
      <c r="CW230" s="663"/>
      <c r="CX230" s="663"/>
      <c r="CY230" s="663"/>
      <c r="CZ230" s="664"/>
      <c r="DA230" s="665"/>
      <c r="DB230" s="665"/>
      <c r="DC230" s="666"/>
      <c r="DD230" s="667"/>
      <c r="DE230" s="668"/>
      <c r="DF230" s="667"/>
      <c r="DG230" s="663"/>
      <c r="DH230" s="663"/>
      <c r="DI230" s="663"/>
      <c r="DJ230" s="663"/>
      <c r="DK230" s="664"/>
      <c r="DL230" s="665"/>
      <c r="DM230" s="665"/>
      <c r="DN230" s="666"/>
      <c r="DO230" s="667"/>
      <c r="DP230" s="668"/>
      <c r="DQ230" s="667"/>
      <c r="DR230" s="663"/>
      <c r="DS230" s="663"/>
      <c r="DT230" s="663"/>
      <c r="DU230" s="663"/>
      <c r="DV230" s="664"/>
      <c r="DW230" s="665"/>
      <c r="DX230" s="665"/>
      <c r="DY230" s="666"/>
      <c r="DZ230" s="667"/>
      <c r="EA230" s="668"/>
      <c r="EB230" s="667"/>
      <c r="EC230" s="663"/>
      <c r="ED230" s="663"/>
      <c r="EE230" s="663"/>
      <c r="EF230" s="663"/>
      <c r="EG230" s="664"/>
      <c r="EH230" s="665"/>
      <c r="EI230" s="665"/>
      <c r="EJ230" s="666"/>
      <c r="EK230" s="667"/>
      <c r="EL230" s="668"/>
      <c r="EM230" s="667"/>
      <c r="EN230" s="663"/>
      <c r="EO230" s="663"/>
      <c r="EP230" s="663"/>
      <c r="EQ230" s="663"/>
      <c r="ER230" s="664"/>
      <c r="ES230" s="665"/>
      <c r="ET230" s="665"/>
      <c r="EU230" s="666"/>
      <c r="EV230" s="667"/>
      <c r="EW230" s="668"/>
      <c r="EX230" s="667"/>
      <c r="EY230" s="663"/>
      <c r="EZ230" s="663"/>
      <c r="FA230" s="663"/>
      <c r="FB230" s="663"/>
      <c r="FC230" s="664"/>
      <c r="FD230" s="665"/>
      <c r="FE230" s="665"/>
      <c r="FF230" s="666"/>
      <c r="FG230" s="667"/>
      <c r="FH230" s="668"/>
      <c r="FI230" s="667"/>
      <c r="FJ230" s="663"/>
      <c r="FK230" s="663"/>
      <c r="FL230" s="663"/>
      <c r="FM230" s="663"/>
      <c r="FN230" s="664"/>
      <c r="FO230" s="665"/>
      <c r="FP230" s="665"/>
      <c r="FQ230" s="666"/>
      <c r="FR230" s="667"/>
      <c r="FS230" s="668"/>
      <c r="FT230" s="667"/>
      <c r="FU230" s="663"/>
      <c r="FV230" s="663"/>
      <c r="FW230" s="663"/>
      <c r="FX230" s="663"/>
      <c r="FY230" s="664"/>
      <c r="FZ230" s="665"/>
      <c r="GA230" s="665"/>
      <c r="GB230" s="666"/>
      <c r="GC230" s="667"/>
      <c r="GD230" s="668"/>
      <c r="GE230" s="667"/>
      <c r="GF230" s="663"/>
      <c r="GG230" s="663"/>
      <c r="GH230" s="663"/>
      <c r="GI230" s="663"/>
      <c r="GJ230" s="664"/>
      <c r="GK230" s="665"/>
      <c r="GL230" s="665"/>
      <c r="GM230" s="666"/>
      <c r="GN230" s="667"/>
      <c r="GO230" s="668"/>
      <c r="GP230" s="667"/>
      <c r="GQ230" s="663"/>
      <c r="GR230" s="663"/>
      <c r="GS230" s="663"/>
      <c r="GT230" s="663"/>
      <c r="GU230" s="664"/>
      <c r="GV230" s="665"/>
      <c r="GW230" s="665"/>
      <c r="GX230" s="666"/>
      <c r="GY230" s="667"/>
      <c r="GZ230" s="668"/>
      <c r="HA230" s="667"/>
      <c r="HB230" s="663"/>
      <c r="HC230" s="663"/>
      <c r="HD230" s="663"/>
      <c r="HE230" s="663"/>
      <c r="HF230" s="664"/>
      <c r="HG230" s="665"/>
      <c r="HH230" s="665"/>
      <c r="HI230" s="666"/>
      <c r="HJ230" s="667"/>
      <c r="HK230" s="668"/>
      <c r="HL230" s="667"/>
      <c r="HM230" s="663"/>
      <c r="HN230" s="663"/>
      <c r="HO230" s="663"/>
      <c r="HP230" s="663"/>
      <c r="HQ230" s="664"/>
      <c r="HR230" s="665"/>
      <c r="HS230" s="665"/>
    </row>
    <row r="231" spans="1:241" s="27" customFormat="1" ht="25.5">
      <c r="A231" s="584">
        <f t="shared" si="29"/>
        <v>12</v>
      </c>
      <c r="B231" s="660"/>
      <c r="C231" s="617" t="s">
        <v>3126</v>
      </c>
      <c r="D231" s="551" t="s">
        <v>250</v>
      </c>
      <c r="E231" s="551">
        <v>47</v>
      </c>
      <c r="F231" s="623"/>
      <c r="G231" s="618"/>
      <c r="H231" s="623">
        <f t="shared" si="27"/>
        <v>0</v>
      </c>
      <c r="I231" s="659">
        <f t="shared" si="28"/>
        <v>0</v>
      </c>
      <c r="J231" s="661"/>
      <c r="K231" s="662"/>
      <c r="L231" s="663"/>
      <c r="M231" s="663"/>
      <c r="N231" s="663"/>
      <c r="O231" s="663"/>
      <c r="P231" s="664"/>
      <c r="Q231" s="665"/>
      <c r="R231" s="665"/>
      <c r="S231" s="666"/>
      <c r="T231" s="667"/>
      <c r="U231" s="668"/>
      <c r="V231" s="667"/>
      <c r="W231" s="663"/>
      <c r="X231" s="663"/>
      <c r="Y231" s="663"/>
      <c r="Z231" s="663"/>
      <c r="AA231" s="664"/>
      <c r="AB231" s="665"/>
      <c r="AC231" s="665"/>
      <c r="AD231" s="666"/>
      <c r="AE231" s="667"/>
      <c r="AF231" s="668"/>
      <c r="AG231" s="667"/>
      <c r="AH231" s="663"/>
      <c r="AI231" s="663"/>
      <c r="AJ231" s="663"/>
      <c r="AK231" s="663"/>
      <c r="AL231" s="664"/>
      <c r="AM231" s="665"/>
      <c r="AN231" s="665"/>
      <c r="AO231" s="666"/>
      <c r="AP231" s="667"/>
      <c r="AQ231" s="668"/>
      <c r="AR231" s="667"/>
      <c r="AS231" s="663"/>
      <c r="AT231" s="663"/>
      <c r="AU231" s="663"/>
      <c r="AV231" s="663"/>
      <c r="AW231" s="664"/>
      <c r="AX231" s="665"/>
      <c r="AY231" s="665"/>
      <c r="AZ231" s="666"/>
      <c r="BA231" s="667"/>
      <c r="BB231" s="668"/>
      <c r="BC231" s="667"/>
      <c r="BD231" s="663"/>
      <c r="BE231" s="663"/>
      <c r="BF231" s="663"/>
      <c r="BG231" s="663"/>
      <c r="BH231" s="664"/>
      <c r="BI231" s="665"/>
      <c r="BJ231" s="665"/>
      <c r="BK231" s="666"/>
      <c r="BL231" s="667"/>
      <c r="BM231" s="668"/>
      <c r="BN231" s="667"/>
      <c r="BO231" s="663"/>
      <c r="BP231" s="663"/>
      <c r="BQ231" s="663"/>
      <c r="BR231" s="663"/>
      <c r="BS231" s="664"/>
      <c r="BT231" s="665"/>
      <c r="BU231" s="665"/>
      <c r="BV231" s="666"/>
      <c r="BW231" s="667"/>
      <c r="BX231" s="668"/>
      <c r="BY231" s="667"/>
      <c r="BZ231" s="663"/>
      <c r="CA231" s="663"/>
      <c r="CB231" s="663"/>
      <c r="CC231" s="663"/>
      <c r="CD231" s="664"/>
      <c r="CE231" s="665"/>
      <c r="CF231" s="665"/>
      <c r="CG231" s="666"/>
      <c r="CH231" s="667"/>
      <c r="CI231" s="668"/>
      <c r="CJ231" s="667"/>
      <c r="CK231" s="663"/>
      <c r="CL231" s="663"/>
      <c r="CM231" s="663"/>
      <c r="CN231" s="663"/>
      <c r="CO231" s="664"/>
      <c r="CP231" s="665"/>
      <c r="CQ231" s="665"/>
      <c r="CR231" s="666"/>
      <c r="CS231" s="667"/>
      <c r="CT231" s="668"/>
      <c r="CU231" s="667"/>
      <c r="CV231" s="663"/>
      <c r="CW231" s="663"/>
      <c r="CX231" s="663"/>
      <c r="CY231" s="663"/>
      <c r="CZ231" s="664"/>
      <c r="DA231" s="665"/>
      <c r="DB231" s="665"/>
      <c r="DC231" s="666"/>
      <c r="DD231" s="667"/>
      <c r="DE231" s="668"/>
      <c r="DF231" s="667"/>
      <c r="DG231" s="663"/>
      <c r="DH231" s="663"/>
      <c r="DI231" s="663"/>
      <c r="DJ231" s="663"/>
      <c r="DK231" s="664"/>
      <c r="DL231" s="665"/>
      <c r="DM231" s="665"/>
      <c r="DN231" s="666"/>
      <c r="DO231" s="667"/>
      <c r="DP231" s="668"/>
      <c r="DQ231" s="667"/>
      <c r="DR231" s="663"/>
      <c r="DS231" s="663"/>
      <c r="DT231" s="663"/>
      <c r="DU231" s="663"/>
      <c r="DV231" s="664"/>
      <c r="DW231" s="665"/>
      <c r="DX231" s="665"/>
      <c r="DY231" s="666"/>
      <c r="DZ231" s="667"/>
      <c r="EA231" s="668"/>
      <c r="EB231" s="667"/>
      <c r="EC231" s="663"/>
      <c r="ED231" s="663"/>
      <c r="EE231" s="663"/>
      <c r="EF231" s="663"/>
      <c r="EG231" s="664"/>
      <c r="EH231" s="665"/>
      <c r="EI231" s="665"/>
      <c r="EJ231" s="666"/>
      <c r="EK231" s="667"/>
      <c r="EL231" s="668"/>
      <c r="EM231" s="667"/>
      <c r="EN231" s="663"/>
      <c r="EO231" s="663"/>
      <c r="EP231" s="663"/>
      <c r="EQ231" s="663"/>
      <c r="ER231" s="664"/>
      <c r="ES231" s="665"/>
      <c r="ET231" s="665"/>
      <c r="EU231" s="666"/>
      <c r="EV231" s="667"/>
      <c r="EW231" s="668"/>
      <c r="EX231" s="667"/>
      <c r="EY231" s="663"/>
      <c r="EZ231" s="663"/>
      <c r="FA231" s="663"/>
      <c r="FB231" s="663"/>
      <c r="FC231" s="664"/>
      <c r="FD231" s="665"/>
      <c r="FE231" s="665"/>
      <c r="FF231" s="666"/>
      <c r="FG231" s="667"/>
      <c r="FH231" s="668"/>
      <c r="FI231" s="667"/>
      <c r="FJ231" s="663"/>
      <c r="FK231" s="663"/>
      <c r="FL231" s="663"/>
      <c r="FM231" s="663"/>
      <c r="FN231" s="664"/>
      <c r="FO231" s="665"/>
      <c r="FP231" s="665"/>
      <c r="FQ231" s="666"/>
      <c r="FR231" s="667"/>
      <c r="FS231" s="668"/>
      <c r="FT231" s="667"/>
      <c r="FU231" s="663"/>
      <c r="FV231" s="663"/>
      <c r="FW231" s="663"/>
      <c r="FX231" s="663"/>
      <c r="FY231" s="664"/>
      <c r="FZ231" s="665"/>
      <c r="GA231" s="665"/>
      <c r="GB231" s="666"/>
      <c r="GC231" s="667"/>
      <c r="GD231" s="668"/>
      <c r="GE231" s="667"/>
      <c r="GF231" s="663"/>
      <c r="GG231" s="663"/>
      <c r="GH231" s="663"/>
      <c r="GI231" s="663"/>
      <c r="GJ231" s="664"/>
      <c r="GK231" s="665"/>
      <c r="GL231" s="665"/>
      <c r="GM231" s="666"/>
      <c r="GN231" s="667"/>
      <c r="GO231" s="668"/>
      <c r="GP231" s="667"/>
      <c r="GQ231" s="663"/>
      <c r="GR231" s="663"/>
      <c r="GS231" s="663"/>
      <c r="GT231" s="663"/>
      <c r="GU231" s="664"/>
      <c r="GV231" s="665"/>
      <c r="GW231" s="665"/>
      <c r="GX231" s="666"/>
      <c r="GY231" s="667"/>
      <c r="GZ231" s="668"/>
      <c r="HA231" s="667"/>
      <c r="HB231" s="663"/>
      <c r="HC231" s="663"/>
      <c r="HD231" s="663"/>
      <c r="HE231" s="663"/>
      <c r="HF231" s="664"/>
      <c r="HG231" s="665"/>
      <c r="HH231" s="665"/>
      <c r="HI231" s="666"/>
      <c r="HJ231" s="667"/>
      <c r="HK231" s="668"/>
      <c r="HL231" s="667"/>
      <c r="HM231" s="663"/>
      <c r="HN231" s="663"/>
      <c r="HO231" s="663"/>
      <c r="HP231" s="663"/>
      <c r="HQ231" s="664"/>
      <c r="HR231" s="665"/>
      <c r="HS231" s="665"/>
    </row>
    <row r="232" spans="1:241" s="27" customFormat="1" ht="67.349999999999994" customHeight="1">
      <c r="A232" s="584">
        <f t="shared" si="29"/>
        <v>13</v>
      </c>
      <c r="B232" s="660"/>
      <c r="C232" s="617" t="s">
        <v>3127</v>
      </c>
      <c r="D232" s="551" t="s">
        <v>250</v>
      </c>
      <c r="E232" s="551">
        <v>1</v>
      </c>
      <c r="F232" s="623"/>
      <c r="G232" s="618"/>
      <c r="H232" s="623">
        <f t="shared" si="27"/>
        <v>0</v>
      </c>
      <c r="I232" s="659">
        <f t="shared" si="28"/>
        <v>0</v>
      </c>
      <c r="J232" s="661"/>
      <c r="K232" s="662"/>
      <c r="L232" s="663"/>
      <c r="M232" s="663"/>
      <c r="N232" s="663"/>
      <c r="O232" s="663"/>
      <c r="P232" s="664"/>
      <c r="Q232" s="665"/>
      <c r="R232" s="665"/>
      <c r="S232" s="666"/>
      <c r="T232" s="667"/>
      <c r="U232" s="668"/>
      <c r="V232" s="667"/>
      <c r="W232" s="663"/>
      <c r="X232" s="663"/>
      <c r="Y232" s="663"/>
      <c r="Z232" s="663"/>
      <c r="AA232" s="664"/>
      <c r="AB232" s="665"/>
      <c r="AC232" s="665"/>
      <c r="AD232" s="666"/>
      <c r="AE232" s="667"/>
      <c r="AF232" s="668"/>
      <c r="AG232" s="667"/>
      <c r="AH232" s="663"/>
      <c r="AI232" s="663"/>
      <c r="AJ232" s="663"/>
      <c r="AK232" s="663"/>
      <c r="AL232" s="664"/>
      <c r="AM232" s="665"/>
      <c r="AN232" s="665"/>
      <c r="AO232" s="666"/>
      <c r="AP232" s="667"/>
      <c r="AQ232" s="668"/>
      <c r="AR232" s="667"/>
      <c r="AS232" s="663"/>
      <c r="AT232" s="663"/>
      <c r="AU232" s="663"/>
      <c r="AV232" s="663"/>
      <c r="AW232" s="664"/>
      <c r="AX232" s="665"/>
      <c r="AY232" s="665"/>
      <c r="AZ232" s="666"/>
      <c r="BA232" s="667"/>
      <c r="BB232" s="668"/>
      <c r="BC232" s="667"/>
      <c r="BD232" s="663"/>
      <c r="BE232" s="663"/>
      <c r="BF232" s="663"/>
      <c r="BG232" s="663"/>
      <c r="BH232" s="664"/>
      <c r="BI232" s="665"/>
      <c r="BJ232" s="665"/>
      <c r="BK232" s="666"/>
      <c r="BL232" s="667"/>
      <c r="BM232" s="668"/>
      <c r="BN232" s="667"/>
      <c r="BO232" s="663"/>
      <c r="BP232" s="663"/>
      <c r="BQ232" s="663"/>
      <c r="BR232" s="663"/>
      <c r="BS232" s="664"/>
      <c r="BT232" s="665"/>
      <c r="BU232" s="665"/>
      <c r="BV232" s="666"/>
      <c r="BW232" s="667"/>
      <c r="BX232" s="668"/>
      <c r="BY232" s="667"/>
      <c r="BZ232" s="663"/>
      <c r="CA232" s="663"/>
      <c r="CB232" s="663"/>
      <c r="CC232" s="663"/>
      <c r="CD232" s="664"/>
      <c r="CE232" s="665"/>
      <c r="CF232" s="665"/>
      <c r="CG232" s="666"/>
      <c r="CH232" s="667"/>
      <c r="CI232" s="668"/>
      <c r="CJ232" s="667"/>
      <c r="CK232" s="663"/>
      <c r="CL232" s="663"/>
      <c r="CM232" s="663"/>
      <c r="CN232" s="663"/>
      <c r="CO232" s="664"/>
      <c r="CP232" s="665"/>
      <c r="CQ232" s="665"/>
      <c r="CR232" s="666"/>
      <c r="CS232" s="667"/>
      <c r="CT232" s="668"/>
      <c r="CU232" s="667"/>
      <c r="CV232" s="663"/>
      <c r="CW232" s="663"/>
      <c r="CX232" s="663"/>
      <c r="CY232" s="663"/>
      <c r="CZ232" s="664"/>
      <c r="DA232" s="665"/>
      <c r="DB232" s="665"/>
      <c r="DC232" s="666"/>
      <c r="DD232" s="667"/>
      <c r="DE232" s="668"/>
      <c r="DF232" s="667"/>
      <c r="DG232" s="663"/>
      <c r="DH232" s="663"/>
      <c r="DI232" s="663"/>
      <c r="DJ232" s="663"/>
      <c r="DK232" s="664"/>
      <c r="DL232" s="665"/>
      <c r="DM232" s="665"/>
      <c r="DN232" s="666"/>
      <c r="DO232" s="667"/>
      <c r="DP232" s="668"/>
      <c r="DQ232" s="667"/>
      <c r="DR232" s="663"/>
      <c r="DS232" s="663"/>
      <c r="DT232" s="663"/>
      <c r="DU232" s="663"/>
      <c r="DV232" s="664"/>
      <c r="DW232" s="665"/>
      <c r="DX232" s="665"/>
      <c r="DY232" s="666"/>
      <c r="DZ232" s="667"/>
      <c r="EA232" s="668"/>
      <c r="EB232" s="667"/>
      <c r="EC232" s="663"/>
      <c r="ED232" s="663"/>
      <c r="EE232" s="663"/>
      <c r="EF232" s="663"/>
      <c r="EG232" s="664"/>
      <c r="EH232" s="665"/>
      <c r="EI232" s="665"/>
      <c r="EJ232" s="666"/>
      <c r="EK232" s="667"/>
      <c r="EL232" s="668"/>
      <c r="EM232" s="667"/>
      <c r="EN232" s="663"/>
      <c r="EO232" s="663"/>
      <c r="EP232" s="663"/>
      <c r="EQ232" s="663"/>
      <c r="ER232" s="664"/>
      <c r="ES232" s="665"/>
      <c r="ET232" s="665"/>
      <c r="EU232" s="666"/>
      <c r="EV232" s="667"/>
      <c r="EW232" s="668"/>
      <c r="EX232" s="667"/>
      <c r="EY232" s="663"/>
      <c r="EZ232" s="663"/>
      <c r="FA232" s="663"/>
      <c r="FB232" s="663"/>
      <c r="FC232" s="664"/>
      <c r="FD232" s="665"/>
      <c r="FE232" s="665"/>
      <c r="FF232" s="666"/>
      <c r="FG232" s="667"/>
      <c r="FH232" s="668"/>
      <c r="FI232" s="667"/>
      <c r="FJ232" s="663"/>
      <c r="FK232" s="663"/>
      <c r="FL232" s="663"/>
      <c r="FM232" s="663"/>
      <c r="FN232" s="664"/>
      <c r="FO232" s="665"/>
      <c r="FP232" s="665"/>
      <c r="FQ232" s="666"/>
      <c r="FR232" s="667"/>
      <c r="FS232" s="668"/>
      <c r="FT232" s="667"/>
      <c r="FU232" s="663"/>
      <c r="FV232" s="663"/>
      <c r="FW232" s="663"/>
      <c r="FX232" s="663"/>
      <c r="FY232" s="664"/>
      <c r="FZ232" s="665"/>
      <c r="GA232" s="665"/>
      <c r="GB232" s="666"/>
      <c r="GC232" s="667"/>
      <c r="GD232" s="668"/>
      <c r="GE232" s="667"/>
      <c r="GF232" s="663"/>
      <c r="GG232" s="663"/>
      <c r="GH232" s="663"/>
      <c r="GI232" s="663"/>
      <c r="GJ232" s="664"/>
      <c r="GK232" s="665"/>
      <c r="GL232" s="665"/>
      <c r="GM232" s="666"/>
      <c r="GN232" s="667"/>
      <c r="GO232" s="668"/>
      <c r="GP232" s="667"/>
      <c r="GQ232" s="663"/>
      <c r="GR232" s="663"/>
      <c r="GS232" s="663"/>
      <c r="GT232" s="663"/>
      <c r="GU232" s="664"/>
      <c r="GV232" s="665"/>
      <c r="GW232" s="665"/>
      <c r="GX232" s="666"/>
      <c r="GY232" s="667"/>
      <c r="GZ232" s="668"/>
      <c r="HA232" s="667"/>
      <c r="HB232" s="663"/>
      <c r="HC232" s="663"/>
      <c r="HD232" s="663"/>
      <c r="HE232" s="663"/>
      <c r="HF232" s="664"/>
      <c r="HG232" s="665"/>
      <c r="HH232" s="665"/>
      <c r="HI232" s="666"/>
      <c r="HJ232" s="667"/>
      <c r="HK232" s="668"/>
      <c r="HL232" s="667"/>
      <c r="HM232" s="663"/>
      <c r="HN232" s="663"/>
      <c r="HO232" s="663"/>
      <c r="HP232" s="663"/>
      <c r="HQ232" s="664"/>
      <c r="HR232" s="665"/>
      <c r="HS232" s="665"/>
    </row>
    <row r="233" spans="1:241" s="27" customFormat="1" ht="14.25">
      <c r="A233" s="584">
        <f t="shared" si="29"/>
        <v>14</v>
      </c>
      <c r="B233" s="660"/>
      <c r="C233" s="617" t="s">
        <v>3128</v>
      </c>
      <c r="D233" s="551" t="s">
        <v>430</v>
      </c>
      <c r="E233" s="551">
        <v>14.76</v>
      </c>
      <c r="F233" s="623"/>
      <c r="G233" s="618"/>
      <c r="H233" s="623">
        <f t="shared" si="27"/>
        <v>0</v>
      </c>
      <c r="I233" s="659">
        <f t="shared" si="28"/>
        <v>0</v>
      </c>
      <c r="J233" s="661"/>
      <c r="K233" s="662"/>
      <c r="L233" s="663"/>
      <c r="M233" s="663"/>
      <c r="N233" s="663"/>
      <c r="O233" s="663"/>
      <c r="P233" s="664"/>
      <c r="Q233" s="665"/>
      <c r="R233" s="665"/>
      <c r="S233" s="666"/>
      <c r="T233" s="667"/>
      <c r="U233" s="668"/>
      <c r="V233" s="667"/>
      <c r="W233" s="663"/>
      <c r="X233" s="663"/>
      <c r="Y233" s="663"/>
      <c r="Z233" s="663"/>
      <c r="AA233" s="664"/>
      <c r="AB233" s="665"/>
      <c r="AC233" s="665"/>
      <c r="AD233" s="666"/>
      <c r="AE233" s="667"/>
      <c r="AF233" s="668"/>
      <c r="AG233" s="667"/>
      <c r="AH233" s="663"/>
      <c r="AI233" s="663"/>
      <c r="AJ233" s="663"/>
      <c r="AK233" s="663"/>
      <c r="AL233" s="664"/>
      <c r="AM233" s="665"/>
      <c r="AN233" s="665"/>
      <c r="AO233" s="666"/>
      <c r="AP233" s="667"/>
      <c r="AQ233" s="668"/>
      <c r="AR233" s="667"/>
      <c r="AS233" s="663"/>
      <c r="AT233" s="663"/>
      <c r="AU233" s="663"/>
      <c r="AV233" s="663"/>
      <c r="AW233" s="664"/>
      <c r="AX233" s="665"/>
      <c r="AY233" s="665"/>
      <c r="AZ233" s="666"/>
      <c r="BA233" s="667"/>
      <c r="BB233" s="668"/>
      <c r="BC233" s="667"/>
      <c r="BD233" s="663"/>
      <c r="BE233" s="663"/>
      <c r="BF233" s="663"/>
      <c r="BG233" s="663"/>
      <c r="BH233" s="664"/>
      <c r="BI233" s="665"/>
      <c r="BJ233" s="665"/>
      <c r="BK233" s="666"/>
      <c r="BL233" s="667"/>
      <c r="BM233" s="668"/>
      <c r="BN233" s="667"/>
      <c r="BO233" s="663"/>
      <c r="BP233" s="663"/>
      <c r="BQ233" s="663"/>
      <c r="BR233" s="663"/>
      <c r="BS233" s="664"/>
      <c r="BT233" s="665"/>
      <c r="BU233" s="665"/>
      <c r="BV233" s="666"/>
      <c r="BW233" s="667"/>
      <c r="BX233" s="668"/>
      <c r="BY233" s="667"/>
      <c r="BZ233" s="663"/>
      <c r="CA233" s="663"/>
      <c r="CB233" s="663"/>
      <c r="CC233" s="663"/>
      <c r="CD233" s="664"/>
      <c r="CE233" s="665"/>
      <c r="CF233" s="665"/>
      <c r="CG233" s="666"/>
      <c r="CH233" s="667"/>
      <c r="CI233" s="668"/>
      <c r="CJ233" s="667"/>
      <c r="CK233" s="663"/>
      <c r="CL233" s="663"/>
      <c r="CM233" s="663"/>
      <c r="CN233" s="663"/>
      <c r="CO233" s="664"/>
      <c r="CP233" s="665"/>
      <c r="CQ233" s="665"/>
      <c r="CR233" s="666"/>
      <c r="CS233" s="667"/>
      <c r="CT233" s="668"/>
      <c r="CU233" s="667"/>
      <c r="CV233" s="663"/>
      <c r="CW233" s="663"/>
      <c r="CX233" s="663"/>
      <c r="CY233" s="663"/>
      <c r="CZ233" s="664"/>
      <c r="DA233" s="665"/>
      <c r="DB233" s="665"/>
      <c r="DC233" s="666"/>
      <c r="DD233" s="667"/>
      <c r="DE233" s="668"/>
      <c r="DF233" s="667"/>
      <c r="DG233" s="663"/>
      <c r="DH233" s="663"/>
      <c r="DI233" s="663"/>
      <c r="DJ233" s="663"/>
      <c r="DK233" s="664"/>
      <c r="DL233" s="665"/>
      <c r="DM233" s="665"/>
      <c r="DN233" s="666"/>
      <c r="DO233" s="667"/>
      <c r="DP233" s="668"/>
      <c r="DQ233" s="667"/>
      <c r="DR233" s="663"/>
      <c r="DS233" s="663"/>
      <c r="DT233" s="663"/>
      <c r="DU233" s="663"/>
      <c r="DV233" s="664"/>
      <c r="DW233" s="665"/>
      <c r="DX233" s="665"/>
      <c r="DY233" s="666"/>
      <c r="DZ233" s="667"/>
      <c r="EA233" s="668"/>
      <c r="EB233" s="667"/>
      <c r="EC233" s="663"/>
      <c r="ED233" s="663"/>
      <c r="EE233" s="663"/>
      <c r="EF233" s="663"/>
      <c r="EG233" s="664"/>
      <c r="EH233" s="665"/>
      <c r="EI233" s="665"/>
      <c r="EJ233" s="666"/>
      <c r="EK233" s="667"/>
      <c r="EL233" s="668"/>
      <c r="EM233" s="667"/>
      <c r="EN233" s="663"/>
      <c r="EO233" s="663"/>
      <c r="EP233" s="663"/>
      <c r="EQ233" s="663"/>
      <c r="ER233" s="664"/>
      <c r="ES233" s="665"/>
      <c r="ET233" s="665"/>
      <c r="EU233" s="666"/>
      <c r="EV233" s="667"/>
      <c r="EW233" s="668"/>
      <c r="EX233" s="667"/>
      <c r="EY233" s="663"/>
      <c r="EZ233" s="663"/>
      <c r="FA233" s="663"/>
      <c r="FB233" s="663"/>
      <c r="FC233" s="664"/>
      <c r="FD233" s="665"/>
      <c r="FE233" s="665"/>
      <c r="FF233" s="666"/>
      <c r="FG233" s="667"/>
      <c r="FH233" s="668"/>
      <c r="FI233" s="667"/>
      <c r="FJ233" s="663"/>
      <c r="FK233" s="663"/>
      <c r="FL233" s="663"/>
      <c r="FM233" s="663"/>
      <c r="FN233" s="664"/>
      <c r="FO233" s="665"/>
      <c r="FP233" s="665"/>
      <c r="FQ233" s="666"/>
      <c r="FR233" s="667"/>
      <c r="FS233" s="668"/>
      <c r="FT233" s="667"/>
      <c r="FU233" s="663"/>
      <c r="FV233" s="663"/>
      <c r="FW233" s="663"/>
      <c r="FX233" s="663"/>
      <c r="FY233" s="664"/>
      <c r="FZ233" s="665"/>
      <c r="GA233" s="665"/>
      <c r="GB233" s="666"/>
      <c r="GC233" s="667"/>
      <c r="GD233" s="668"/>
      <c r="GE233" s="667"/>
      <c r="GF233" s="663"/>
      <c r="GG233" s="663"/>
      <c r="GH233" s="663"/>
      <c r="GI233" s="663"/>
      <c r="GJ233" s="664"/>
      <c r="GK233" s="665"/>
      <c r="GL233" s="665"/>
      <c r="GM233" s="666"/>
      <c r="GN233" s="667"/>
      <c r="GO233" s="668"/>
      <c r="GP233" s="667"/>
      <c r="GQ233" s="663"/>
      <c r="GR233" s="663"/>
      <c r="GS233" s="663"/>
      <c r="GT233" s="663"/>
      <c r="GU233" s="664"/>
      <c r="GV233" s="665"/>
      <c r="GW233" s="665"/>
      <c r="GX233" s="666"/>
      <c r="GY233" s="667"/>
      <c r="GZ233" s="668"/>
      <c r="HA233" s="667"/>
      <c r="HB233" s="663"/>
      <c r="HC233" s="663"/>
      <c r="HD233" s="663"/>
      <c r="HE233" s="663"/>
      <c r="HF233" s="664"/>
      <c r="HG233" s="665"/>
      <c r="HH233" s="665"/>
      <c r="HI233" s="666"/>
      <c r="HJ233" s="667"/>
      <c r="HK233" s="668"/>
      <c r="HL233" s="667"/>
      <c r="HM233" s="663"/>
      <c r="HN233" s="663"/>
      <c r="HO233" s="663"/>
      <c r="HP233" s="663"/>
      <c r="HQ233" s="664"/>
      <c r="HR233" s="665"/>
      <c r="HS233" s="665"/>
    </row>
    <row r="234" spans="1:241" s="27" customFormat="1" ht="14.25">
      <c r="A234" s="584">
        <f t="shared" si="29"/>
        <v>15</v>
      </c>
      <c r="B234" s="617"/>
      <c r="C234" s="617" t="s">
        <v>3129</v>
      </c>
      <c r="D234" s="604" t="s">
        <v>3130</v>
      </c>
      <c r="E234" s="669">
        <v>1</v>
      </c>
      <c r="F234" s="670"/>
      <c r="G234" s="671"/>
      <c r="H234" s="623">
        <f t="shared" si="27"/>
        <v>0</v>
      </c>
      <c r="I234" s="659">
        <f t="shared" si="28"/>
        <v>0</v>
      </c>
      <c r="J234" s="661"/>
      <c r="K234" s="662"/>
      <c r="L234" s="663"/>
      <c r="M234" s="663"/>
      <c r="N234" s="663"/>
      <c r="O234" s="663"/>
      <c r="P234" s="664"/>
      <c r="Q234" s="665"/>
      <c r="R234" s="665"/>
      <c r="S234" s="666"/>
      <c r="T234" s="667"/>
      <c r="U234" s="668"/>
      <c r="V234" s="667"/>
      <c r="W234" s="663"/>
      <c r="X234" s="663"/>
      <c r="Y234" s="663"/>
      <c r="Z234" s="663"/>
      <c r="AA234" s="664"/>
      <c r="AB234" s="665"/>
      <c r="AC234" s="665"/>
      <c r="AD234" s="666"/>
      <c r="AE234" s="667"/>
      <c r="AF234" s="668"/>
      <c r="AG234" s="667"/>
      <c r="AH234" s="663"/>
      <c r="AI234" s="663"/>
      <c r="AJ234" s="663"/>
      <c r="AK234" s="663"/>
      <c r="AL234" s="664"/>
      <c r="AM234" s="665"/>
      <c r="AN234" s="665"/>
      <c r="AO234" s="666"/>
      <c r="AP234" s="667"/>
      <c r="AQ234" s="668"/>
      <c r="AR234" s="667"/>
      <c r="AS234" s="663"/>
      <c r="AT234" s="663"/>
      <c r="AU234" s="663"/>
      <c r="AV234" s="663"/>
      <c r="AW234" s="664"/>
      <c r="AX234" s="665"/>
      <c r="AY234" s="665"/>
      <c r="AZ234" s="666"/>
      <c r="BA234" s="667"/>
      <c r="BB234" s="668"/>
      <c r="BC234" s="667"/>
      <c r="BD234" s="663"/>
      <c r="BE234" s="663"/>
      <c r="BF234" s="663"/>
      <c r="BG234" s="663"/>
      <c r="BH234" s="664"/>
      <c r="BI234" s="665"/>
      <c r="BJ234" s="665"/>
      <c r="BK234" s="666"/>
      <c r="BL234" s="667"/>
      <c r="BM234" s="668"/>
      <c r="BN234" s="667"/>
      <c r="BO234" s="663"/>
      <c r="BP234" s="663"/>
      <c r="BQ234" s="663"/>
      <c r="BR234" s="663"/>
      <c r="BS234" s="664"/>
      <c r="BT234" s="665"/>
      <c r="BU234" s="665"/>
      <c r="BV234" s="666"/>
      <c r="BW234" s="667"/>
      <c r="BX234" s="668"/>
      <c r="BY234" s="667"/>
      <c r="BZ234" s="663"/>
      <c r="CA234" s="663"/>
      <c r="CB234" s="663"/>
      <c r="CC234" s="663"/>
      <c r="CD234" s="664"/>
      <c r="CE234" s="665"/>
      <c r="CF234" s="665"/>
      <c r="CG234" s="666"/>
      <c r="CH234" s="667"/>
      <c r="CI234" s="668"/>
      <c r="CJ234" s="667"/>
      <c r="CK234" s="663"/>
      <c r="CL234" s="663"/>
      <c r="CM234" s="663"/>
      <c r="CN234" s="663"/>
      <c r="CO234" s="664"/>
      <c r="CP234" s="665"/>
      <c r="CQ234" s="665"/>
      <c r="CR234" s="666"/>
      <c r="CS234" s="667"/>
      <c r="CT234" s="668"/>
      <c r="CU234" s="667"/>
      <c r="CV234" s="663"/>
      <c r="CW234" s="663"/>
      <c r="CX234" s="663"/>
      <c r="CY234" s="663"/>
      <c r="CZ234" s="664"/>
      <c r="DA234" s="665"/>
      <c r="DB234" s="665"/>
      <c r="DC234" s="666"/>
      <c r="DD234" s="667"/>
      <c r="DE234" s="668"/>
      <c r="DF234" s="667"/>
      <c r="DG234" s="663"/>
      <c r="DH234" s="663"/>
      <c r="DI234" s="663"/>
      <c r="DJ234" s="663"/>
      <c r="DK234" s="664"/>
      <c r="DL234" s="665"/>
      <c r="DM234" s="665"/>
      <c r="DN234" s="666"/>
      <c r="DO234" s="667"/>
      <c r="DP234" s="668"/>
      <c r="DQ234" s="667"/>
      <c r="DR234" s="663"/>
      <c r="DS234" s="663"/>
      <c r="DT234" s="663"/>
      <c r="DU234" s="663"/>
      <c r="DV234" s="664"/>
      <c r="DW234" s="665"/>
      <c r="DX234" s="665"/>
      <c r="DY234" s="666"/>
      <c r="DZ234" s="667"/>
      <c r="EA234" s="668"/>
      <c r="EB234" s="667"/>
      <c r="EC234" s="663"/>
      <c r="ED234" s="663"/>
      <c r="EE234" s="663"/>
      <c r="EF234" s="663"/>
      <c r="EG234" s="664"/>
      <c r="EH234" s="665"/>
      <c r="EI234" s="665"/>
      <c r="EJ234" s="666"/>
      <c r="EK234" s="667"/>
      <c r="EL234" s="668"/>
      <c r="EM234" s="667"/>
      <c r="EN234" s="663"/>
      <c r="EO234" s="663"/>
      <c r="EP234" s="663"/>
      <c r="EQ234" s="663"/>
      <c r="ER234" s="664"/>
      <c r="ES234" s="665"/>
      <c r="ET234" s="665"/>
      <c r="EU234" s="666"/>
      <c r="EV234" s="667"/>
      <c r="EW234" s="668"/>
      <c r="EX234" s="667"/>
      <c r="EY234" s="663"/>
      <c r="EZ234" s="663"/>
      <c r="FA234" s="663"/>
      <c r="FB234" s="663"/>
      <c r="FC234" s="664"/>
      <c r="FD234" s="665"/>
      <c r="FE234" s="665"/>
      <c r="FF234" s="666"/>
      <c r="FG234" s="667"/>
      <c r="FH234" s="668"/>
      <c r="FI234" s="667"/>
      <c r="FJ234" s="663"/>
      <c r="FK234" s="663"/>
      <c r="FL234" s="663"/>
      <c r="FM234" s="663"/>
      <c r="FN234" s="664"/>
      <c r="FO234" s="665"/>
      <c r="FP234" s="665"/>
      <c r="FQ234" s="666"/>
      <c r="FR234" s="667"/>
      <c r="FS234" s="668"/>
      <c r="FT234" s="667"/>
      <c r="FU234" s="663"/>
      <c r="FV234" s="663"/>
      <c r="FW234" s="663"/>
      <c r="FX234" s="663"/>
      <c r="FY234" s="664"/>
      <c r="FZ234" s="665"/>
      <c r="GA234" s="665"/>
      <c r="GB234" s="666"/>
      <c r="GC234" s="667"/>
      <c r="GD234" s="668"/>
      <c r="GE234" s="667"/>
      <c r="GF234" s="663"/>
      <c r="GG234" s="663"/>
      <c r="GH234" s="663"/>
      <c r="GI234" s="663"/>
      <c r="GJ234" s="664"/>
      <c r="GK234" s="665"/>
      <c r="GL234" s="665"/>
      <c r="GM234" s="666"/>
      <c r="GN234" s="667"/>
      <c r="GO234" s="668"/>
      <c r="GP234" s="667"/>
      <c r="GQ234" s="663"/>
      <c r="GR234" s="663"/>
      <c r="GS234" s="663"/>
      <c r="GT234" s="663"/>
      <c r="GU234" s="664"/>
      <c r="GV234" s="665"/>
      <c r="GW234" s="665"/>
      <c r="GX234" s="666"/>
      <c r="GY234" s="667"/>
      <c r="GZ234" s="668"/>
      <c r="HA234" s="667"/>
      <c r="HB234" s="663"/>
      <c r="HC234" s="663"/>
      <c r="HD234" s="663"/>
      <c r="HE234" s="663"/>
      <c r="HF234" s="664"/>
      <c r="HG234" s="665"/>
      <c r="HH234" s="665"/>
      <c r="HI234" s="666"/>
      <c r="HJ234" s="667"/>
      <c r="HK234" s="668"/>
      <c r="HL234" s="667"/>
      <c r="HM234" s="663"/>
      <c r="HN234" s="663"/>
      <c r="HO234" s="663"/>
      <c r="HP234" s="663"/>
      <c r="HQ234" s="664"/>
      <c r="HR234" s="665"/>
      <c r="HS234" s="665"/>
    </row>
    <row r="235" spans="1:241" s="27" customFormat="1" ht="14.25">
      <c r="A235" s="584">
        <f t="shared" si="29"/>
        <v>16</v>
      </c>
      <c r="B235" s="617"/>
      <c r="C235" s="617" t="s">
        <v>3131</v>
      </c>
      <c r="D235" s="604" t="s">
        <v>3130</v>
      </c>
      <c r="E235" s="669">
        <v>1</v>
      </c>
      <c r="F235" s="670"/>
      <c r="G235" s="671"/>
      <c r="H235" s="623">
        <f t="shared" si="27"/>
        <v>0</v>
      </c>
      <c r="I235" s="659">
        <f t="shared" si="28"/>
        <v>0</v>
      </c>
      <c r="J235" s="661"/>
      <c r="K235" s="662"/>
      <c r="L235" s="663"/>
      <c r="M235" s="663"/>
      <c r="N235" s="663"/>
      <c r="O235" s="663"/>
      <c r="P235" s="664"/>
      <c r="Q235" s="665"/>
      <c r="R235" s="665"/>
      <c r="S235" s="666"/>
      <c r="T235" s="667"/>
      <c r="U235" s="668"/>
      <c r="V235" s="667"/>
      <c r="W235" s="663"/>
      <c r="X235" s="663"/>
      <c r="Y235" s="663"/>
      <c r="Z235" s="663"/>
      <c r="AA235" s="664"/>
      <c r="AB235" s="665"/>
      <c r="AC235" s="665"/>
      <c r="AD235" s="666"/>
      <c r="AE235" s="667"/>
      <c r="AF235" s="668"/>
      <c r="AG235" s="667"/>
      <c r="AH235" s="663"/>
      <c r="AI235" s="663"/>
      <c r="AJ235" s="663"/>
      <c r="AK235" s="663"/>
      <c r="AL235" s="664"/>
      <c r="AM235" s="665"/>
      <c r="AN235" s="665"/>
      <c r="AO235" s="666"/>
      <c r="AP235" s="667"/>
      <c r="AQ235" s="668"/>
      <c r="AR235" s="667"/>
      <c r="AS235" s="663"/>
      <c r="AT235" s="663"/>
      <c r="AU235" s="663"/>
      <c r="AV235" s="663"/>
      <c r="AW235" s="664"/>
      <c r="AX235" s="665"/>
      <c r="AY235" s="665"/>
      <c r="AZ235" s="666"/>
      <c r="BA235" s="667"/>
      <c r="BB235" s="668"/>
      <c r="BC235" s="667"/>
      <c r="BD235" s="663"/>
      <c r="BE235" s="663"/>
      <c r="BF235" s="663"/>
      <c r="BG235" s="663"/>
      <c r="BH235" s="664"/>
      <c r="BI235" s="665"/>
      <c r="BJ235" s="665"/>
      <c r="BK235" s="666"/>
      <c r="BL235" s="667"/>
      <c r="BM235" s="668"/>
      <c r="BN235" s="667"/>
      <c r="BO235" s="663"/>
      <c r="BP235" s="663"/>
      <c r="BQ235" s="663"/>
      <c r="BR235" s="663"/>
      <c r="BS235" s="664"/>
      <c r="BT235" s="665"/>
      <c r="BU235" s="665"/>
      <c r="BV235" s="666"/>
      <c r="BW235" s="667"/>
      <c r="BX235" s="668"/>
      <c r="BY235" s="667"/>
      <c r="BZ235" s="663"/>
      <c r="CA235" s="663"/>
      <c r="CB235" s="663"/>
      <c r="CC235" s="663"/>
      <c r="CD235" s="664"/>
      <c r="CE235" s="665"/>
      <c r="CF235" s="665"/>
      <c r="CG235" s="666"/>
      <c r="CH235" s="667"/>
      <c r="CI235" s="668"/>
      <c r="CJ235" s="667"/>
      <c r="CK235" s="663"/>
      <c r="CL235" s="663"/>
      <c r="CM235" s="663"/>
      <c r="CN235" s="663"/>
      <c r="CO235" s="664"/>
      <c r="CP235" s="665"/>
      <c r="CQ235" s="665"/>
      <c r="CR235" s="666"/>
      <c r="CS235" s="667"/>
      <c r="CT235" s="668"/>
      <c r="CU235" s="667"/>
      <c r="CV235" s="663"/>
      <c r="CW235" s="663"/>
      <c r="CX235" s="663"/>
      <c r="CY235" s="663"/>
      <c r="CZ235" s="664"/>
      <c r="DA235" s="665"/>
      <c r="DB235" s="665"/>
      <c r="DC235" s="666"/>
      <c r="DD235" s="667"/>
      <c r="DE235" s="668"/>
      <c r="DF235" s="667"/>
      <c r="DG235" s="663"/>
      <c r="DH235" s="663"/>
      <c r="DI235" s="663"/>
      <c r="DJ235" s="663"/>
      <c r="DK235" s="664"/>
      <c r="DL235" s="665"/>
      <c r="DM235" s="665"/>
      <c r="DN235" s="666"/>
      <c r="DO235" s="667"/>
      <c r="DP235" s="668"/>
      <c r="DQ235" s="667"/>
      <c r="DR235" s="663"/>
      <c r="DS235" s="663"/>
      <c r="DT235" s="663"/>
      <c r="DU235" s="663"/>
      <c r="DV235" s="664"/>
      <c r="DW235" s="665"/>
      <c r="DX235" s="665"/>
      <c r="DY235" s="666"/>
      <c r="DZ235" s="667"/>
      <c r="EA235" s="668"/>
      <c r="EB235" s="667"/>
      <c r="EC235" s="663"/>
      <c r="ED235" s="663"/>
      <c r="EE235" s="663"/>
      <c r="EF235" s="663"/>
      <c r="EG235" s="664"/>
      <c r="EH235" s="665"/>
      <c r="EI235" s="665"/>
      <c r="EJ235" s="666"/>
      <c r="EK235" s="667"/>
      <c r="EL235" s="668"/>
      <c r="EM235" s="667"/>
      <c r="EN235" s="663"/>
      <c r="EO235" s="663"/>
      <c r="EP235" s="663"/>
      <c r="EQ235" s="663"/>
      <c r="ER235" s="664"/>
      <c r="ES235" s="665"/>
      <c r="ET235" s="665"/>
      <c r="EU235" s="666"/>
      <c r="EV235" s="667"/>
      <c r="EW235" s="668"/>
      <c r="EX235" s="667"/>
      <c r="EY235" s="663"/>
      <c r="EZ235" s="663"/>
      <c r="FA235" s="663"/>
      <c r="FB235" s="663"/>
      <c r="FC235" s="664"/>
      <c r="FD235" s="665"/>
      <c r="FE235" s="665"/>
      <c r="FF235" s="666"/>
      <c r="FG235" s="667"/>
      <c r="FH235" s="668"/>
      <c r="FI235" s="667"/>
      <c r="FJ235" s="663"/>
      <c r="FK235" s="663"/>
      <c r="FL235" s="663"/>
      <c r="FM235" s="663"/>
      <c r="FN235" s="664"/>
      <c r="FO235" s="665"/>
      <c r="FP235" s="665"/>
      <c r="FQ235" s="666"/>
      <c r="FR235" s="667"/>
      <c r="FS235" s="668"/>
      <c r="FT235" s="667"/>
      <c r="FU235" s="663"/>
      <c r="FV235" s="663"/>
      <c r="FW235" s="663"/>
      <c r="FX235" s="663"/>
      <c r="FY235" s="664"/>
      <c r="FZ235" s="665"/>
      <c r="GA235" s="665"/>
      <c r="GB235" s="666"/>
      <c r="GC235" s="667"/>
      <c r="GD235" s="668"/>
      <c r="GE235" s="667"/>
      <c r="GF235" s="663"/>
      <c r="GG235" s="663"/>
      <c r="GH235" s="663"/>
      <c r="GI235" s="663"/>
      <c r="GJ235" s="664"/>
      <c r="GK235" s="665"/>
      <c r="GL235" s="665"/>
      <c r="GM235" s="666"/>
      <c r="GN235" s="667"/>
      <c r="GO235" s="668"/>
      <c r="GP235" s="667"/>
      <c r="GQ235" s="663"/>
      <c r="GR235" s="663"/>
      <c r="GS235" s="663"/>
      <c r="GT235" s="663"/>
      <c r="GU235" s="664"/>
      <c r="GV235" s="665"/>
      <c r="GW235" s="665"/>
      <c r="GX235" s="666"/>
      <c r="GY235" s="667"/>
      <c r="GZ235" s="668"/>
      <c r="HA235" s="667"/>
      <c r="HB235" s="663"/>
      <c r="HC235" s="663"/>
      <c r="HD235" s="663"/>
      <c r="HE235" s="663"/>
      <c r="HF235" s="664"/>
      <c r="HG235" s="665"/>
      <c r="HH235" s="665"/>
      <c r="HI235" s="666"/>
      <c r="HJ235" s="667"/>
      <c r="HK235" s="668"/>
      <c r="HL235" s="667"/>
      <c r="HM235" s="663"/>
      <c r="HN235" s="663"/>
      <c r="HO235" s="663"/>
      <c r="HP235" s="663"/>
      <c r="HQ235" s="664"/>
      <c r="HR235" s="665"/>
      <c r="HS235" s="665"/>
    </row>
    <row r="236" spans="1:241" s="28" customFormat="1" ht="14.25">
      <c r="A236" s="584">
        <f t="shared" si="29"/>
        <v>17</v>
      </c>
      <c r="B236" s="617"/>
      <c r="C236" s="657"/>
      <c r="D236" s="658"/>
      <c r="E236" s="551"/>
      <c r="F236" s="623"/>
      <c r="G236" s="623"/>
      <c r="H236" s="623"/>
      <c r="I236" s="659"/>
      <c r="J236" s="672"/>
      <c r="K236" s="631"/>
      <c r="L236" s="673"/>
      <c r="M236" s="674"/>
      <c r="N236" s="673"/>
      <c r="O236" s="675"/>
      <c r="P236" s="675"/>
      <c r="Q236" s="675"/>
      <c r="R236" s="675"/>
      <c r="S236" s="624"/>
      <c r="T236" s="676"/>
      <c r="U236" s="676"/>
      <c r="V236" s="631"/>
      <c r="W236" s="673"/>
      <c r="X236" s="674"/>
      <c r="Y236" s="673"/>
      <c r="Z236" s="675"/>
      <c r="AA236" s="675"/>
      <c r="AB236" s="675"/>
      <c r="AC236" s="675"/>
      <c r="AD236" s="624"/>
      <c r="AE236" s="676"/>
      <c r="AF236" s="676"/>
      <c r="AG236" s="631"/>
      <c r="AH236" s="673"/>
      <c r="AI236" s="674"/>
      <c r="AJ236" s="673"/>
      <c r="AK236" s="675"/>
      <c r="AL236" s="675"/>
      <c r="AM236" s="675"/>
      <c r="AN236" s="675"/>
      <c r="AO236" s="624"/>
      <c r="AP236" s="676"/>
      <c r="AQ236" s="676"/>
      <c r="AR236" s="631"/>
      <c r="AS236" s="673"/>
      <c r="AT236" s="674"/>
      <c r="AU236" s="673"/>
      <c r="AV236" s="675"/>
      <c r="AW236" s="675"/>
      <c r="AX236" s="675"/>
      <c r="AY236" s="675"/>
      <c r="AZ236" s="624"/>
      <c r="BA236" s="676"/>
      <c r="BB236" s="676"/>
      <c r="BC236" s="631"/>
      <c r="BD236" s="673"/>
      <c r="BE236" s="674"/>
      <c r="BF236" s="673"/>
      <c r="BG236" s="675"/>
      <c r="BH236" s="675"/>
      <c r="BI236" s="675"/>
      <c r="BJ236" s="675"/>
      <c r="BK236" s="624"/>
      <c r="BL236" s="676"/>
      <c r="BM236" s="676"/>
      <c r="BN236" s="631"/>
      <c r="BO236" s="673"/>
      <c r="BP236" s="674"/>
      <c r="BQ236" s="673"/>
      <c r="BR236" s="675"/>
      <c r="BS236" s="675"/>
      <c r="BT236" s="675"/>
      <c r="BU236" s="675"/>
      <c r="BV236" s="624"/>
      <c r="BW236" s="676"/>
      <c r="BX236" s="676"/>
      <c r="BY236" s="631"/>
      <c r="BZ236" s="673"/>
      <c r="CA236" s="674"/>
      <c r="CB236" s="673"/>
      <c r="CC236" s="675"/>
      <c r="CD236" s="675"/>
      <c r="CE236" s="675"/>
      <c r="CF236" s="675"/>
      <c r="CG236" s="624"/>
      <c r="CH236" s="676"/>
      <c r="CI236" s="676"/>
      <c r="CJ236" s="631"/>
      <c r="CK236" s="673"/>
      <c r="CL236" s="674"/>
      <c r="CM236" s="673"/>
      <c r="CN236" s="675"/>
      <c r="CO236" s="675"/>
      <c r="CP236" s="675"/>
      <c r="CQ236" s="675"/>
      <c r="CR236" s="624"/>
      <c r="CS236" s="676"/>
      <c r="CT236" s="676"/>
      <c r="CU236" s="631"/>
      <c r="CV236" s="673"/>
      <c r="CW236" s="674"/>
      <c r="CX236" s="673"/>
      <c r="CY236" s="675"/>
      <c r="CZ236" s="675"/>
      <c r="DA236" s="675"/>
      <c r="DB236" s="675"/>
      <c r="DC236" s="624"/>
      <c r="DD236" s="676"/>
      <c r="DE236" s="676"/>
      <c r="DF236" s="631"/>
      <c r="DG236" s="673"/>
      <c r="DH236" s="674"/>
      <c r="DI236" s="673"/>
      <c r="DJ236" s="675"/>
      <c r="DK236" s="675"/>
      <c r="DL236" s="675"/>
      <c r="DM236" s="675"/>
      <c r="DN236" s="624"/>
      <c r="DO236" s="676"/>
      <c r="DP236" s="676"/>
      <c r="DQ236" s="631"/>
      <c r="DR236" s="673"/>
      <c r="DS236" s="674"/>
      <c r="DT236" s="673"/>
      <c r="DU236" s="675"/>
      <c r="DV236" s="675"/>
      <c r="DW236" s="675"/>
      <c r="DX236" s="675"/>
      <c r="DY236" s="624"/>
      <c r="DZ236" s="676"/>
      <c r="EA236" s="676"/>
      <c r="EB236" s="631"/>
      <c r="EC236" s="673"/>
      <c r="ED236" s="674"/>
      <c r="EE236" s="673"/>
      <c r="EF236" s="675"/>
      <c r="EG236" s="675"/>
      <c r="EH236" s="675"/>
      <c r="EI236" s="675"/>
      <c r="EJ236" s="624"/>
      <c r="EK236" s="676"/>
      <c r="EL236" s="676"/>
      <c r="EM236" s="631"/>
      <c r="EN236" s="673"/>
      <c r="EO236" s="674"/>
      <c r="EP236" s="673"/>
      <c r="EQ236" s="675"/>
      <c r="ER236" s="675"/>
      <c r="ES236" s="675"/>
      <c r="ET236" s="675"/>
      <c r="EU236" s="624"/>
      <c r="EV236" s="676"/>
      <c r="EW236" s="676"/>
      <c r="EX236" s="631"/>
      <c r="EY236" s="673"/>
      <c r="EZ236" s="674"/>
      <c r="FA236" s="673"/>
      <c r="FB236" s="675"/>
      <c r="FC236" s="675"/>
      <c r="FD236" s="675"/>
      <c r="FE236" s="675"/>
      <c r="FF236" s="624"/>
      <c r="FG236" s="676"/>
      <c r="FH236" s="676"/>
      <c r="FI236" s="631"/>
      <c r="FJ236" s="673"/>
      <c r="FK236" s="674"/>
      <c r="FL236" s="673"/>
      <c r="FM236" s="675"/>
      <c r="FN236" s="675"/>
      <c r="FO236" s="675"/>
      <c r="FP236" s="675"/>
      <c r="FQ236" s="624"/>
      <c r="FR236" s="676"/>
      <c r="FS236" s="676"/>
      <c r="FT236" s="631"/>
      <c r="FU236" s="673"/>
      <c r="FV236" s="674"/>
      <c r="FW236" s="673"/>
      <c r="FX236" s="675"/>
      <c r="FY236" s="675"/>
      <c r="FZ236" s="675"/>
      <c r="GA236" s="675"/>
      <c r="GB236" s="624"/>
      <c r="GC236" s="676"/>
      <c r="GD236" s="676"/>
      <c r="GE236" s="631"/>
      <c r="GF236" s="673"/>
      <c r="GG236" s="674"/>
      <c r="GH236" s="673"/>
      <c r="GI236" s="675"/>
      <c r="GJ236" s="675"/>
      <c r="GK236" s="675"/>
      <c r="GL236" s="675"/>
      <c r="GM236" s="624"/>
      <c r="GN236" s="676"/>
      <c r="GO236" s="676"/>
      <c r="GP236" s="631"/>
      <c r="GQ236" s="673"/>
      <c r="GR236" s="674"/>
      <c r="GS236" s="673"/>
      <c r="GT236" s="675"/>
      <c r="GU236" s="675"/>
      <c r="GV236" s="675"/>
      <c r="GW236" s="675"/>
      <c r="GX236" s="624"/>
      <c r="GY236" s="676"/>
      <c r="GZ236" s="676"/>
      <c r="HA236" s="631"/>
      <c r="HB236" s="673"/>
      <c r="HC236" s="674"/>
      <c r="HD236" s="673"/>
      <c r="HE236" s="675"/>
      <c r="HF236" s="675"/>
      <c r="HG236" s="675"/>
      <c r="HH236" s="675"/>
      <c r="HI236" s="624"/>
      <c r="HJ236" s="676"/>
      <c r="HK236" s="676"/>
      <c r="HL236" s="631"/>
      <c r="HM236" s="673"/>
      <c r="HN236" s="674"/>
      <c r="HO236" s="673"/>
      <c r="HP236" s="675"/>
      <c r="HQ236" s="675"/>
      <c r="HR236" s="675"/>
      <c r="HS236" s="675"/>
      <c r="HT236" s="624"/>
      <c r="HU236" s="676"/>
      <c r="HV236" s="676"/>
      <c r="HW236" s="631"/>
      <c r="HX236" s="673"/>
      <c r="HY236" s="674"/>
      <c r="HZ236" s="673"/>
      <c r="IA236" s="675"/>
      <c r="IB236" s="675"/>
      <c r="IC236" s="675"/>
      <c r="ID236" s="675"/>
      <c r="IE236" s="624"/>
      <c r="IF236" s="676"/>
      <c r="IG236" s="676"/>
    </row>
    <row r="237" spans="1:241" s="29" customFormat="1" ht="14.1" customHeight="1">
      <c r="A237" s="584">
        <f t="shared" si="29"/>
        <v>18</v>
      </c>
      <c r="B237" s="616"/>
      <c r="C237" s="603" t="s">
        <v>3062</v>
      </c>
      <c r="D237" s="551"/>
      <c r="E237" s="551"/>
      <c r="F237" s="633"/>
      <c r="G237" s="633"/>
      <c r="H237" s="633">
        <f>SUM(H220:H236)</f>
        <v>0</v>
      </c>
      <c r="I237" s="634">
        <f>SUM(I220:I236)</f>
        <v>0</v>
      </c>
      <c r="J237" s="677"/>
      <c r="K237" s="678"/>
      <c r="L237" s="678"/>
      <c r="M237" s="679"/>
      <c r="N237" s="680"/>
      <c r="O237" s="681"/>
      <c r="P237" s="680"/>
      <c r="Q237" s="682"/>
      <c r="R237" s="682"/>
      <c r="S237" s="682"/>
      <c r="T237" s="682"/>
      <c r="U237" s="677"/>
      <c r="V237" s="678"/>
      <c r="W237" s="678"/>
      <c r="X237" s="679"/>
      <c r="Y237" s="680"/>
      <c r="Z237" s="681"/>
      <c r="AA237" s="680"/>
      <c r="AB237" s="682"/>
      <c r="AC237" s="682"/>
      <c r="AD237" s="682"/>
      <c r="AE237" s="682"/>
      <c r="AF237" s="677"/>
      <c r="AG237" s="678"/>
      <c r="AH237" s="678"/>
      <c r="AI237" s="679"/>
      <c r="AJ237" s="680"/>
      <c r="AK237" s="681"/>
      <c r="AL237" s="680"/>
      <c r="AM237" s="682"/>
      <c r="AN237" s="682"/>
      <c r="AO237" s="682"/>
      <c r="AP237" s="682"/>
      <c r="AQ237" s="677"/>
      <c r="AR237" s="678"/>
      <c r="AS237" s="678"/>
      <c r="AT237" s="679"/>
      <c r="AU237" s="680"/>
      <c r="AV237" s="681"/>
      <c r="AW237" s="680"/>
      <c r="AX237" s="682"/>
      <c r="AY237" s="682"/>
      <c r="AZ237" s="682"/>
      <c r="BA237" s="682"/>
      <c r="BB237" s="677"/>
      <c r="BC237" s="678"/>
      <c r="BD237" s="678"/>
      <c r="BE237" s="679"/>
      <c r="BF237" s="680"/>
      <c r="BG237" s="681"/>
      <c r="BH237" s="680"/>
      <c r="BI237" s="682"/>
      <c r="BJ237" s="682"/>
      <c r="BK237" s="682"/>
      <c r="BL237" s="682"/>
      <c r="BM237" s="677"/>
      <c r="BN237" s="678"/>
      <c r="BO237" s="678"/>
      <c r="BP237" s="679"/>
      <c r="BQ237" s="680"/>
      <c r="BR237" s="681"/>
      <c r="BS237" s="680"/>
      <c r="BT237" s="682"/>
      <c r="BU237" s="682"/>
      <c r="BV237" s="682"/>
      <c r="BW237" s="682"/>
      <c r="BX237" s="677"/>
      <c r="BY237" s="678"/>
      <c r="BZ237" s="678"/>
      <c r="CA237" s="679"/>
      <c r="CB237" s="680"/>
      <c r="CC237" s="681"/>
      <c r="CD237" s="680"/>
      <c r="CE237" s="682"/>
      <c r="CF237" s="682"/>
      <c r="CG237" s="682"/>
      <c r="CH237" s="682"/>
      <c r="CI237" s="677"/>
      <c r="CJ237" s="678"/>
      <c r="CK237" s="678"/>
      <c r="CL237" s="679"/>
      <c r="CM237" s="680"/>
      <c r="CN237" s="681"/>
      <c r="CO237" s="680"/>
      <c r="CP237" s="682"/>
      <c r="CQ237" s="682"/>
      <c r="CR237" s="682"/>
      <c r="CS237" s="682"/>
      <c r="CT237" s="677"/>
      <c r="CU237" s="678"/>
      <c r="CV237" s="678"/>
      <c r="CW237" s="679"/>
      <c r="CX237" s="680"/>
      <c r="CY237" s="681"/>
      <c r="CZ237" s="680"/>
      <c r="DA237" s="682"/>
      <c r="DB237" s="682"/>
      <c r="DC237" s="682"/>
      <c r="DD237" s="682"/>
      <c r="DE237" s="677"/>
      <c r="DF237" s="678"/>
      <c r="DG237" s="678"/>
      <c r="DH237" s="679"/>
      <c r="DI237" s="680"/>
      <c r="DJ237" s="681"/>
      <c r="DK237" s="680"/>
      <c r="DL237" s="682"/>
      <c r="DM237" s="682"/>
      <c r="DN237" s="682"/>
      <c r="DO237" s="682"/>
      <c r="DP237" s="677"/>
      <c r="DQ237" s="678"/>
      <c r="DR237" s="678"/>
      <c r="DS237" s="679"/>
      <c r="DT237" s="680"/>
      <c r="DU237" s="681"/>
      <c r="DV237" s="680"/>
      <c r="DW237" s="682"/>
      <c r="DX237" s="682"/>
      <c r="DY237" s="682"/>
      <c r="DZ237" s="682"/>
      <c r="EA237" s="677"/>
      <c r="EB237" s="678"/>
      <c r="EC237" s="678"/>
      <c r="ED237" s="679"/>
      <c r="EE237" s="680"/>
      <c r="EF237" s="681"/>
      <c r="EG237" s="680"/>
      <c r="EH237" s="682"/>
      <c r="EI237" s="682"/>
      <c r="EJ237" s="682"/>
      <c r="EK237" s="682"/>
      <c r="EL237" s="677"/>
      <c r="EM237" s="678"/>
      <c r="EN237" s="678"/>
      <c r="EO237" s="679"/>
      <c r="EP237" s="680"/>
      <c r="EQ237" s="681"/>
      <c r="ER237" s="680"/>
      <c r="ES237" s="682"/>
      <c r="ET237" s="682"/>
      <c r="EU237" s="682"/>
      <c r="EV237" s="682"/>
      <c r="EW237" s="677"/>
      <c r="EX237" s="678"/>
      <c r="EY237" s="678"/>
      <c r="EZ237" s="679"/>
      <c r="FA237" s="680"/>
      <c r="FB237" s="681"/>
      <c r="FC237" s="680"/>
      <c r="FD237" s="682"/>
      <c r="FE237" s="682"/>
      <c r="FF237" s="682"/>
      <c r="FG237" s="682"/>
      <c r="FH237" s="677"/>
      <c r="FI237" s="678"/>
      <c r="FJ237" s="678"/>
      <c r="FK237" s="679"/>
      <c r="FL237" s="680"/>
      <c r="FM237" s="681"/>
      <c r="FN237" s="680"/>
      <c r="FO237" s="682"/>
      <c r="FP237" s="682"/>
      <c r="FQ237" s="682"/>
      <c r="FR237" s="682"/>
      <c r="FS237" s="677"/>
      <c r="FT237" s="678"/>
      <c r="FU237" s="678"/>
      <c r="FV237" s="679"/>
      <c r="FW237" s="680"/>
      <c r="FX237" s="681"/>
      <c r="FY237" s="680"/>
      <c r="FZ237" s="682"/>
      <c r="GA237" s="682"/>
      <c r="GB237" s="682"/>
      <c r="GC237" s="682"/>
      <c r="GD237" s="677"/>
      <c r="GE237" s="678"/>
      <c r="GF237" s="678"/>
    </row>
    <row r="238" spans="1:241" s="29" customFormat="1" ht="14.1" customHeight="1">
      <c r="A238" s="584">
        <f>1+A237</f>
        <v>19</v>
      </c>
      <c r="B238" s="616"/>
      <c r="C238" s="603"/>
      <c r="D238" s="551"/>
      <c r="E238" s="551"/>
      <c r="F238" s="633"/>
      <c r="G238" s="633"/>
      <c r="H238" s="633"/>
      <c r="I238" s="634"/>
      <c r="J238" s="677"/>
      <c r="K238" s="678"/>
      <c r="L238" s="678"/>
      <c r="M238" s="679"/>
      <c r="N238" s="680"/>
      <c r="O238" s="681"/>
      <c r="P238" s="680"/>
      <c r="Q238" s="682"/>
      <c r="R238" s="682"/>
      <c r="S238" s="682"/>
      <c r="T238" s="682"/>
      <c r="U238" s="677"/>
      <c r="V238" s="678"/>
      <c r="W238" s="678"/>
      <c r="X238" s="679"/>
      <c r="Y238" s="680"/>
      <c r="Z238" s="681"/>
      <c r="AA238" s="680"/>
      <c r="AB238" s="682"/>
      <c r="AC238" s="682"/>
      <c r="AD238" s="682"/>
      <c r="AE238" s="682"/>
      <c r="AF238" s="677"/>
      <c r="AG238" s="678"/>
      <c r="AH238" s="678"/>
      <c r="AI238" s="679"/>
      <c r="AJ238" s="680"/>
      <c r="AK238" s="681"/>
      <c r="AL238" s="680"/>
      <c r="AM238" s="682"/>
      <c r="AN238" s="682"/>
      <c r="AO238" s="682"/>
      <c r="AP238" s="682"/>
      <c r="AQ238" s="677"/>
      <c r="AR238" s="678"/>
      <c r="AS238" s="678"/>
      <c r="AT238" s="679"/>
      <c r="AU238" s="680"/>
      <c r="AV238" s="681"/>
      <c r="AW238" s="680"/>
      <c r="AX238" s="682"/>
      <c r="AY238" s="682"/>
      <c r="AZ238" s="682"/>
      <c r="BA238" s="682"/>
      <c r="BB238" s="677"/>
      <c r="BC238" s="678"/>
      <c r="BD238" s="678"/>
      <c r="BE238" s="679"/>
      <c r="BF238" s="680"/>
      <c r="BG238" s="681"/>
      <c r="BH238" s="680"/>
      <c r="BI238" s="682"/>
      <c r="BJ238" s="682"/>
      <c r="BK238" s="682"/>
      <c r="BL238" s="682"/>
      <c r="BM238" s="677"/>
      <c r="BN238" s="678"/>
      <c r="BO238" s="678"/>
      <c r="BP238" s="679"/>
      <c r="BQ238" s="680"/>
      <c r="BR238" s="681"/>
      <c r="BS238" s="680"/>
      <c r="BT238" s="682"/>
      <c r="BU238" s="682"/>
      <c r="BV238" s="682"/>
      <c r="BW238" s="682"/>
      <c r="BX238" s="677"/>
      <c r="BY238" s="678"/>
      <c r="BZ238" s="678"/>
      <c r="CA238" s="679"/>
      <c r="CB238" s="680"/>
      <c r="CC238" s="681"/>
      <c r="CD238" s="680"/>
      <c r="CE238" s="682"/>
      <c r="CF238" s="682"/>
      <c r="CG238" s="682"/>
      <c r="CH238" s="682"/>
      <c r="CI238" s="677"/>
      <c r="CJ238" s="678"/>
      <c r="CK238" s="678"/>
      <c r="CL238" s="679"/>
      <c r="CM238" s="680"/>
      <c r="CN238" s="681"/>
      <c r="CO238" s="680"/>
      <c r="CP238" s="682"/>
      <c r="CQ238" s="682"/>
      <c r="CR238" s="682"/>
      <c r="CS238" s="682"/>
      <c r="CT238" s="677"/>
      <c r="CU238" s="678"/>
      <c r="CV238" s="678"/>
      <c r="CW238" s="679"/>
      <c r="CX238" s="680"/>
      <c r="CY238" s="681"/>
      <c r="CZ238" s="680"/>
      <c r="DA238" s="682"/>
      <c r="DB238" s="682"/>
      <c r="DC238" s="682"/>
      <c r="DD238" s="682"/>
      <c r="DE238" s="677"/>
      <c r="DF238" s="678"/>
      <c r="DG238" s="678"/>
      <c r="DH238" s="679"/>
      <c r="DI238" s="680"/>
      <c r="DJ238" s="681"/>
      <c r="DK238" s="680"/>
      <c r="DL238" s="682"/>
      <c r="DM238" s="682"/>
      <c r="DN238" s="682"/>
      <c r="DO238" s="682"/>
      <c r="DP238" s="677"/>
      <c r="DQ238" s="678"/>
      <c r="DR238" s="678"/>
      <c r="DS238" s="679"/>
      <c r="DT238" s="680"/>
      <c r="DU238" s="681"/>
      <c r="DV238" s="680"/>
      <c r="DW238" s="682"/>
      <c r="DX238" s="682"/>
      <c r="DY238" s="682"/>
      <c r="DZ238" s="682"/>
      <c r="EA238" s="677"/>
      <c r="EB238" s="678"/>
      <c r="EC238" s="678"/>
      <c r="ED238" s="679"/>
      <c r="EE238" s="680"/>
      <c r="EF238" s="681"/>
      <c r="EG238" s="680"/>
      <c r="EH238" s="682"/>
      <c r="EI238" s="682"/>
      <c r="EJ238" s="682"/>
      <c r="EK238" s="682"/>
      <c r="EL238" s="677"/>
      <c r="EM238" s="678"/>
      <c r="EN238" s="678"/>
      <c r="EO238" s="679"/>
      <c r="EP238" s="680"/>
      <c r="EQ238" s="681"/>
      <c r="ER238" s="680"/>
      <c r="ES238" s="682"/>
      <c r="ET238" s="682"/>
      <c r="EU238" s="682"/>
      <c r="EV238" s="682"/>
      <c r="EW238" s="677"/>
      <c r="EX238" s="678"/>
      <c r="EY238" s="678"/>
      <c r="EZ238" s="679"/>
      <c r="FA238" s="680"/>
      <c r="FB238" s="681"/>
      <c r="FC238" s="680"/>
      <c r="FD238" s="682"/>
      <c r="FE238" s="682"/>
      <c r="FF238" s="682"/>
      <c r="FG238" s="682"/>
      <c r="FH238" s="677"/>
      <c r="FI238" s="678"/>
      <c r="FJ238" s="678"/>
      <c r="FK238" s="679"/>
      <c r="FL238" s="680"/>
      <c r="FM238" s="681"/>
      <c r="FN238" s="680"/>
      <c r="FO238" s="682"/>
      <c r="FP238" s="682"/>
      <c r="FQ238" s="682"/>
      <c r="FR238" s="682"/>
      <c r="FS238" s="677"/>
      <c r="FT238" s="678"/>
      <c r="FU238" s="678"/>
      <c r="FV238" s="679"/>
      <c r="FW238" s="680"/>
      <c r="FX238" s="681"/>
      <c r="FY238" s="680"/>
      <c r="FZ238" s="682"/>
      <c r="GA238" s="682"/>
      <c r="GB238" s="682"/>
      <c r="GC238" s="682"/>
      <c r="GD238" s="677"/>
      <c r="GE238" s="678"/>
      <c r="GF238" s="678"/>
    </row>
    <row r="239" spans="1:241" s="26" customFormat="1" ht="14.25">
      <c r="A239" s="650"/>
      <c r="B239" s="651"/>
      <c r="C239" s="652" t="s">
        <v>3132</v>
      </c>
      <c r="D239" s="653"/>
      <c r="E239" s="653"/>
      <c r="F239" s="654"/>
      <c r="G239" s="654"/>
      <c r="H239" s="654"/>
      <c r="I239" s="655"/>
      <c r="J239" s="656"/>
      <c r="K239" s="647"/>
      <c r="L239" s="644"/>
      <c r="M239" s="643"/>
      <c r="N239" s="644"/>
      <c r="O239" s="645"/>
      <c r="P239" s="645"/>
      <c r="Q239" s="645"/>
      <c r="R239" s="645"/>
      <c r="S239" s="619"/>
      <c r="T239" s="646"/>
      <c r="U239" s="646"/>
      <c r="V239" s="647"/>
      <c r="W239" s="644"/>
      <c r="X239" s="643"/>
      <c r="Y239" s="644"/>
      <c r="Z239" s="645"/>
      <c r="AA239" s="645"/>
      <c r="AB239" s="645"/>
      <c r="AC239" s="645"/>
      <c r="AD239" s="619"/>
      <c r="AE239" s="646"/>
      <c r="AF239" s="646"/>
      <c r="AG239" s="647"/>
      <c r="AH239" s="644"/>
      <c r="AI239" s="643"/>
      <c r="AJ239" s="644"/>
      <c r="AK239" s="645"/>
      <c r="AL239" s="645"/>
      <c r="AM239" s="645"/>
      <c r="AN239" s="645"/>
      <c r="AO239" s="619"/>
      <c r="AP239" s="646"/>
      <c r="AQ239" s="646"/>
      <c r="AR239" s="647"/>
      <c r="AS239" s="644"/>
      <c r="AT239" s="643"/>
      <c r="AU239" s="644"/>
      <c r="AV239" s="645"/>
      <c r="AW239" s="645"/>
      <c r="AX239" s="645"/>
      <c r="AY239" s="645"/>
      <c r="AZ239" s="619"/>
      <c r="BA239" s="646"/>
      <c r="BB239" s="646"/>
      <c r="BC239" s="647"/>
      <c r="BD239" s="644"/>
      <c r="BE239" s="643"/>
      <c r="BF239" s="644"/>
      <c r="BG239" s="645"/>
      <c r="BH239" s="645"/>
      <c r="BI239" s="645"/>
      <c r="BJ239" s="645"/>
      <c r="BK239" s="619"/>
      <c r="BL239" s="646"/>
      <c r="BM239" s="646"/>
      <c r="BN239" s="647"/>
      <c r="BO239" s="644"/>
      <c r="BP239" s="643"/>
      <c r="BQ239" s="644"/>
      <c r="BR239" s="645"/>
      <c r="BS239" s="645"/>
      <c r="BT239" s="645"/>
      <c r="BU239" s="645"/>
      <c r="BV239" s="619"/>
      <c r="BW239" s="646"/>
      <c r="BX239" s="646"/>
      <c r="BY239" s="647"/>
      <c r="BZ239" s="644"/>
      <c r="CA239" s="643"/>
      <c r="CB239" s="644"/>
      <c r="CC239" s="645"/>
      <c r="CD239" s="645"/>
      <c r="CE239" s="645"/>
      <c r="CF239" s="645"/>
      <c r="CG239" s="619"/>
      <c r="CH239" s="646"/>
      <c r="CI239" s="646"/>
      <c r="CJ239" s="647"/>
      <c r="CK239" s="644"/>
      <c r="CL239" s="643"/>
      <c r="CM239" s="644"/>
      <c r="CN239" s="645"/>
      <c r="CO239" s="645"/>
      <c r="CP239" s="645"/>
      <c r="CQ239" s="645"/>
      <c r="CR239" s="619"/>
      <c r="CS239" s="646"/>
      <c r="CT239" s="646"/>
      <c r="CU239" s="647"/>
      <c r="CV239" s="644"/>
      <c r="CW239" s="643"/>
      <c r="CX239" s="644"/>
      <c r="CY239" s="645"/>
      <c r="CZ239" s="645"/>
      <c r="DA239" s="645"/>
      <c r="DB239" s="645"/>
      <c r="DC239" s="619"/>
      <c r="DD239" s="646"/>
      <c r="DE239" s="646"/>
      <c r="DF239" s="647"/>
      <c r="DG239" s="644"/>
      <c r="DH239" s="643"/>
      <c r="DI239" s="644"/>
      <c r="DJ239" s="645"/>
      <c r="DK239" s="645"/>
      <c r="DL239" s="645"/>
      <c r="DM239" s="645"/>
      <c r="DN239" s="619"/>
      <c r="DO239" s="646"/>
      <c r="DP239" s="646"/>
      <c r="DQ239" s="647"/>
      <c r="DR239" s="644"/>
      <c r="DS239" s="643"/>
      <c r="DT239" s="644"/>
      <c r="DU239" s="645"/>
      <c r="DV239" s="645"/>
      <c r="DW239" s="645"/>
      <c r="DX239" s="645"/>
      <c r="DY239" s="619"/>
      <c r="DZ239" s="646"/>
      <c r="EA239" s="646"/>
      <c r="EB239" s="647"/>
      <c r="EC239" s="644"/>
      <c r="ED239" s="643"/>
      <c r="EE239" s="644"/>
      <c r="EF239" s="645"/>
      <c r="EG239" s="645"/>
      <c r="EH239" s="645"/>
      <c r="EI239" s="645"/>
      <c r="EJ239" s="619"/>
      <c r="EK239" s="646"/>
      <c r="EL239" s="646"/>
      <c r="EM239" s="647"/>
      <c r="EN239" s="644"/>
      <c r="EO239" s="643"/>
      <c r="EP239" s="644"/>
      <c r="EQ239" s="645"/>
      <c r="ER239" s="645"/>
      <c r="ES239" s="645"/>
      <c r="ET239" s="645"/>
      <c r="EU239" s="619"/>
      <c r="EV239" s="646"/>
      <c r="EW239" s="646"/>
      <c r="EX239" s="647"/>
      <c r="EY239" s="644"/>
      <c r="EZ239" s="643"/>
      <c r="FA239" s="644"/>
      <c r="FB239" s="645"/>
      <c r="FC239" s="645"/>
      <c r="FD239" s="645"/>
      <c r="FE239" s="645"/>
      <c r="FF239" s="619"/>
      <c r="FG239" s="646"/>
      <c r="FH239" s="646"/>
      <c r="FI239" s="647"/>
      <c r="FJ239" s="644"/>
      <c r="FK239" s="643"/>
      <c r="FL239" s="644"/>
      <c r="FM239" s="645"/>
      <c r="FN239" s="645"/>
      <c r="FO239" s="645"/>
      <c r="FP239" s="645"/>
      <c r="FQ239" s="619"/>
      <c r="FR239" s="646"/>
      <c r="FS239" s="646"/>
      <c r="FT239" s="647"/>
      <c r="FU239" s="644"/>
      <c r="FV239" s="643"/>
      <c r="FW239" s="644"/>
      <c r="FX239" s="645"/>
      <c r="FY239" s="645"/>
      <c r="FZ239" s="645"/>
      <c r="GA239" s="645"/>
      <c r="GB239" s="619"/>
      <c r="GC239" s="646"/>
      <c r="GD239" s="646"/>
      <c r="GE239" s="647"/>
      <c r="GF239" s="644"/>
      <c r="GG239" s="643"/>
      <c r="GH239" s="644"/>
      <c r="GI239" s="645"/>
      <c r="GJ239" s="645"/>
      <c r="GK239" s="645"/>
      <c r="GL239" s="645"/>
      <c r="GM239" s="619"/>
      <c r="GN239" s="646"/>
      <c r="GO239" s="646"/>
      <c r="GP239" s="647"/>
      <c r="GQ239" s="644"/>
      <c r="GR239" s="643"/>
      <c r="GS239" s="644"/>
      <c r="GT239" s="645"/>
      <c r="GU239" s="645"/>
      <c r="GV239" s="645"/>
      <c r="GW239" s="645"/>
      <c r="GX239" s="619"/>
      <c r="GY239" s="646"/>
      <c r="GZ239" s="646"/>
      <c r="HA239" s="647"/>
      <c r="HB239" s="644"/>
      <c r="HC239" s="643"/>
      <c r="HD239" s="644"/>
      <c r="HE239" s="645"/>
      <c r="HF239" s="645"/>
      <c r="HG239" s="645"/>
      <c r="HH239" s="645"/>
      <c r="HI239" s="619"/>
      <c r="HJ239" s="646"/>
      <c r="HK239" s="646"/>
      <c r="HL239" s="647"/>
      <c r="HM239" s="644"/>
      <c r="HN239" s="643"/>
      <c r="HO239" s="644"/>
      <c r="HP239" s="645"/>
      <c r="HQ239" s="645"/>
      <c r="HR239" s="645"/>
      <c r="HS239" s="645"/>
      <c r="HT239" s="619"/>
      <c r="HU239" s="646"/>
      <c r="HV239" s="646"/>
      <c r="HW239" s="647"/>
      <c r="HX239" s="644"/>
      <c r="HY239" s="643"/>
      <c r="HZ239" s="644"/>
      <c r="IA239" s="645"/>
      <c r="IB239" s="645"/>
      <c r="IC239" s="645"/>
      <c r="ID239" s="645"/>
      <c r="IE239" s="619"/>
      <c r="IF239" s="646"/>
      <c r="IG239" s="646"/>
    </row>
    <row r="240" spans="1:241" s="28" customFormat="1" ht="14.25">
      <c r="A240" s="584">
        <v>1</v>
      </c>
      <c r="B240" s="617"/>
      <c r="C240" s="657" t="s">
        <v>3133</v>
      </c>
      <c r="D240" s="658" t="s">
        <v>250</v>
      </c>
      <c r="E240" s="551">
        <v>11</v>
      </c>
      <c r="F240" s="623"/>
      <c r="G240" s="623"/>
      <c r="H240" s="623">
        <f>E240*F240</f>
        <v>0</v>
      </c>
      <c r="I240" s="659">
        <f>E240*G240</f>
        <v>0</v>
      </c>
      <c r="J240" s="672"/>
      <c r="K240" s="631"/>
      <c r="L240" s="673"/>
      <c r="M240" s="674"/>
      <c r="N240" s="673"/>
      <c r="O240" s="675"/>
      <c r="P240" s="675"/>
      <c r="Q240" s="675"/>
      <c r="R240" s="675"/>
      <c r="S240" s="624"/>
      <c r="T240" s="676"/>
      <c r="U240" s="676"/>
      <c r="V240" s="631"/>
      <c r="W240" s="673"/>
      <c r="X240" s="674"/>
      <c r="Y240" s="673"/>
      <c r="Z240" s="675"/>
      <c r="AA240" s="675"/>
      <c r="AB240" s="675"/>
      <c r="AC240" s="675"/>
      <c r="AD240" s="624"/>
      <c r="AE240" s="676"/>
      <c r="AF240" s="676"/>
      <c r="AG240" s="631"/>
      <c r="AH240" s="673"/>
      <c r="AI240" s="674"/>
      <c r="AJ240" s="673"/>
      <c r="AK240" s="675"/>
      <c r="AL240" s="675"/>
      <c r="AM240" s="675"/>
      <c r="AN240" s="675"/>
      <c r="AO240" s="624"/>
      <c r="AP240" s="676"/>
      <c r="AQ240" s="676"/>
      <c r="AR240" s="631"/>
      <c r="AS240" s="673"/>
      <c r="AT240" s="674"/>
      <c r="AU240" s="673"/>
      <c r="AV240" s="675"/>
      <c r="AW240" s="675"/>
      <c r="AX240" s="675"/>
      <c r="AY240" s="675"/>
      <c r="AZ240" s="624"/>
      <c r="BA240" s="676"/>
      <c r="BB240" s="676"/>
      <c r="BC240" s="631"/>
      <c r="BD240" s="673"/>
      <c r="BE240" s="674"/>
      <c r="BF240" s="673"/>
      <c r="BG240" s="675"/>
      <c r="BH240" s="675"/>
      <c r="BI240" s="675"/>
      <c r="BJ240" s="675"/>
      <c r="BK240" s="624"/>
      <c r="BL240" s="676"/>
      <c r="BM240" s="676"/>
      <c r="BN240" s="631"/>
      <c r="BO240" s="673"/>
      <c r="BP240" s="674"/>
      <c r="BQ240" s="673"/>
      <c r="BR240" s="675"/>
      <c r="BS240" s="675"/>
      <c r="BT240" s="675"/>
      <c r="BU240" s="675"/>
      <c r="BV240" s="624"/>
      <c r="BW240" s="676"/>
      <c r="BX240" s="676"/>
      <c r="BY240" s="631"/>
      <c r="BZ240" s="673"/>
      <c r="CA240" s="674"/>
      <c r="CB240" s="673"/>
      <c r="CC240" s="675"/>
      <c r="CD240" s="675"/>
      <c r="CE240" s="675"/>
      <c r="CF240" s="675"/>
      <c r="CG240" s="624"/>
      <c r="CH240" s="676"/>
      <c r="CI240" s="676"/>
      <c r="CJ240" s="631"/>
      <c r="CK240" s="673"/>
      <c r="CL240" s="674"/>
      <c r="CM240" s="673"/>
      <c r="CN240" s="675"/>
      <c r="CO240" s="675"/>
      <c r="CP240" s="675"/>
      <c r="CQ240" s="675"/>
      <c r="CR240" s="624"/>
      <c r="CS240" s="676"/>
      <c r="CT240" s="676"/>
      <c r="CU240" s="631"/>
      <c r="CV240" s="673"/>
      <c r="CW240" s="674"/>
      <c r="CX240" s="673"/>
      <c r="CY240" s="675"/>
      <c r="CZ240" s="675"/>
      <c r="DA240" s="675"/>
      <c r="DB240" s="675"/>
      <c r="DC240" s="624"/>
      <c r="DD240" s="676"/>
      <c r="DE240" s="676"/>
      <c r="DF240" s="631"/>
      <c r="DG240" s="673"/>
      <c r="DH240" s="674"/>
      <c r="DI240" s="673"/>
      <c r="DJ240" s="675"/>
      <c r="DK240" s="675"/>
      <c r="DL240" s="675"/>
      <c r="DM240" s="675"/>
      <c r="DN240" s="624"/>
      <c r="DO240" s="676"/>
      <c r="DP240" s="676"/>
      <c r="DQ240" s="631"/>
      <c r="DR240" s="673"/>
      <c r="DS240" s="674"/>
      <c r="DT240" s="673"/>
      <c r="DU240" s="675"/>
      <c r="DV240" s="675"/>
      <c r="DW240" s="675"/>
      <c r="DX240" s="675"/>
      <c r="DY240" s="624"/>
      <c r="DZ240" s="676"/>
      <c r="EA240" s="676"/>
      <c r="EB240" s="631"/>
      <c r="EC240" s="673"/>
      <c r="ED240" s="674"/>
      <c r="EE240" s="673"/>
      <c r="EF240" s="675"/>
      <c r="EG240" s="675"/>
      <c r="EH240" s="675"/>
      <c r="EI240" s="675"/>
      <c r="EJ240" s="624"/>
      <c r="EK240" s="676"/>
      <c r="EL240" s="676"/>
      <c r="EM240" s="631"/>
      <c r="EN240" s="673"/>
      <c r="EO240" s="674"/>
      <c r="EP240" s="673"/>
      <c r="EQ240" s="675"/>
      <c r="ER240" s="675"/>
      <c r="ES240" s="675"/>
      <c r="ET240" s="675"/>
      <c r="EU240" s="624"/>
      <c r="EV240" s="676"/>
      <c r="EW240" s="676"/>
      <c r="EX240" s="631"/>
      <c r="EY240" s="673"/>
      <c r="EZ240" s="674"/>
      <c r="FA240" s="673"/>
      <c r="FB240" s="675"/>
      <c r="FC240" s="675"/>
      <c r="FD240" s="675"/>
      <c r="FE240" s="675"/>
      <c r="FF240" s="624"/>
      <c r="FG240" s="676"/>
      <c r="FH240" s="676"/>
      <c r="FI240" s="631"/>
      <c r="FJ240" s="673"/>
      <c r="FK240" s="674"/>
      <c r="FL240" s="673"/>
      <c r="FM240" s="675"/>
      <c r="FN240" s="675"/>
      <c r="FO240" s="675"/>
      <c r="FP240" s="675"/>
      <c r="FQ240" s="624"/>
      <c r="FR240" s="676"/>
      <c r="FS240" s="676"/>
      <c r="FT240" s="631"/>
      <c r="FU240" s="673"/>
      <c r="FV240" s="674"/>
      <c r="FW240" s="673"/>
      <c r="FX240" s="675"/>
      <c r="FY240" s="675"/>
      <c r="FZ240" s="675"/>
      <c r="GA240" s="675"/>
      <c r="GB240" s="624"/>
      <c r="GC240" s="676"/>
      <c r="GD240" s="676"/>
      <c r="GE240" s="631"/>
      <c r="GF240" s="673"/>
      <c r="GG240" s="674"/>
      <c r="GH240" s="673"/>
      <c r="GI240" s="675"/>
      <c r="GJ240" s="675"/>
      <c r="GK240" s="675"/>
      <c r="GL240" s="675"/>
      <c r="GM240" s="624"/>
      <c r="GN240" s="676"/>
      <c r="GO240" s="676"/>
      <c r="GP240" s="631"/>
      <c r="GQ240" s="673"/>
      <c r="GR240" s="674"/>
      <c r="GS240" s="673"/>
      <c r="GT240" s="675"/>
      <c r="GU240" s="675"/>
      <c r="GV240" s="675"/>
      <c r="GW240" s="675"/>
      <c r="GX240" s="624"/>
      <c r="GY240" s="676"/>
      <c r="GZ240" s="676"/>
      <c r="HA240" s="631"/>
      <c r="HB240" s="673"/>
      <c r="HC240" s="674"/>
      <c r="HD240" s="673"/>
      <c r="HE240" s="675"/>
      <c r="HF240" s="675"/>
      <c r="HG240" s="675"/>
      <c r="HH240" s="675"/>
      <c r="HI240" s="624"/>
      <c r="HJ240" s="676"/>
      <c r="HK240" s="676"/>
      <c r="HL240" s="631"/>
      <c r="HM240" s="673"/>
      <c r="HN240" s="674"/>
      <c r="HO240" s="673"/>
      <c r="HP240" s="675"/>
      <c r="HQ240" s="675"/>
      <c r="HR240" s="675"/>
      <c r="HS240" s="675"/>
      <c r="HT240" s="624"/>
      <c r="HU240" s="676"/>
      <c r="HV240" s="676"/>
      <c r="HW240" s="631"/>
      <c r="HX240" s="673"/>
      <c r="HY240" s="674"/>
      <c r="HZ240" s="673"/>
      <c r="IA240" s="675"/>
      <c r="IB240" s="675"/>
      <c r="IC240" s="675"/>
      <c r="ID240" s="675"/>
      <c r="IE240" s="624"/>
      <c r="IF240" s="676"/>
      <c r="IG240" s="676"/>
    </row>
    <row r="241" spans="1:241" s="28" customFormat="1" ht="14.25">
      <c r="A241" s="584">
        <f>1+A240</f>
        <v>2</v>
      </c>
      <c r="B241" s="617"/>
      <c r="C241" s="657" t="s">
        <v>3134</v>
      </c>
      <c r="D241" s="658" t="s">
        <v>250</v>
      </c>
      <c r="E241" s="551">
        <v>5</v>
      </c>
      <c r="F241" s="623"/>
      <c r="G241" s="623"/>
      <c r="H241" s="623">
        <f>E241*F241</f>
        <v>0</v>
      </c>
      <c r="I241" s="659">
        <f>E241*G241</f>
        <v>0</v>
      </c>
      <c r="J241" s="672"/>
      <c r="K241" s="631"/>
      <c r="L241" s="673"/>
      <c r="M241" s="674"/>
      <c r="N241" s="673"/>
      <c r="O241" s="675"/>
      <c r="P241" s="675"/>
      <c r="Q241" s="675"/>
      <c r="R241" s="675"/>
      <c r="S241" s="624"/>
      <c r="T241" s="676"/>
      <c r="U241" s="676"/>
      <c r="V241" s="631"/>
      <c r="W241" s="673"/>
      <c r="X241" s="674"/>
      <c r="Y241" s="673"/>
      <c r="Z241" s="675"/>
      <c r="AA241" s="675"/>
      <c r="AB241" s="675"/>
      <c r="AC241" s="675"/>
      <c r="AD241" s="624"/>
      <c r="AE241" s="676"/>
      <c r="AF241" s="676"/>
      <c r="AG241" s="631"/>
      <c r="AH241" s="673"/>
      <c r="AI241" s="674"/>
      <c r="AJ241" s="673"/>
      <c r="AK241" s="675"/>
      <c r="AL241" s="675"/>
      <c r="AM241" s="675"/>
      <c r="AN241" s="675"/>
      <c r="AO241" s="624"/>
      <c r="AP241" s="676"/>
      <c r="AQ241" s="676"/>
      <c r="AR241" s="631"/>
      <c r="AS241" s="673"/>
      <c r="AT241" s="674"/>
      <c r="AU241" s="673"/>
      <c r="AV241" s="675"/>
      <c r="AW241" s="675"/>
      <c r="AX241" s="675"/>
      <c r="AY241" s="675"/>
      <c r="AZ241" s="624"/>
      <c r="BA241" s="676"/>
      <c r="BB241" s="676"/>
      <c r="BC241" s="631"/>
      <c r="BD241" s="673"/>
      <c r="BE241" s="674"/>
      <c r="BF241" s="673"/>
      <c r="BG241" s="675"/>
      <c r="BH241" s="675"/>
      <c r="BI241" s="675"/>
      <c r="BJ241" s="675"/>
      <c r="BK241" s="624"/>
      <c r="BL241" s="676"/>
      <c r="BM241" s="676"/>
      <c r="BN241" s="631"/>
      <c r="BO241" s="673"/>
      <c r="BP241" s="674"/>
      <c r="BQ241" s="673"/>
      <c r="BR241" s="675"/>
      <c r="BS241" s="675"/>
      <c r="BT241" s="675"/>
      <c r="BU241" s="675"/>
      <c r="BV241" s="624"/>
      <c r="BW241" s="676"/>
      <c r="BX241" s="676"/>
      <c r="BY241" s="631"/>
      <c r="BZ241" s="673"/>
      <c r="CA241" s="674"/>
      <c r="CB241" s="673"/>
      <c r="CC241" s="675"/>
      <c r="CD241" s="675"/>
      <c r="CE241" s="675"/>
      <c r="CF241" s="675"/>
      <c r="CG241" s="624"/>
      <c r="CH241" s="676"/>
      <c r="CI241" s="676"/>
      <c r="CJ241" s="631"/>
      <c r="CK241" s="673"/>
      <c r="CL241" s="674"/>
      <c r="CM241" s="673"/>
      <c r="CN241" s="675"/>
      <c r="CO241" s="675"/>
      <c r="CP241" s="675"/>
      <c r="CQ241" s="675"/>
      <c r="CR241" s="624"/>
      <c r="CS241" s="676"/>
      <c r="CT241" s="676"/>
      <c r="CU241" s="631"/>
      <c r="CV241" s="673"/>
      <c r="CW241" s="674"/>
      <c r="CX241" s="673"/>
      <c r="CY241" s="675"/>
      <c r="CZ241" s="675"/>
      <c r="DA241" s="675"/>
      <c r="DB241" s="675"/>
      <c r="DC241" s="624"/>
      <c r="DD241" s="676"/>
      <c r="DE241" s="676"/>
      <c r="DF241" s="631"/>
      <c r="DG241" s="673"/>
      <c r="DH241" s="674"/>
      <c r="DI241" s="673"/>
      <c r="DJ241" s="675"/>
      <c r="DK241" s="675"/>
      <c r="DL241" s="675"/>
      <c r="DM241" s="675"/>
      <c r="DN241" s="624"/>
      <c r="DO241" s="676"/>
      <c r="DP241" s="676"/>
      <c r="DQ241" s="631"/>
      <c r="DR241" s="673"/>
      <c r="DS241" s="674"/>
      <c r="DT241" s="673"/>
      <c r="DU241" s="675"/>
      <c r="DV241" s="675"/>
      <c r="DW241" s="675"/>
      <c r="DX241" s="675"/>
      <c r="DY241" s="624"/>
      <c r="DZ241" s="676"/>
      <c r="EA241" s="676"/>
      <c r="EB241" s="631"/>
      <c r="EC241" s="673"/>
      <c r="ED241" s="674"/>
      <c r="EE241" s="673"/>
      <c r="EF241" s="675"/>
      <c r="EG241" s="675"/>
      <c r="EH241" s="675"/>
      <c r="EI241" s="675"/>
      <c r="EJ241" s="624"/>
      <c r="EK241" s="676"/>
      <c r="EL241" s="676"/>
      <c r="EM241" s="631"/>
      <c r="EN241" s="673"/>
      <c r="EO241" s="674"/>
      <c r="EP241" s="673"/>
      <c r="EQ241" s="675"/>
      <c r="ER241" s="675"/>
      <c r="ES241" s="675"/>
      <c r="ET241" s="675"/>
      <c r="EU241" s="624"/>
      <c r="EV241" s="676"/>
      <c r="EW241" s="676"/>
      <c r="EX241" s="631"/>
      <c r="EY241" s="673"/>
      <c r="EZ241" s="674"/>
      <c r="FA241" s="673"/>
      <c r="FB241" s="675"/>
      <c r="FC241" s="675"/>
      <c r="FD241" s="675"/>
      <c r="FE241" s="675"/>
      <c r="FF241" s="624"/>
      <c r="FG241" s="676"/>
      <c r="FH241" s="676"/>
      <c r="FI241" s="631"/>
      <c r="FJ241" s="673"/>
      <c r="FK241" s="674"/>
      <c r="FL241" s="673"/>
      <c r="FM241" s="675"/>
      <c r="FN241" s="675"/>
      <c r="FO241" s="675"/>
      <c r="FP241" s="675"/>
      <c r="FQ241" s="624"/>
      <c r="FR241" s="676"/>
      <c r="FS241" s="676"/>
      <c r="FT241" s="631"/>
      <c r="FU241" s="673"/>
      <c r="FV241" s="674"/>
      <c r="FW241" s="673"/>
      <c r="FX241" s="675"/>
      <c r="FY241" s="675"/>
      <c r="FZ241" s="675"/>
      <c r="GA241" s="675"/>
      <c r="GB241" s="624"/>
      <c r="GC241" s="676"/>
      <c r="GD241" s="676"/>
      <c r="GE241" s="631"/>
      <c r="GF241" s="673"/>
      <c r="GG241" s="674"/>
      <c r="GH241" s="673"/>
      <c r="GI241" s="675"/>
      <c r="GJ241" s="675"/>
      <c r="GK241" s="675"/>
      <c r="GL241" s="675"/>
      <c r="GM241" s="624"/>
      <c r="GN241" s="676"/>
      <c r="GO241" s="676"/>
      <c r="GP241" s="631"/>
      <c r="GQ241" s="673"/>
      <c r="GR241" s="674"/>
      <c r="GS241" s="673"/>
      <c r="GT241" s="675"/>
      <c r="GU241" s="675"/>
      <c r="GV241" s="675"/>
      <c r="GW241" s="675"/>
      <c r="GX241" s="624"/>
      <c r="GY241" s="676"/>
      <c r="GZ241" s="676"/>
      <c r="HA241" s="631"/>
      <c r="HB241" s="673"/>
      <c r="HC241" s="674"/>
      <c r="HD241" s="673"/>
      <c r="HE241" s="675"/>
      <c r="HF241" s="675"/>
      <c r="HG241" s="675"/>
      <c r="HH241" s="675"/>
      <c r="HI241" s="624"/>
      <c r="HJ241" s="676"/>
      <c r="HK241" s="676"/>
      <c r="HL241" s="631"/>
      <c r="HM241" s="673"/>
      <c r="HN241" s="674"/>
      <c r="HO241" s="673"/>
      <c r="HP241" s="675"/>
      <c r="HQ241" s="675"/>
      <c r="HR241" s="675"/>
      <c r="HS241" s="675"/>
      <c r="HT241" s="624"/>
      <c r="HU241" s="676"/>
      <c r="HV241" s="676"/>
      <c r="HW241" s="631"/>
      <c r="HX241" s="673"/>
      <c r="HY241" s="674"/>
      <c r="HZ241" s="673"/>
      <c r="IA241" s="675"/>
      <c r="IB241" s="675"/>
      <c r="IC241" s="675"/>
      <c r="ID241" s="675"/>
      <c r="IE241" s="624"/>
      <c r="IF241" s="676"/>
      <c r="IG241" s="676"/>
    </row>
    <row r="242" spans="1:241" s="26" customFormat="1" ht="14.25">
      <c r="A242" s="584">
        <f>1+A241</f>
        <v>3</v>
      </c>
      <c r="B242" s="617"/>
      <c r="C242" s="657" t="s">
        <v>3135</v>
      </c>
      <c r="D242" s="658" t="s">
        <v>250</v>
      </c>
      <c r="E242" s="551">
        <v>28</v>
      </c>
      <c r="F242" s="623"/>
      <c r="G242" s="623"/>
      <c r="H242" s="623">
        <f t="shared" ref="H242:H257" si="30">E242*F242</f>
        <v>0</v>
      </c>
      <c r="I242" s="659">
        <f t="shared" ref="I242:I257" si="31">E242*G242</f>
        <v>0</v>
      </c>
      <c r="J242" s="642"/>
      <c r="K242" s="647"/>
      <c r="L242" s="644"/>
      <c r="M242" s="643"/>
      <c r="N242" s="644"/>
      <c r="O242" s="645"/>
      <c r="P242" s="645"/>
      <c r="Q242" s="645"/>
      <c r="R242" s="645"/>
      <c r="S242" s="619"/>
      <c r="T242" s="646"/>
      <c r="U242" s="646"/>
      <c r="V242" s="647"/>
      <c r="W242" s="644"/>
      <c r="X242" s="643"/>
      <c r="Y242" s="644"/>
      <c r="Z242" s="645"/>
      <c r="AA242" s="645"/>
      <c r="AB242" s="645"/>
      <c r="AC242" s="645"/>
      <c r="AD242" s="619"/>
      <c r="AE242" s="646"/>
      <c r="AF242" s="646"/>
      <c r="AG242" s="647"/>
      <c r="AH242" s="644"/>
      <c r="AI242" s="643"/>
      <c r="AJ242" s="644"/>
      <c r="AK242" s="645"/>
      <c r="AL242" s="645"/>
      <c r="AM242" s="645"/>
      <c r="AN242" s="645"/>
      <c r="AO242" s="619"/>
      <c r="AP242" s="646"/>
      <c r="AQ242" s="646"/>
      <c r="AR242" s="647"/>
      <c r="AS242" s="644"/>
      <c r="AT242" s="643"/>
      <c r="AU242" s="644"/>
      <c r="AV242" s="645"/>
      <c r="AW242" s="645"/>
      <c r="AX242" s="645"/>
      <c r="AY242" s="645"/>
      <c r="AZ242" s="619"/>
      <c r="BA242" s="646"/>
      <c r="BB242" s="646"/>
      <c r="BC242" s="647"/>
      <c r="BD242" s="644"/>
      <c r="BE242" s="643"/>
      <c r="BF242" s="644"/>
      <c r="BG242" s="645"/>
      <c r="BH242" s="645"/>
      <c r="BI242" s="645"/>
      <c r="BJ242" s="645"/>
      <c r="BK242" s="619"/>
      <c r="BL242" s="646"/>
      <c r="BM242" s="646"/>
      <c r="BN242" s="647"/>
      <c r="BO242" s="644"/>
      <c r="BP242" s="643"/>
      <c r="BQ242" s="644"/>
      <c r="BR242" s="645"/>
      <c r="BS242" s="645"/>
      <c r="BT242" s="645"/>
      <c r="BU242" s="645"/>
      <c r="BV242" s="619"/>
      <c r="BW242" s="646"/>
      <c r="BX242" s="646"/>
      <c r="BY242" s="647"/>
      <c r="BZ242" s="644"/>
      <c r="CA242" s="643"/>
      <c r="CB242" s="644"/>
      <c r="CC242" s="645"/>
      <c r="CD242" s="645"/>
      <c r="CE242" s="645"/>
      <c r="CF242" s="645"/>
      <c r="CG242" s="619"/>
      <c r="CH242" s="646"/>
      <c r="CI242" s="646"/>
      <c r="CJ242" s="647"/>
      <c r="CK242" s="644"/>
      <c r="CL242" s="643"/>
      <c r="CM242" s="644"/>
      <c r="CN242" s="645"/>
      <c r="CO242" s="645"/>
      <c r="CP242" s="645"/>
      <c r="CQ242" s="645"/>
      <c r="CR242" s="619"/>
      <c r="CS242" s="646"/>
      <c r="CT242" s="646"/>
      <c r="CU242" s="647"/>
      <c r="CV242" s="644"/>
      <c r="CW242" s="643"/>
      <c r="CX242" s="644"/>
      <c r="CY242" s="645"/>
      <c r="CZ242" s="645"/>
      <c r="DA242" s="645"/>
      <c r="DB242" s="645"/>
      <c r="DC242" s="619"/>
      <c r="DD242" s="646"/>
      <c r="DE242" s="646"/>
      <c r="DF242" s="647"/>
      <c r="DG242" s="644"/>
      <c r="DH242" s="643"/>
      <c r="DI242" s="644"/>
      <c r="DJ242" s="645"/>
      <c r="DK242" s="645"/>
      <c r="DL242" s="645"/>
      <c r="DM242" s="645"/>
      <c r="DN242" s="619"/>
      <c r="DO242" s="646"/>
      <c r="DP242" s="646"/>
      <c r="DQ242" s="647"/>
      <c r="DR242" s="644"/>
      <c r="DS242" s="643"/>
      <c r="DT242" s="644"/>
      <c r="DU242" s="645"/>
      <c r="DV242" s="645"/>
      <c r="DW242" s="645"/>
      <c r="DX242" s="645"/>
      <c r="DY242" s="619"/>
      <c r="DZ242" s="646"/>
      <c r="EA242" s="646"/>
      <c r="EB242" s="647"/>
      <c r="EC242" s="644"/>
      <c r="ED242" s="643"/>
      <c r="EE242" s="644"/>
      <c r="EF242" s="645"/>
      <c r="EG242" s="645"/>
      <c r="EH242" s="645"/>
      <c r="EI242" s="645"/>
      <c r="EJ242" s="619"/>
      <c r="EK242" s="646"/>
      <c r="EL242" s="646"/>
      <c r="EM242" s="647"/>
      <c r="EN242" s="644"/>
      <c r="EO242" s="643"/>
      <c r="EP242" s="644"/>
      <c r="EQ242" s="645"/>
      <c r="ER242" s="645"/>
      <c r="ES242" s="645"/>
      <c r="ET242" s="645"/>
      <c r="EU242" s="619"/>
      <c r="EV242" s="646"/>
      <c r="EW242" s="646"/>
      <c r="EX242" s="647"/>
      <c r="EY242" s="644"/>
      <c r="EZ242" s="643"/>
      <c r="FA242" s="644"/>
      <c r="FB242" s="645"/>
      <c r="FC242" s="645"/>
      <c r="FD242" s="645"/>
      <c r="FE242" s="645"/>
      <c r="FF242" s="619"/>
      <c r="FG242" s="646"/>
      <c r="FH242" s="646"/>
      <c r="FI242" s="647"/>
      <c r="FJ242" s="644"/>
      <c r="FK242" s="643"/>
      <c r="FL242" s="644"/>
      <c r="FM242" s="645"/>
      <c r="FN242" s="645"/>
      <c r="FO242" s="645"/>
      <c r="FP242" s="645"/>
      <c r="FQ242" s="619"/>
      <c r="FR242" s="646"/>
      <c r="FS242" s="646"/>
      <c r="FT242" s="647"/>
      <c r="FU242" s="644"/>
      <c r="FV242" s="643"/>
      <c r="FW242" s="644"/>
      <c r="FX242" s="645"/>
      <c r="FY242" s="645"/>
      <c r="FZ242" s="645"/>
      <c r="GA242" s="645"/>
      <c r="GB242" s="619"/>
      <c r="GC242" s="646"/>
      <c r="GD242" s="646"/>
      <c r="GE242" s="647"/>
      <c r="GF242" s="644"/>
      <c r="GG242" s="643"/>
      <c r="GH242" s="644"/>
      <c r="GI242" s="645"/>
      <c r="GJ242" s="645"/>
      <c r="GK242" s="645"/>
      <c r="GL242" s="645"/>
      <c r="GM242" s="619"/>
      <c r="GN242" s="646"/>
      <c r="GO242" s="646"/>
      <c r="GP242" s="647"/>
      <c r="GQ242" s="644"/>
      <c r="GR242" s="643"/>
      <c r="GS242" s="644"/>
      <c r="GT242" s="645"/>
      <c r="GU242" s="645"/>
      <c r="GV242" s="645"/>
      <c r="GW242" s="645"/>
      <c r="GX242" s="619"/>
      <c r="GY242" s="646"/>
      <c r="GZ242" s="646"/>
      <c r="HA242" s="647"/>
      <c r="HB242" s="644"/>
      <c r="HC242" s="643"/>
      <c r="HD242" s="644"/>
      <c r="HE242" s="645"/>
      <c r="HF242" s="645"/>
      <c r="HG242" s="645"/>
      <c r="HH242" s="645"/>
      <c r="HI242" s="619"/>
      <c r="HJ242" s="646"/>
      <c r="HK242" s="646"/>
      <c r="HL242" s="647"/>
      <c r="HM242" s="644"/>
      <c r="HN242" s="643"/>
      <c r="HO242" s="644"/>
      <c r="HP242" s="645"/>
      <c r="HQ242" s="645"/>
      <c r="HR242" s="645"/>
      <c r="HS242" s="645"/>
      <c r="HT242" s="619"/>
      <c r="HU242" s="646"/>
      <c r="HV242" s="646"/>
      <c r="HW242" s="647"/>
      <c r="HX242" s="644"/>
      <c r="HY242" s="643"/>
      <c r="HZ242" s="644"/>
      <c r="IA242" s="645"/>
      <c r="IB242" s="645"/>
      <c r="IC242" s="645"/>
      <c r="ID242" s="645"/>
      <c r="IE242" s="619"/>
      <c r="IF242" s="646"/>
      <c r="IG242" s="646"/>
    </row>
    <row r="243" spans="1:241" s="26" customFormat="1" ht="14.25">
      <c r="A243" s="584">
        <f t="shared" ref="A243:A260" si="32">1+A242</f>
        <v>4</v>
      </c>
      <c r="B243" s="617"/>
      <c r="C243" s="657" t="s">
        <v>3136</v>
      </c>
      <c r="D243" s="658" t="s">
        <v>250</v>
      </c>
      <c r="E243" s="551">
        <v>28</v>
      </c>
      <c r="F243" s="623"/>
      <c r="G243" s="623"/>
      <c r="H243" s="623">
        <f t="shared" si="30"/>
        <v>0</v>
      </c>
      <c r="I243" s="659">
        <f t="shared" si="31"/>
        <v>0</v>
      </c>
      <c r="J243" s="642"/>
      <c r="K243" s="647"/>
      <c r="L243" s="644"/>
      <c r="M243" s="643"/>
      <c r="N243" s="644"/>
      <c r="O243" s="645"/>
      <c r="P243" s="645"/>
      <c r="Q243" s="645"/>
      <c r="R243" s="645"/>
      <c r="S243" s="619"/>
      <c r="T243" s="646"/>
      <c r="U243" s="646"/>
      <c r="V243" s="647"/>
      <c r="W243" s="644"/>
      <c r="X243" s="643"/>
      <c r="Y243" s="644"/>
      <c r="Z243" s="645"/>
      <c r="AA243" s="645"/>
      <c r="AB243" s="645"/>
      <c r="AC243" s="645"/>
      <c r="AD243" s="619"/>
      <c r="AE243" s="646"/>
      <c r="AF243" s="646"/>
      <c r="AG243" s="647"/>
      <c r="AH243" s="644"/>
      <c r="AI243" s="643"/>
      <c r="AJ243" s="644"/>
      <c r="AK243" s="645"/>
      <c r="AL243" s="645"/>
      <c r="AM243" s="645"/>
      <c r="AN243" s="645"/>
      <c r="AO243" s="619"/>
      <c r="AP243" s="646"/>
      <c r="AQ243" s="646"/>
      <c r="AR243" s="647"/>
      <c r="AS243" s="644"/>
      <c r="AT243" s="643"/>
      <c r="AU243" s="644"/>
      <c r="AV243" s="645"/>
      <c r="AW243" s="645"/>
      <c r="AX243" s="645"/>
      <c r="AY243" s="645"/>
      <c r="AZ243" s="619"/>
      <c r="BA243" s="646"/>
      <c r="BB243" s="646"/>
      <c r="BC243" s="647"/>
      <c r="BD243" s="644"/>
      <c r="BE243" s="643"/>
      <c r="BF243" s="644"/>
      <c r="BG243" s="645"/>
      <c r="BH243" s="645"/>
      <c r="BI243" s="645"/>
      <c r="BJ243" s="645"/>
      <c r="BK243" s="619"/>
      <c r="BL243" s="646"/>
      <c r="BM243" s="646"/>
      <c r="BN243" s="647"/>
      <c r="BO243" s="644"/>
      <c r="BP243" s="643"/>
      <c r="BQ243" s="644"/>
      <c r="BR243" s="645"/>
      <c r="BS243" s="645"/>
      <c r="BT243" s="645"/>
      <c r="BU243" s="645"/>
      <c r="BV243" s="619"/>
      <c r="BW243" s="646"/>
      <c r="BX243" s="646"/>
      <c r="BY243" s="647"/>
      <c r="BZ243" s="644"/>
      <c r="CA243" s="643"/>
      <c r="CB243" s="644"/>
      <c r="CC243" s="645"/>
      <c r="CD243" s="645"/>
      <c r="CE243" s="645"/>
      <c r="CF243" s="645"/>
      <c r="CG243" s="619"/>
      <c r="CH243" s="646"/>
      <c r="CI243" s="646"/>
      <c r="CJ243" s="647"/>
      <c r="CK243" s="644"/>
      <c r="CL243" s="643"/>
      <c r="CM243" s="644"/>
      <c r="CN243" s="645"/>
      <c r="CO243" s="645"/>
      <c r="CP243" s="645"/>
      <c r="CQ243" s="645"/>
      <c r="CR243" s="619"/>
      <c r="CS243" s="646"/>
      <c r="CT243" s="646"/>
      <c r="CU243" s="647"/>
      <c r="CV243" s="644"/>
      <c r="CW243" s="643"/>
      <c r="CX243" s="644"/>
      <c r="CY243" s="645"/>
      <c r="CZ243" s="645"/>
      <c r="DA243" s="645"/>
      <c r="DB243" s="645"/>
      <c r="DC243" s="619"/>
      <c r="DD243" s="646"/>
      <c r="DE243" s="646"/>
      <c r="DF243" s="647"/>
      <c r="DG243" s="644"/>
      <c r="DH243" s="643"/>
      <c r="DI243" s="644"/>
      <c r="DJ243" s="645"/>
      <c r="DK243" s="645"/>
      <c r="DL243" s="645"/>
      <c r="DM243" s="645"/>
      <c r="DN243" s="619"/>
      <c r="DO243" s="646"/>
      <c r="DP243" s="646"/>
      <c r="DQ243" s="647"/>
      <c r="DR243" s="644"/>
      <c r="DS243" s="643"/>
      <c r="DT243" s="644"/>
      <c r="DU243" s="645"/>
      <c r="DV243" s="645"/>
      <c r="DW243" s="645"/>
      <c r="DX243" s="645"/>
      <c r="DY243" s="619"/>
      <c r="DZ243" s="646"/>
      <c r="EA243" s="646"/>
      <c r="EB243" s="647"/>
      <c r="EC243" s="644"/>
      <c r="ED243" s="643"/>
      <c r="EE243" s="644"/>
      <c r="EF243" s="645"/>
      <c r="EG243" s="645"/>
      <c r="EH243" s="645"/>
      <c r="EI243" s="645"/>
      <c r="EJ243" s="619"/>
      <c r="EK243" s="646"/>
      <c r="EL243" s="646"/>
      <c r="EM243" s="647"/>
      <c r="EN243" s="644"/>
      <c r="EO243" s="643"/>
      <c r="EP243" s="644"/>
      <c r="EQ243" s="645"/>
      <c r="ER243" s="645"/>
      <c r="ES243" s="645"/>
      <c r="ET243" s="645"/>
      <c r="EU243" s="619"/>
      <c r="EV243" s="646"/>
      <c r="EW243" s="646"/>
      <c r="EX243" s="647"/>
      <c r="EY243" s="644"/>
      <c r="EZ243" s="643"/>
      <c r="FA243" s="644"/>
      <c r="FB243" s="645"/>
      <c r="FC243" s="645"/>
      <c r="FD243" s="645"/>
      <c r="FE243" s="645"/>
      <c r="FF243" s="619"/>
      <c r="FG243" s="646"/>
      <c r="FH243" s="646"/>
      <c r="FI243" s="647"/>
      <c r="FJ243" s="644"/>
      <c r="FK243" s="643"/>
      <c r="FL243" s="644"/>
      <c r="FM243" s="645"/>
      <c r="FN243" s="645"/>
      <c r="FO243" s="645"/>
      <c r="FP243" s="645"/>
      <c r="FQ243" s="619"/>
      <c r="FR243" s="646"/>
      <c r="FS243" s="646"/>
      <c r="FT243" s="647"/>
      <c r="FU243" s="644"/>
      <c r="FV243" s="643"/>
      <c r="FW243" s="644"/>
      <c r="FX243" s="645"/>
      <c r="FY243" s="645"/>
      <c r="FZ243" s="645"/>
      <c r="GA243" s="645"/>
      <c r="GB243" s="619"/>
      <c r="GC243" s="646"/>
      <c r="GD243" s="646"/>
      <c r="GE243" s="647"/>
      <c r="GF243" s="644"/>
      <c r="GG243" s="643"/>
      <c r="GH243" s="644"/>
      <c r="GI243" s="645"/>
      <c r="GJ243" s="645"/>
      <c r="GK243" s="645"/>
      <c r="GL243" s="645"/>
      <c r="GM243" s="619"/>
      <c r="GN243" s="646"/>
      <c r="GO243" s="646"/>
      <c r="GP243" s="647"/>
      <c r="GQ243" s="644"/>
      <c r="GR243" s="643"/>
      <c r="GS243" s="644"/>
      <c r="GT243" s="645"/>
      <c r="GU243" s="645"/>
      <c r="GV243" s="645"/>
      <c r="GW243" s="645"/>
      <c r="GX243" s="619"/>
      <c r="GY243" s="646"/>
      <c r="GZ243" s="646"/>
      <c r="HA243" s="647"/>
      <c r="HB243" s="644"/>
      <c r="HC243" s="643"/>
      <c r="HD243" s="644"/>
      <c r="HE243" s="645"/>
      <c r="HF243" s="645"/>
      <c r="HG243" s="645"/>
      <c r="HH243" s="645"/>
      <c r="HI243" s="619"/>
      <c r="HJ243" s="646"/>
      <c r="HK243" s="646"/>
      <c r="HL243" s="647"/>
      <c r="HM243" s="644"/>
      <c r="HN243" s="643"/>
      <c r="HO243" s="644"/>
      <c r="HP243" s="645"/>
      <c r="HQ243" s="645"/>
      <c r="HR243" s="645"/>
      <c r="HS243" s="645"/>
      <c r="HT243" s="619"/>
      <c r="HU243" s="646"/>
      <c r="HV243" s="646"/>
      <c r="HW243" s="647"/>
      <c r="HX243" s="644"/>
      <c r="HY243" s="643"/>
      <c r="HZ243" s="644"/>
      <c r="IA243" s="645"/>
      <c r="IB243" s="645"/>
      <c r="IC243" s="645"/>
      <c r="ID243" s="645"/>
      <c r="IE243" s="619"/>
      <c r="IF243" s="646"/>
      <c r="IG243" s="646"/>
    </row>
    <row r="244" spans="1:241" s="26" customFormat="1" ht="14.25">
      <c r="A244" s="584">
        <f t="shared" si="32"/>
        <v>5</v>
      </c>
      <c r="B244" s="617"/>
      <c r="C244" s="657" t="s">
        <v>3137</v>
      </c>
      <c r="D244" s="658" t="s">
        <v>250</v>
      </c>
      <c r="E244" s="551">
        <v>19</v>
      </c>
      <c r="F244" s="623"/>
      <c r="G244" s="623"/>
      <c r="H244" s="623">
        <f t="shared" si="30"/>
        <v>0</v>
      </c>
      <c r="I244" s="659">
        <f t="shared" si="31"/>
        <v>0</v>
      </c>
      <c r="J244" s="642"/>
      <c r="K244" s="647"/>
      <c r="L244" s="644"/>
      <c r="M244" s="643"/>
      <c r="N244" s="644"/>
      <c r="O244" s="645"/>
      <c r="P244" s="645"/>
      <c r="Q244" s="645"/>
      <c r="R244" s="645"/>
      <c r="S244" s="619"/>
      <c r="T244" s="646"/>
      <c r="U244" s="646"/>
      <c r="V244" s="647"/>
      <c r="W244" s="644"/>
      <c r="X244" s="643"/>
      <c r="Y244" s="644"/>
      <c r="Z244" s="645"/>
      <c r="AA244" s="645"/>
      <c r="AB244" s="645"/>
      <c r="AC244" s="645"/>
      <c r="AD244" s="619"/>
      <c r="AE244" s="646"/>
      <c r="AF244" s="646"/>
      <c r="AG244" s="647"/>
      <c r="AH244" s="644"/>
      <c r="AI244" s="643"/>
      <c r="AJ244" s="644"/>
      <c r="AK244" s="645"/>
      <c r="AL244" s="645"/>
      <c r="AM244" s="645"/>
      <c r="AN244" s="645"/>
      <c r="AO244" s="619"/>
      <c r="AP244" s="646"/>
      <c r="AQ244" s="646"/>
      <c r="AR244" s="647"/>
      <c r="AS244" s="644"/>
      <c r="AT244" s="643"/>
      <c r="AU244" s="644"/>
      <c r="AV244" s="645"/>
      <c r="AW244" s="645"/>
      <c r="AX244" s="645"/>
      <c r="AY244" s="645"/>
      <c r="AZ244" s="619"/>
      <c r="BA244" s="646"/>
      <c r="BB244" s="646"/>
      <c r="BC244" s="647"/>
      <c r="BD244" s="644"/>
      <c r="BE244" s="643"/>
      <c r="BF244" s="644"/>
      <c r="BG244" s="645"/>
      <c r="BH244" s="645"/>
      <c r="BI244" s="645"/>
      <c r="BJ244" s="645"/>
      <c r="BK244" s="619"/>
      <c r="BL244" s="646"/>
      <c r="BM244" s="646"/>
      <c r="BN244" s="647"/>
      <c r="BO244" s="644"/>
      <c r="BP244" s="643"/>
      <c r="BQ244" s="644"/>
      <c r="BR244" s="645"/>
      <c r="BS244" s="645"/>
      <c r="BT244" s="645"/>
      <c r="BU244" s="645"/>
      <c r="BV244" s="619"/>
      <c r="BW244" s="646"/>
      <c r="BX244" s="646"/>
      <c r="BY244" s="647"/>
      <c r="BZ244" s="644"/>
      <c r="CA244" s="643"/>
      <c r="CB244" s="644"/>
      <c r="CC244" s="645"/>
      <c r="CD244" s="645"/>
      <c r="CE244" s="645"/>
      <c r="CF244" s="645"/>
      <c r="CG244" s="619"/>
      <c r="CH244" s="646"/>
      <c r="CI244" s="646"/>
      <c r="CJ244" s="647"/>
      <c r="CK244" s="644"/>
      <c r="CL244" s="643"/>
      <c r="CM244" s="644"/>
      <c r="CN244" s="645"/>
      <c r="CO244" s="645"/>
      <c r="CP244" s="645"/>
      <c r="CQ244" s="645"/>
      <c r="CR244" s="619"/>
      <c r="CS244" s="646"/>
      <c r="CT244" s="646"/>
      <c r="CU244" s="647"/>
      <c r="CV244" s="644"/>
      <c r="CW244" s="643"/>
      <c r="CX244" s="644"/>
      <c r="CY244" s="645"/>
      <c r="CZ244" s="645"/>
      <c r="DA244" s="645"/>
      <c r="DB244" s="645"/>
      <c r="DC244" s="619"/>
      <c r="DD244" s="646"/>
      <c r="DE244" s="646"/>
      <c r="DF244" s="647"/>
      <c r="DG244" s="644"/>
      <c r="DH244" s="643"/>
      <c r="DI244" s="644"/>
      <c r="DJ244" s="645"/>
      <c r="DK244" s="645"/>
      <c r="DL244" s="645"/>
      <c r="DM244" s="645"/>
      <c r="DN244" s="619"/>
      <c r="DO244" s="646"/>
      <c r="DP244" s="646"/>
      <c r="DQ244" s="647"/>
      <c r="DR244" s="644"/>
      <c r="DS244" s="643"/>
      <c r="DT244" s="644"/>
      <c r="DU244" s="645"/>
      <c r="DV244" s="645"/>
      <c r="DW244" s="645"/>
      <c r="DX244" s="645"/>
      <c r="DY244" s="619"/>
      <c r="DZ244" s="646"/>
      <c r="EA244" s="646"/>
      <c r="EB244" s="647"/>
      <c r="EC244" s="644"/>
      <c r="ED244" s="643"/>
      <c r="EE244" s="644"/>
      <c r="EF244" s="645"/>
      <c r="EG244" s="645"/>
      <c r="EH244" s="645"/>
      <c r="EI244" s="645"/>
      <c r="EJ244" s="619"/>
      <c r="EK244" s="646"/>
      <c r="EL244" s="646"/>
      <c r="EM244" s="647"/>
      <c r="EN244" s="644"/>
      <c r="EO244" s="643"/>
      <c r="EP244" s="644"/>
      <c r="EQ244" s="645"/>
      <c r="ER244" s="645"/>
      <c r="ES244" s="645"/>
      <c r="ET244" s="645"/>
      <c r="EU244" s="619"/>
      <c r="EV244" s="646"/>
      <c r="EW244" s="646"/>
      <c r="EX244" s="647"/>
      <c r="EY244" s="644"/>
      <c r="EZ244" s="643"/>
      <c r="FA244" s="644"/>
      <c r="FB244" s="645"/>
      <c r="FC244" s="645"/>
      <c r="FD244" s="645"/>
      <c r="FE244" s="645"/>
      <c r="FF244" s="619"/>
      <c r="FG244" s="646"/>
      <c r="FH244" s="646"/>
      <c r="FI244" s="647"/>
      <c r="FJ244" s="644"/>
      <c r="FK244" s="643"/>
      <c r="FL244" s="644"/>
      <c r="FM244" s="645"/>
      <c r="FN244" s="645"/>
      <c r="FO244" s="645"/>
      <c r="FP244" s="645"/>
      <c r="FQ244" s="619"/>
      <c r="FR244" s="646"/>
      <c r="FS244" s="646"/>
      <c r="FT244" s="647"/>
      <c r="FU244" s="644"/>
      <c r="FV244" s="643"/>
      <c r="FW244" s="644"/>
      <c r="FX244" s="645"/>
      <c r="FY244" s="645"/>
      <c r="FZ244" s="645"/>
      <c r="GA244" s="645"/>
      <c r="GB244" s="619"/>
      <c r="GC244" s="646"/>
      <c r="GD244" s="646"/>
      <c r="GE244" s="647"/>
      <c r="GF244" s="644"/>
      <c r="GG244" s="643"/>
      <c r="GH244" s="644"/>
      <c r="GI244" s="645"/>
      <c r="GJ244" s="645"/>
      <c r="GK244" s="645"/>
      <c r="GL244" s="645"/>
      <c r="GM244" s="619"/>
      <c r="GN244" s="646"/>
      <c r="GO244" s="646"/>
      <c r="GP244" s="647"/>
      <c r="GQ244" s="644"/>
      <c r="GR244" s="643"/>
      <c r="GS244" s="644"/>
      <c r="GT244" s="645"/>
      <c r="GU244" s="645"/>
      <c r="GV244" s="645"/>
      <c r="GW244" s="645"/>
      <c r="GX244" s="619"/>
      <c r="GY244" s="646"/>
      <c r="GZ244" s="646"/>
      <c r="HA244" s="647"/>
      <c r="HB244" s="644"/>
      <c r="HC244" s="643"/>
      <c r="HD244" s="644"/>
      <c r="HE244" s="645"/>
      <c r="HF244" s="645"/>
      <c r="HG244" s="645"/>
      <c r="HH244" s="645"/>
      <c r="HI244" s="619"/>
      <c r="HJ244" s="646"/>
      <c r="HK244" s="646"/>
      <c r="HL244" s="647"/>
      <c r="HM244" s="644"/>
      <c r="HN244" s="643"/>
      <c r="HO244" s="644"/>
      <c r="HP244" s="645"/>
      <c r="HQ244" s="645"/>
      <c r="HR244" s="645"/>
      <c r="HS244" s="645"/>
      <c r="HT244" s="619"/>
      <c r="HU244" s="646"/>
      <c r="HV244" s="646"/>
      <c r="HW244" s="647"/>
      <c r="HX244" s="644"/>
      <c r="HY244" s="643"/>
      <c r="HZ244" s="644"/>
      <c r="IA244" s="645"/>
      <c r="IB244" s="645"/>
      <c r="IC244" s="645"/>
      <c r="ID244" s="645"/>
      <c r="IE244" s="619"/>
      <c r="IF244" s="646"/>
      <c r="IG244" s="646"/>
    </row>
    <row r="245" spans="1:241" s="26" customFormat="1" ht="14.25">
      <c r="A245" s="584">
        <f t="shared" si="32"/>
        <v>6</v>
      </c>
      <c r="B245" s="617"/>
      <c r="C245" s="657" t="s">
        <v>3138</v>
      </c>
      <c r="D245" s="658" t="s">
        <v>250</v>
      </c>
      <c r="E245" s="551">
        <v>19</v>
      </c>
      <c r="F245" s="623"/>
      <c r="G245" s="623"/>
      <c r="H245" s="623">
        <f t="shared" si="30"/>
        <v>0</v>
      </c>
      <c r="I245" s="659">
        <f t="shared" si="31"/>
        <v>0</v>
      </c>
      <c r="J245" s="642"/>
      <c r="K245" s="647"/>
      <c r="L245" s="644"/>
      <c r="M245" s="643"/>
      <c r="N245" s="644"/>
      <c r="O245" s="645"/>
      <c r="P245" s="645"/>
      <c r="Q245" s="645"/>
      <c r="R245" s="645"/>
      <c r="S245" s="619"/>
      <c r="T245" s="646"/>
      <c r="U245" s="646"/>
      <c r="V245" s="647"/>
      <c r="W245" s="644"/>
      <c r="X245" s="643"/>
      <c r="Y245" s="644"/>
      <c r="Z245" s="645"/>
      <c r="AA245" s="645"/>
      <c r="AB245" s="645"/>
      <c r="AC245" s="645"/>
      <c r="AD245" s="619"/>
      <c r="AE245" s="646"/>
      <c r="AF245" s="646"/>
      <c r="AG245" s="647"/>
      <c r="AH245" s="644"/>
      <c r="AI245" s="643"/>
      <c r="AJ245" s="644"/>
      <c r="AK245" s="645"/>
      <c r="AL245" s="645"/>
      <c r="AM245" s="645"/>
      <c r="AN245" s="645"/>
      <c r="AO245" s="619"/>
      <c r="AP245" s="646"/>
      <c r="AQ245" s="646"/>
      <c r="AR245" s="647"/>
      <c r="AS245" s="644"/>
      <c r="AT245" s="643"/>
      <c r="AU245" s="644"/>
      <c r="AV245" s="645"/>
      <c r="AW245" s="645"/>
      <c r="AX245" s="645"/>
      <c r="AY245" s="645"/>
      <c r="AZ245" s="619"/>
      <c r="BA245" s="646"/>
      <c r="BB245" s="646"/>
      <c r="BC245" s="647"/>
      <c r="BD245" s="644"/>
      <c r="BE245" s="643"/>
      <c r="BF245" s="644"/>
      <c r="BG245" s="645"/>
      <c r="BH245" s="645"/>
      <c r="BI245" s="645"/>
      <c r="BJ245" s="645"/>
      <c r="BK245" s="619"/>
      <c r="BL245" s="646"/>
      <c r="BM245" s="646"/>
      <c r="BN245" s="647"/>
      <c r="BO245" s="644"/>
      <c r="BP245" s="643"/>
      <c r="BQ245" s="644"/>
      <c r="BR245" s="645"/>
      <c r="BS245" s="645"/>
      <c r="BT245" s="645"/>
      <c r="BU245" s="645"/>
      <c r="BV245" s="619"/>
      <c r="BW245" s="646"/>
      <c r="BX245" s="646"/>
      <c r="BY245" s="647"/>
      <c r="BZ245" s="644"/>
      <c r="CA245" s="643"/>
      <c r="CB245" s="644"/>
      <c r="CC245" s="645"/>
      <c r="CD245" s="645"/>
      <c r="CE245" s="645"/>
      <c r="CF245" s="645"/>
      <c r="CG245" s="619"/>
      <c r="CH245" s="646"/>
      <c r="CI245" s="646"/>
      <c r="CJ245" s="647"/>
      <c r="CK245" s="644"/>
      <c r="CL245" s="643"/>
      <c r="CM245" s="644"/>
      <c r="CN245" s="645"/>
      <c r="CO245" s="645"/>
      <c r="CP245" s="645"/>
      <c r="CQ245" s="645"/>
      <c r="CR245" s="619"/>
      <c r="CS245" s="646"/>
      <c r="CT245" s="646"/>
      <c r="CU245" s="647"/>
      <c r="CV245" s="644"/>
      <c r="CW245" s="643"/>
      <c r="CX245" s="644"/>
      <c r="CY245" s="645"/>
      <c r="CZ245" s="645"/>
      <c r="DA245" s="645"/>
      <c r="DB245" s="645"/>
      <c r="DC245" s="619"/>
      <c r="DD245" s="646"/>
      <c r="DE245" s="646"/>
      <c r="DF245" s="647"/>
      <c r="DG245" s="644"/>
      <c r="DH245" s="643"/>
      <c r="DI245" s="644"/>
      <c r="DJ245" s="645"/>
      <c r="DK245" s="645"/>
      <c r="DL245" s="645"/>
      <c r="DM245" s="645"/>
      <c r="DN245" s="619"/>
      <c r="DO245" s="646"/>
      <c r="DP245" s="646"/>
      <c r="DQ245" s="647"/>
      <c r="DR245" s="644"/>
      <c r="DS245" s="643"/>
      <c r="DT245" s="644"/>
      <c r="DU245" s="645"/>
      <c r="DV245" s="645"/>
      <c r="DW245" s="645"/>
      <c r="DX245" s="645"/>
      <c r="DY245" s="619"/>
      <c r="DZ245" s="646"/>
      <c r="EA245" s="646"/>
      <c r="EB245" s="647"/>
      <c r="EC245" s="644"/>
      <c r="ED245" s="643"/>
      <c r="EE245" s="644"/>
      <c r="EF245" s="645"/>
      <c r="EG245" s="645"/>
      <c r="EH245" s="645"/>
      <c r="EI245" s="645"/>
      <c r="EJ245" s="619"/>
      <c r="EK245" s="646"/>
      <c r="EL245" s="646"/>
      <c r="EM245" s="647"/>
      <c r="EN245" s="644"/>
      <c r="EO245" s="643"/>
      <c r="EP245" s="644"/>
      <c r="EQ245" s="645"/>
      <c r="ER245" s="645"/>
      <c r="ES245" s="645"/>
      <c r="ET245" s="645"/>
      <c r="EU245" s="619"/>
      <c r="EV245" s="646"/>
      <c r="EW245" s="646"/>
      <c r="EX245" s="647"/>
      <c r="EY245" s="644"/>
      <c r="EZ245" s="643"/>
      <c r="FA245" s="644"/>
      <c r="FB245" s="645"/>
      <c r="FC245" s="645"/>
      <c r="FD245" s="645"/>
      <c r="FE245" s="645"/>
      <c r="FF245" s="619"/>
      <c r="FG245" s="646"/>
      <c r="FH245" s="646"/>
      <c r="FI245" s="647"/>
      <c r="FJ245" s="644"/>
      <c r="FK245" s="643"/>
      <c r="FL245" s="644"/>
      <c r="FM245" s="645"/>
      <c r="FN245" s="645"/>
      <c r="FO245" s="645"/>
      <c r="FP245" s="645"/>
      <c r="FQ245" s="619"/>
      <c r="FR245" s="646"/>
      <c r="FS245" s="646"/>
      <c r="FT245" s="647"/>
      <c r="FU245" s="644"/>
      <c r="FV245" s="643"/>
      <c r="FW245" s="644"/>
      <c r="FX245" s="645"/>
      <c r="FY245" s="645"/>
      <c r="FZ245" s="645"/>
      <c r="GA245" s="645"/>
      <c r="GB245" s="619"/>
      <c r="GC245" s="646"/>
      <c r="GD245" s="646"/>
      <c r="GE245" s="647"/>
      <c r="GF245" s="644"/>
      <c r="GG245" s="643"/>
      <c r="GH245" s="644"/>
      <c r="GI245" s="645"/>
      <c r="GJ245" s="645"/>
      <c r="GK245" s="645"/>
      <c r="GL245" s="645"/>
      <c r="GM245" s="619"/>
      <c r="GN245" s="646"/>
      <c r="GO245" s="646"/>
      <c r="GP245" s="647"/>
      <c r="GQ245" s="644"/>
      <c r="GR245" s="643"/>
      <c r="GS245" s="644"/>
      <c r="GT245" s="645"/>
      <c r="GU245" s="645"/>
      <c r="GV245" s="645"/>
      <c r="GW245" s="645"/>
      <c r="GX245" s="619"/>
      <c r="GY245" s="646"/>
      <c r="GZ245" s="646"/>
      <c r="HA245" s="647"/>
      <c r="HB245" s="644"/>
      <c r="HC245" s="643"/>
      <c r="HD245" s="644"/>
      <c r="HE245" s="645"/>
      <c r="HF245" s="645"/>
      <c r="HG245" s="645"/>
      <c r="HH245" s="645"/>
      <c r="HI245" s="619"/>
      <c r="HJ245" s="646"/>
      <c r="HK245" s="646"/>
      <c r="HL245" s="647"/>
      <c r="HM245" s="644"/>
      <c r="HN245" s="643"/>
      <c r="HO245" s="644"/>
      <c r="HP245" s="645"/>
      <c r="HQ245" s="645"/>
      <c r="HR245" s="645"/>
      <c r="HS245" s="645"/>
      <c r="HT245" s="619"/>
      <c r="HU245" s="646"/>
      <c r="HV245" s="646"/>
      <c r="HW245" s="647"/>
      <c r="HX245" s="644"/>
      <c r="HY245" s="643"/>
      <c r="HZ245" s="644"/>
      <c r="IA245" s="645"/>
      <c r="IB245" s="645"/>
      <c r="IC245" s="645"/>
      <c r="ID245" s="645"/>
      <c r="IE245" s="619"/>
      <c r="IF245" s="646"/>
      <c r="IG245" s="646"/>
    </row>
    <row r="246" spans="1:241" s="26" customFormat="1" ht="14.25">
      <c r="A246" s="584">
        <f t="shared" si="32"/>
        <v>7</v>
      </c>
      <c r="B246" s="617"/>
      <c r="C246" s="657" t="s">
        <v>3139</v>
      </c>
      <c r="D246" s="658" t="s">
        <v>250</v>
      </c>
      <c r="E246" s="551">
        <v>42</v>
      </c>
      <c r="F246" s="623"/>
      <c r="G246" s="623"/>
      <c r="H246" s="623">
        <f t="shared" si="30"/>
        <v>0</v>
      </c>
      <c r="I246" s="659">
        <f t="shared" si="31"/>
        <v>0</v>
      </c>
      <c r="J246" s="642"/>
      <c r="K246" s="647"/>
      <c r="L246" s="644"/>
      <c r="M246" s="643"/>
      <c r="N246" s="644"/>
      <c r="O246" s="645"/>
      <c r="P246" s="645"/>
      <c r="Q246" s="645"/>
      <c r="R246" s="645"/>
      <c r="S246" s="619"/>
      <c r="T246" s="646"/>
      <c r="U246" s="646"/>
      <c r="V246" s="647"/>
      <c r="W246" s="644"/>
      <c r="X246" s="643"/>
      <c r="Y246" s="644"/>
      <c r="Z246" s="645"/>
      <c r="AA246" s="645"/>
      <c r="AB246" s="645"/>
      <c r="AC246" s="645"/>
      <c r="AD246" s="619"/>
      <c r="AE246" s="646"/>
      <c r="AF246" s="646"/>
      <c r="AG246" s="647"/>
      <c r="AH246" s="644"/>
      <c r="AI246" s="643"/>
      <c r="AJ246" s="644"/>
      <c r="AK246" s="645"/>
      <c r="AL246" s="645"/>
      <c r="AM246" s="645"/>
      <c r="AN246" s="645"/>
      <c r="AO246" s="619"/>
      <c r="AP246" s="646"/>
      <c r="AQ246" s="646"/>
      <c r="AR246" s="647"/>
      <c r="AS246" s="644"/>
      <c r="AT246" s="643"/>
      <c r="AU246" s="644"/>
      <c r="AV246" s="645"/>
      <c r="AW246" s="645"/>
      <c r="AX246" s="645"/>
      <c r="AY246" s="645"/>
      <c r="AZ246" s="619"/>
      <c r="BA246" s="646"/>
      <c r="BB246" s="646"/>
      <c r="BC246" s="647"/>
      <c r="BD246" s="644"/>
      <c r="BE246" s="643"/>
      <c r="BF246" s="644"/>
      <c r="BG246" s="645"/>
      <c r="BH246" s="645"/>
      <c r="BI246" s="645"/>
      <c r="BJ246" s="645"/>
      <c r="BK246" s="619"/>
      <c r="BL246" s="646"/>
      <c r="BM246" s="646"/>
      <c r="BN246" s="647"/>
      <c r="BO246" s="644"/>
      <c r="BP246" s="643"/>
      <c r="BQ246" s="644"/>
      <c r="BR246" s="645"/>
      <c r="BS246" s="645"/>
      <c r="BT246" s="645"/>
      <c r="BU246" s="645"/>
      <c r="BV246" s="619"/>
      <c r="BW246" s="646"/>
      <c r="BX246" s="646"/>
      <c r="BY246" s="647"/>
      <c r="BZ246" s="644"/>
      <c r="CA246" s="643"/>
      <c r="CB246" s="644"/>
      <c r="CC246" s="645"/>
      <c r="CD246" s="645"/>
      <c r="CE246" s="645"/>
      <c r="CF246" s="645"/>
      <c r="CG246" s="619"/>
      <c r="CH246" s="646"/>
      <c r="CI246" s="646"/>
      <c r="CJ246" s="647"/>
      <c r="CK246" s="644"/>
      <c r="CL246" s="643"/>
      <c r="CM246" s="644"/>
      <c r="CN246" s="645"/>
      <c r="CO246" s="645"/>
      <c r="CP246" s="645"/>
      <c r="CQ246" s="645"/>
      <c r="CR246" s="619"/>
      <c r="CS246" s="646"/>
      <c r="CT246" s="646"/>
      <c r="CU246" s="647"/>
      <c r="CV246" s="644"/>
      <c r="CW246" s="643"/>
      <c r="CX246" s="644"/>
      <c r="CY246" s="645"/>
      <c r="CZ246" s="645"/>
      <c r="DA246" s="645"/>
      <c r="DB246" s="645"/>
      <c r="DC246" s="619"/>
      <c r="DD246" s="646"/>
      <c r="DE246" s="646"/>
      <c r="DF246" s="647"/>
      <c r="DG246" s="644"/>
      <c r="DH246" s="643"/>
      <c r="DI246" s="644"/>
      <c r="DJ246" s="645"/>
      <c r="DK246" s="645"/>
      <c r="DL246" s="645"/>
      <c r="DM246" s="645"/>
      <c r="DN246" s="619"/>
      <c r="DO246" s="646"/>
      <c r="DP246" s="646"/>
      <c r="DQ246" s="647"/>
      <c r="DR246" s="644"/>
      <c r="DS246" s="643"/>
      <c r="DT246" s="644"/>
      <c r="DU246" s="645"/>
      <c r="DV246" s="645"/>
      <c r="DW246" s="645"/>
      <c r="DX246" s="645"/>
      <c r="DY246" s="619"/>
      <c r="DZ246" s="646"/>
      <c r="EA246" s="646"/>
      <c r="EB246" s="647"/>
      <c r="EC246" s="644"/>
      <c r="ED246" s="643"/>
      <c r="EE246" s="644"/>
      <c r="EF246" s="645"/>
      <c r="EG246" s="645"/>
      <c r="EH246" s="645"/>
      <c r="EI246" s="645"/>
      <c r="EJ246" s="619"/>
      <c r="EK246" s="646"/>
      <c r="EL246" s="646"/>
      <c r="EM246" s="647"/>
      <c r="EN246" s="644"/>
      <c r="EO246" s="643"/>
      <c r="EP246" s="644"/>
      <c r="EQ246" s="645"/>
      <c r="ER246" s="645"/>
      <c r="ES246" s="645"/>
      <c r="ET246" s="645"/>
      <c r="EU246" s="619"/>
      <c r="EV246" s="646"/>
      <c r="EW246" s="646"/>
      <c r="EX246" s="647"/>
      <c r="EY246" s="644"/>
      <c r="EZ246" s="643"/>
      <c r="FA246" s="644"/>
      <c r="FB246" s="645"/>
      <c r="FC246" s="645"/>
      <c r="FD246" s="645"/>
      <c r="FE246" s="645"/>
      <c r="FF246" s="619"/>
      <c r="FG246" s="646"/>
      <c r="FH246" s="646"/>
      <c r="FI246" s="647"/>
      <c r="FJ246" s="644"/>
      <c r="FK246" s="643"/>
      <c r="FL246" s="644"/>
      <c r="FM246" s="645"/>
      <c r="FN246" s="645"/>
      <c r="FO246" s="645"/>
      <c r="FP246" s="645"/>
      <c r="FQ246" s="619"/>
      <c r="FR246" s="646"/>
      <c r="FS246" s="646"/>
      <c r="FT246" s="647"/>
      <c r="FU246" s="644"/>
      <c r="FV246" s="643"/>
      <c r="FW246" s="644"/>
      <c r="FX246" s="645"/>
      <c r="FY246" s="645"/>
      <c r="FZ246" s="645"/>
      <c r="GA246" s="645"/>
      <c r="GB246" s="619"/>
      <c r="GC246" s="646"/>
      <c r="GD246" s="646"/>
      <c r="GE246" s="647"/>
      <c r="GF246" s="644"/>
      <c r="GG246" s="643"/>
      <c r="GH246" s="644"/>
      <c r="GI246" s="645"/>
      <c r="GJ246" s="645"/>
      <c r="GK246" s="645"/>
      <c r="GL246" s="645"/>
      <c r="GM246" s="619"/>
      <c r="GN246" s="646"/>
      <c r="GO246" s="646"/>
      <c r="GP246" s="647"/>
      <c r="GQ246" s="644"/>
      <c r="GR246" s="643"/>
      <c r="GS246" s="644"/>
      <c r="GT246" s="645"/>
      <c r="GU246" s="645"/>
      <c r="GV246" s="645"/>
      <c r="GW246" s="645"/>
      <c r="GX246" s="619"/>
      <c r="GY246" s="646"/>
      <c r="GZ246" s="646"/>
      <c r="HA246" s="647"/>
      <c r="HB246" s="644"/>
      <c r="HC246" s="643"/>
      <c r="HD246" s="644"/>
      <c r="HE246" s="645"/>
      <c r="HF246" s="645"/>
      <c r="HG246" s="645"/>
      <c r="HH246" s="645"/>
      <c r="HI246" s="619"/>
      <c r="HJ246" s="646"/>
      <c r="HK246" s="646"/>
      <c r="HL246" s="647"/>
      <c r="HM246" s="644"/>
      <c r="HN246" s="643"/>
      <c r="HO246" s="644"/>
      <c r="HP246" s="645"/>
      <c r="HQ246" s="645"/>
      <c r="HR246" s="645"/>
      <c r="HS246" s="645"/>
      <c r="HT246" s="619"/>
      <c r="HU246" s="646"/>
      <c r="HV246" s="646"/>
      <c r="HW246" s="647"/>
      <c r="HX246" s="644"/>
      <c r="HY246" s="643"/>
      <c r="HZ246" s="644"/>
      <c r="IA246" s="645"/>
      <c r="IB246" s="645"/>
      <c r="IC246" s="645"/>
      <c r="ID246" s="645"/>
      <c r="IE246" s="619"/>
      <c r="IF246" s="646"/>
      <c r="IG246" s="646"/>
    </row>
    <row r="247" spans="1:241" s="26" customFormat="1" ht="14.25">
      <c r="A247" s="584">
        <f t="shared" si="32"/>
        <v>8</v>
      </c>
      <c r="B247" s="617"/>
      <c r="C247" s="657" t="s">
        <v>3140</v>
      </c>
      <c r="D247" s="658" t="s">
        <v>250</v>
      </c>
      <c r="E247" s="551">
        <v>31</v>
      </c>
      <c r="F247" s="623"/>
      <c r="G247" s="623"/>
      <c r="H247" s="623">
        <f t="shared" si="30"/>
        <v>0</v>
      </c>
      <c r="I247" s="659">
        <f t="shared" si="31"/>
        <v>0</v>
      </c>
      <c r="J247" s="642"/>
      <c r="K247" s="647"/>
      <c r="L247" s="644"/>
      <c r="M247" s="643"/>
      <c r="N247" s="644"/>
      <c r="O247" s="645"/>
      <c r="P247" s="645"/>
      <c r="Q247" s="645"/>
      <c r="R247" s="645"/>
      <c r="S247" s="619"/>
      <c r="T247" s="646"/>
      <c r="U247" s="646"/>
      <c r="V247" s="647"/>
      <c r="W247" s="644"/>
      <c r="X247" s="643"/>
      <c r="Y247" s="644"/>
      <c r="Z247" s="645"/>
      <c r="AA247" s="645"/>
      <c r="AB247" s="645"/>
      <c r="AC247" s="645"/>
      <c r="AD247" s="619"/>
      <c r="AE247" s="646"/>
      <c r="AF247" s="646"/>
      <c r="AG247" s="647"/>
      <c r="AH247" s="644"/>
      <c r="AI247" s="643"/>
      <c r="AJ247" s="644"/>
      <c r="AK247" s="645"/>
      <c r="AL247" s="645"/>
      <c r="AM247" s="645"/>
      <c r="AN247" s="645"/>
      <c r="AO247" s="619"/>
      <c r="AP247" s="646"/>
      <c r="AQ247" s="646"/>
      <c r="AR247" s="647"/>
      <c r="AS247" s="644"/>
      <c r="AT247" s="643"/>
      <c r="AU247" s="644"/>
      <c r="AV247" s="645"/>
      <c r="AW247" s="645"/>
      <c r="AX247" s="645"/>
      <c r="AY247" s="645"/>
      <c r="AZ247" s="619"/>
      <c r="BA247" s="646"/>
      <c r="BB247" s="646"/>
      <c r="BC247" s="647"/>
      <c r="BD247" s="644"/>
      <c r="BE247" s="643"/>
      <c r="BF247" s="644"/>
      <c r="BG247" s="645"/>
      <c r="BH247" s="645"/>
      <c r="BI247" s="645"/>
      <c r="BJ247" s="645"/>
      <c r="BK247" s="619"/>
      <c r="BL247" s="646"/>
      <c r="BM247" s="646"/>
      <c r="BN247" s="647"/>
      <c r="BO247" s="644"/>
      <c r="BP247" s="643"/>
      <c r="BQ247" s="644"/>
      <c r="BR247" s="645"/>
      <c r="BS247" s="645"/>
      <c r="BT247" s="645"/>
      <c r="BU247" s="645"/>
      <c r="BV247" s="619"/>
      <c r="BW247" s="646"/>
      <c r="BX247" s="646"/>
      <c r="BY247" s="647"/>
      <c r="BZ247" s="644"/>
      <c r="CA247" s="643"/>
      <c r="CB247" s="644"/>
      <c r="CC247" s="645"/>
      <c r="CD247" s="645"/>
      <c r="CE247" s="645"/>
      <c r="CF247" s="645"/>
      <c r="CG247" s="619"/>
      <c r="CH247" s="646"/>
      <c r="CI247" s="646"/>
      <c r="CJ247" s="647"/>
      <c r="CK247" s="644"/>
      <c r="CL247" s="643"/>
      <c r="CM247" s="644"/>
      <c r="CN247" s="645"/>
      <c r="CO247" s="645"/>
      <c r="CP247" s="645"/>
      <c r="CQ247" s="645"/>
      <c r="CR247" s="619"/>
      <c r="CS247" s="646"/>
      <c r="CT247" s="646"/>
      <c r="CU247" s="647"/>
      <c r="CV247" s="644"/>
      <c r="CW247" s="643"/>
      <c r="CX247" s="644"/>
      <c r="CY247" s="645"/>
      <c r="CZ247" s="645"/>
      <c r="DA247" s="645"/>
      <c r="DB247" s="645"/>
      <c r="DC247" s="619"/>
      <c r="DD247" s="646"/>
      <c r="DE247" s="646"/>
      <c r="DF247" s="647"/>
      <c r="DG247" s="644"/>
      <c r="DH247" s="643"/>
      <c r="DI247" s="644"/>
      <c r="DJ247" s="645"/>
      <c r="DK247" s="645"/>
      <c r="DL247" s="645"/>
      <c r="DM247" s="645"/>
      <c r="DN247" s="619"/>
      <c r="DO247" s="646"/>
      <c r="DP247" s="646"/>
      <c r="DQ247" s="647"/>
      <c r="DR247" s="644"/>
      <c r="DS247" s="643"/>
      <c r="DT247" s="644"/>
      <c r="DU247" s="645"/>
      <c r="DV247" s="645"/>
      <c r="DW247" s="645"/>
      <c r="DX247" s="645"/>
      <c r="DY247" s="619"/>
      <c r="DZ247" s="646"/>
      <c r="EA247" s="646"/>
      <c r="EB247" s="647"/>
      <c r="EC247" s="644"/>
      <c r="ED247" s="643"/>
      <c r="EE247" s="644"/>
      <c r="EF247" s="645"/>
      <c r="EG247" s="645"/>
      <c r="EH247" s="645"/>
      <c r="EI247" s="645"/>
      <c r="EJ247" s="619"/>
      <c r="EK247" s="646"/>
      <c r="EL247" s="646"/>
      <c r="EM247" s="647"/>
      <c r="EN247" s="644"/>
      <c r="EO247" s="643"/>
      <c r="EP247" s="644"/>
      <c r="EQ247" s="645"/>
      <c r="ER247" s="645"/>
      <c r="ES247" s="645"/>
      <c r="ET247" s="645"/>
      <c r="EU247" s="619"/>
      <c r="EV247" s="646"/>
      <c r="EW247" s="646"/>
      <c r="EX247" s="647"/>
      <c r="EY247" s="644"/>
      <c r="EZ247" s="643"/>
      <c r="FA247" s="644"/>
      <c r="FB247" s="645"/>
      <c r="FC247" s="645"/>
      <c r="FD247" s="645"/>
      <c r="FE247" s="645"/>
      <c r="FF247" s="619"/>
      <c r="FG247" s="646"/>
      <c r="FH247" s="646"/>
      <c r="FI247" s="647"/>
      <c r="FJ247" s="644"/>
      <c r="FK247" s="643"/>
      <c r="FL247" s="644"/>
      <c r="FM247" s="645"/>
      <c r="FN247" s="645"/>
      <c r="FO247" s="645"/>
      <c r="FP247" s="645"/>
      <c r="FQ247" s="619"/>
      <c r="FR247" s="646"/>
      <c r="FS247" s="646"/>
      <c r="FT247" s="647"/>
      <c r="FU247" s="644"/>
      <c r="FV247" s="643"/>
      <c r="FW247" s="644"/>
      <c r="FX247" s="645"/>
      <c r="FY247" s="645"/>
      <c r="FZ247" s="645"/>
      <c r="GA247" s="645"/>
      <c r="GB247" s="619"/>
      <c r="GC247" s="646"/>
      <c r="GD247" s="646"/>
      <c r="GE247" s="647"/>
      <c r="GF247" s="644"/>
      <c r="GG247" s="643"/>
      <c r="GH247" s="644"/>
      <c r="GI247" s="645"/>
      <c r="GJ247" s="645"/>
      <c r="GK247" s="645"/>
      <c r="GL247" s="645"/>
      <c r="GM247" s="619"/>
      <c r="GN247" s="646"/>
      <c r="GO247" s="646"/>
      <c r="GP247" s="647"/>
      <c r="GQ247" s="644"/>
      <c r="GR247" s="643"/>
      <c r="GS247" s="644"/>
      <c r="GT247" s="645"/>
      <c r="GU247" s="645"/>
      <c r="GV247" s="645"/>
      <c r="GW247" s="645"/>
      <c r="GX247" s="619"/>
      <c r="GY247" s="646"/>
      <c r="GZ247" s="646"/>
      <c r="HA247" s="647"/>
      <c r="HB247" s="644"/>
      <c r="HC247" s="643"/>
      <c r="HD247" s="644"/>
      <c r="HE247" s="645"/>
      <c r="HF247" s="645"/>
      <c r="HG247" s="645"/>
      <c r="HH247" s="645"/>
      <c r="HI247" s="619"/>
      <c r="HJ247" s="646"/>
      <c r="HK247" s="646"/>
      <c r="HL247" s="647"/>
      <c r="HM247" s="644"/>
      <c r="HN247" s="643"/>
      <c r="HO247" s="644"/>
      <c r="HP247" s="645"/>
      <c r="HQ247" s="645"/>
      <c r="HR247" s="645"/>
      <c r="HS247" s="645"/>
      <c r="HT247" s="619"/>
      <c r="HU247" s="646"/>
      <c r="HV247" s="646"/>
      <c r="HW247" s="647"/>
      <c r="HX247" s="644"/>
      <c r="HY247" s="643"/>
      <c r="HZ247" s="644"/>
      <c r="IA247" s="645"/>
      <c r="IB247" s="645"/>
      <c r="IC247" s="645"/>
      <c r="ID247" s="645"/>
      <c r="IE247" s="619"/>
      <c r="IF247" s="646"/>
      <c r="IG247" s="646"/>
    </row>
    <row r="248" spans="1:241" s="26" customFormat="1" ht="14.25">
      <c r="A248" s="584">
        <f t="shared" si="32"/>
        <v>9</v>
      </c>
      <c r="B248" s="617"/>
      <c r="C248" s="657" t="s">
        <v>3141</v>
      </c>
      <c r="D248" s="658" t="s">
        <v>250</v>
      </c>
      <c r="E248" s="551">
        <v>2</v>
      </c>
      <c r="F248" s="623"/>
      <c r="G248" s="623"/>
      <c r="H248" s="623">
        <f t="shared" si="30"/>
        <v>0</v>
      </c>
      <c r="I248" s="659">
        <f t="shared" si="31"/>
        <v>0</v>
      </c>
      <c r="J248" s="642"/>
      <c r="K248" s="647"/>
      <c r="L248" s="644"/>
      <c r="M248" s="643"/>
      <c r="N248" s="644"/>
      <c r="O248" s="645"/>
      <c r="P248" s="645"/>
      <c r="Q248" s="645"/>
      <c r="R248" s="645"/>
      <c r="S248" s="619"/>
      <c r="T248" s="646"/>
      <c r="U248" s="646"/>
      <c r="V248" s="647"/>
      <c r="W248" s="644"/>
      <c r="X248" s="643"/>
      <c r="Y248" s="644"/>
      <c r="Z248" s="645"/>
      <c r="AA248" s="645"/>
      <c r="AB248" s="645"/>
      <c r="AC248" s="645"/>
      <c r="AD248" s="619"/>
      <c r="AE248" s="646"/>
      <c r="AF248" s="646"/>
      <c r="AG248" s="647"/>
      <c r="AH248" s="644"/>
      <c r="AI248" s="643"/>
      <c r="AJ248" s="644"/>
      <c r="AK248" s="645"/>
      <c r="AL248" s="645"/>
      <c r="AM248" s="645"/>
      <c r="AN248" s="645"/>
      <c r="AO248" s="619"/>
      <c r="AP248" s="646"/>
      <c r="AQ248" s="646"/>
      <c r="AR248" s="647"/>
      <c r="AS248" s="644"/>
      <c r="AT248" s="643"/>
      <c r="AU248" s="644"/>
      <c r="AV248" s="645"/>
      <c r="AW248" s="645"/>
      <c r="AX248" s="645"/>
      <c r="AY248" s="645"/>
      <c r="AZ248" s="619"/>
      <c r="BA248" s="646"/>
      <c r="BB248" s="646"/>
      <c r="BC248" s="647"/>
      <c r="BD248" s="644"/>
      <c r="BE248" s="643"/>
      <c r="BF248" s="644"/>
      <c r="BG248" s="645"/>
      <c r="BH248" s="645"/>
      <c r="BI248" s="645"/>
      <c r="BJ248" s="645"/>
      <c r="BK248" s="619"/>
      <c r="BL248" s="646"/>
      <c r="BM248" s="646"/>
      <c r="BN248" s="647"/>
      <c r="BO248" s="644"/>
      <c r="BP248" s="643"/>
      <c r="BQ248" s="644"/>
      <c r="BR248" s="645"/>
      <c r="BS248" s="645"/>
      <c r="BT248" s="645"/>
      <c r="BU248" s="645"/>
      <c r="BV248" s="619"/>
      <c r="BW248" s="646"/>
      <c r="BX248" s="646"/>
      <c r="BY248" s="647"/>
      <c r="BZ248" s="644"/>
      <c r="CA248" s="643"/>
      <c r="CB248" s="644"/>
      <c r="CC248" s="645"/>
      <c r="CD248" s="645"/>
      <c r="CE248" s="645"/>
      <c r="CF248" s="645"/>
      <c r="CG248" s="619"/>
      <c r="CH248" s="646"/>
      <c r="CI248" s="646"/>
      <c r="CJ248" s="647"/>
      <c r="CK248" s="644"/>
      <c r="CL248" s="643"/>
      <c r="CM248" s="644"/>
      <c r="CN248" s="645"/>
      <c r="CO248" s="645"/>
      <c r="CP248" s="645"/>
      <c r="CQ248" s="645"/>
      <c r="CR248" s="619"/>
      <c r="CS248" s="646"/>
      <c r="CT248" s="646"/>
      <c r="CU248" s="647"/>
      <c r="CV248" s="644"/>
      <c r="CW248" s="643"/>
      <c r="CX248" s="644"/>
      <c r="CY248" s="645"/>
      <c r="CZ248" s="645"/>
      <c r="DA248" s="645"/>
      <c r="DB248" s="645"/>
      <c r="DC248" s="619"/>
      <c r="DD248" s="646"/>
      <c r="DE248" s="646"/>
      <c r="DF248" s="647"/>
      <c r="DG248" s="644"/>
      <c r="DH248" s="643"/>
      <c r="DI248" s="644"/>
      <c r="DJ248" s="645"/>
      <c r="DK248" s="645"/>
      <c r="DL248" s="645"/>
      <c r="DM248" s="645"/>
      <c r="DN248" s="619"/>
      <c r="DO248" s="646"/>
      <c r="DP248" s="646"/>
      <c r="DQ248" s="647"/>
      <c r="DR248" s="644"/>
      <c r="DS248" s="643"/>
      <c r="DT248" s="644"/>
      <c r="DU248" s="645"/>
      <c r="DV248" s="645"/>
      <c r="DW248" s="645"/>
      <c r="DX248" s="645"/>
      <c r="DY248" s="619"/>
      <c r="DZ248" s="646"/>
      <c r="EA248" s="646"/>
      <c r="EB248" s="647"/>
      <c r="EC248" s="644"/>
      <c r="ED248" s="643"/>
      <c r="EE248" s="644"/>
      <c r="EF248" s="645"/>
      <c r="EG248" s="645"/>
      <c r="EH248" s="645"/>
      <c r="EI248" s="645"/>
      <c r="EJ248" s="619"/>
      <c r="EK248" s="646"/>
      <c r="EL248" s="646"/>
      <c r="EM248" s="647"/>
      <c r="EN248" s="644"/>
      <c r="EO248" s="643"/>
      <c r="EP248" s="644"/>
      <c r="EQ248" s="645"/>
      <c r="ER248" s="645"/>
      <c r="ES248" s="645"/>
      <c r="ET248" s="645"/>
      <c r="EU248" s="619"/>
      <c r="EV248" s="646"/>
      <c r="EW248" s="646"/>
      <c r="EX248" s="647"/>
      <c r="EY248" s="644"/>
      <c r="EZ248" s="643"/>
      <c r="FA248" s="644"/>
      <c r="FB248" s="645"/>
      <c r="FC248" s="645"/>
      <c r="FD248" s="645"/>
      <c r="FE248" s="645"/>
      <c r="FF248" s="619"/>
      <c r="FG248" s="646"/>
      <c r="FH248" s="646"/>
      <c r="FI248" s="647"/>
      <c r="FJ248" s="644"/>
      <c r="FK248" s="643"/>
      <c r="FL248" s="644"/>
      <c r="FM248" s="645"/>
      <c r="FN248" s="645"/>
      <c r="FO248" s="645"/>
      <c r="FP248" s="645"/>
      <c r="FQ248" s="619"/>
      <c r="FR248" s="646"/>
      <c r="FS248" s="646"/>
      <c r="FT248" s="647"/>
      <c r="FU248" s="644"/>
      <c r="FV248" s="643"/>
      <c r="FW248" s="644"/>
      <c r="FX248" s="645"/>
      <c r="FY248" s="645"/>
      <c r="FZ248" s="645"/>
      <c r="GA248" s="645"/>
      <c r="GB248" s="619"/>
      <c r="GC248" s="646"/>
      <c r="GD248" s="646"/>
      <c r="GE248" s="647"/>
      <c r="GF248" s="644"/>
      <c r="GG248" s="643"/>
      <c r="GH248" s="644"/>
      <c r="GI248" s="645"/>
      <c r="GJ248" s="645"/>
      <c r="GK248" s="645"/>
      <c r="GL248" s="645"/>
      <c r="GM248" s="619"/>
      <c r="GN248" s="646"/>
      <c r="GO248" s="646"/>
      <c r="GP248" s="647"/>
      <c r="GQ248" s="644"/>
      <c r="GR248" s="643"/>
      <c r="GS248" s="644"/>
      <c r="GT248" s="645"/>
      <c r="GU248" s="645"/>
      <c r="GV248" s="645"/>
      <c r="GW248" s="645"/>
      <c r="GX248" s="619"/>
      <c r="GY248" s="646"/>
      <c r="GZ248" s="646"/>
      <c r="HA248" s="647"/>
      <c r="HB248" s="644"/>
      <c r="HC248" s="643"/>
      <c r="HD248" s="644"/>
      <c r="HE248" s="645"/>
      <c r="HF248" s="645"/>
      <c r="HG248" s="645"/>
      <c r="HH248" s="645"/>
      <c r="HI248" s="619"/>
      <c r="HJ248" s="646"/>
      <c r="HK248" s="646"/>
      <c r="HL248" s="647"/>
      <c r="HM248" s="644"/>
      <c r="HN248" s="643"/>
      <c r="HO248" s="644"/>
      <c r="HP248" s="645"/>
      <c r="HQ248" s="645"/>
      <c r="HR248" s="645"/>
      <c r="HS248" s="645"/>
      <c r="HT248" s="619"/>
      <c r="HU248" s="646"/>
      <c r="HV248" s="646"/>
      <c r="HW248" s="647"/>
      <c r="HX248" s="644"/>
      <c r="HY248" s="643"/>
      <c r="HZ248" s="644"/>
      <c r="IA248" s="645"/>
      <c r="IB248" s="645"/>
      <c r="IC248" s="645"/>
      <c r="ID248" s="645"/>
      <c r="IE248" s="619"/>
      <c r="IF248" s="646"/>
      <c r="IG248" s="646"/>
    </row>
    <row r="249" spans="1:241" s="26" customFormat="1" ht="14.25">
      <c r="A249" s="584">
        <f t="shared" si="32"/>
        <v>10</v>
      </c>
      <c r="B249" s="617"/>
      <c r="C249" s="657" t="s">
        <v>3142</v>
      </c>
      <c r="D249" s="658" t="s">
        <v>250</v>
      </c>
      <c r="E249" s="551">
        <v>4</v>
      </c>
      <c r="F249" s="623"/>
      <c r="G249" s="623"/>
      <c r="H249" s="623">
        <f t="shared" si="30"/>
        <v>0</v>
      </c>
      <c r="I249" s="659">
        <f t="shared" si="31"/>
        <v>0</v>
      </c>
      <c r="J249" s="642"/>
      <c r="K249" s="647"/>
      <c r="L249" s="644"/>
      <c r="M249" s="643"/>
      <c r="N249" s="644"/>
      <c r="O249" s="645"/>
      <c r="P249" s="645"/>
      <c r="Q249" s="645"/>
      <c r="R249" s="645"/>
      <c r="S249" s="619"/>
      <c r="T249" s="646"/>
      <c r="U249" s="646"/>
      <c r="V249" s="647"/>
      <c r="W249" s="644"/>
      <c r="X249" s="643"/>
      <c r="Y249" s="644"/>
      <c r="Z249" s="645"/>
      <c r="AA249" s="645"/>
      <c r="AB249" s="645"/>
      <c r="AC249" s="645"/>
      <c r="AD249" s="619"/>
      <c r="AE249" s="646"/>
      <c r="AF249" s="646"/>
      <c r="AG249" s="647"/>
      <c r="AH249" s="644"/>
      <c r="AI249" s="643"/>
      <c r="AJ249" s="644"/>
      <c r="AK249" s="645"/>
      <c r="AL249" s="645"/>
      <c r="AM249" s="645"/>
      <c r="AN249" s="645"/>
      <c r="AO249" s="619"/>
      <c r="AP249" s="646"/>
      <c r="AQ249" s="646"/>
      <c r="AR249" s="647"/>
      <c r="AS249" s="644"/>
      <c r="AT249" s="643"/>
      <c r="AU249" s="644"/>
      <c r="AV249" s="645"/>
      <c r="AW249" s="645"/>
      <c r="AX249" s="645"/>
      <c r="AY249" s="645"/>
      <c r="AZ249" s="619"/>
      <c r="BA249" s="646"/>
      <c r="BB249" s="646"/>
      <c r="BC249" s="647"/>
      <c r="BD249" s="644"/>
      <c r="BE249" s="643"/>
      <c r="BF249" s="644"/>
      <c r="BG249" s="645"/>
      <c r="BH249" s="645"/>
      <c r="BI249" s="645"/>
      <c r="BJ249" s="645"/>
      <c r="BK249" s="619"/>
      <c r="BL249" s="646"/>
      <c r="BM249" s="646"/>
      <c r="BN249" s="647"/>
      <c r="BO249" s="644"/>
      <c r="BP249" s="643"/>
      <c r="BQ249" s="644"/>
      <c r="BR249" s="645"/>
      <c r="BS249" s="645"/>
      <c r="BT249" s="645"/>
      <c r="BU249" s="645"/>
      <c r="BV249" s="619"/>
      <c r="BW249" s="646"/>
      <c r="BX249" s="646"/>
      <c r="BY249" s="647"/>
      <c r="BZ249" s="644"/>
      <c r="CA249" s="643"/>
      <c r="CB249" s="644"/>
      <c r="CC249" s="645"/>
      <c r="CD249" s="645"/>
      <c r="CE249" s="645"/>
      <c r="CF249" s="645"/>
      <c r="CG249" s="619"/>
      <c r="CH249" s="646"/>
      <c r="CI249" s="646"/>
      <c r="CJ249" s="647"/>
      <c r="CK249" s="644"/>
      <c r="CL249" s="643"/>
      <c r="CM249" s="644"/>
      <c r="CN249" s="645"/>
      <c r="CO249" s="645"/>
      <c r="CP249" s="645"/>
      <c r="CQ249" s="645"/>
      <c r="CR249" s="619"/>
      <c r="CS249" s="646"/>
      <c r="CT249" s="646"/>
      <c r="CU249" s="647"/>
      <c r="CV249" s="644"/>
      <c r="CW249" s="643"/>
      <c r="CX249" s="644"/>
      <c r="CY249" s="645"/>
      <c r="CZ249" s="645"/>
      <c r="DA249" s="645"/>
      <c r="DB249" s="645"/>
      <c r="DC249" s="619"/>
      <c r="DD249" s="646"/>
      <c r="DE249" s="646"/>
      <c r="DF249" s="647"/>
      <c r="DG249" s="644"/>
      <c r="DH249" s="643"/>
      <c r="DI249" s="644"/>
      <c r="DJ249" s="645"/>
      <c r="DK249" s="645"/>
      <c r="DL249" s="645"/>
      <c r="DM249" s="645"/>
      <c r="DN249" s="619"/>
      <c r="DO249" s="646"/>
      <c r="DP249" s="646"/>
      <c r="DQ249" s="647"/>
      <c r="DR249" s="644"/>
      <c r="DS249" s="643"/>
      <c r="DT249" s="644"/>
      <c r="DU249" s="645"/>
      <c r="DV249" s="645"/>
      <c r="DW249" s="645"/>
      <c r="DX249" s="645"/>
      <c r="DY249" s="619"/>
      <c r="DZ249" s="646"/>
      <c r="EA249" s="646"/>
      <c r="EB249" s="647"/>
      <c r="EC249" s="644"/>
      <c r="ED249" s="643"/>
      <c r="EE249" s="644"/>
      <c r="EF249" s="645"/>
      <c r="EG249" s="645"/>
      <c r="EH249" s="645"/>
      <c r="EI249" s="645"/>
      <c r="EJ249" s="619"/>
      <c r="EK249" s="646"/>
      <c r="EL249" s="646"/>
      <c r="EM249" s="647"/>
      <c r="EN249" s="644"/>
      <c r="EO249" s="643"/>
      <c r="EP249" s="644"/>
      <c r="EQ249" s="645"/>
      <c r="ER249" s="645"/>
      <c r="ES249" s="645"/>
      <c r="ET249" s="645"/>
      <c r="EU249" s="619"/>
      <c r="EV249" s="646"/>
      <c r="EW249" s="646"/>
      <c r="EX249" s="647"/>
      <c r="EY249" s="644"/>
      <c r="EZ249" s="643"/>
      <c r="FA249" s="644"/>
      <c r="FB249" s="645"/>
      <c r="FC249" s="645"/>
      <c r="FD249" s="645"/>
      <c r="FE249" s="645"/>
      <c r="FF249" s="619"/>
      <c r="FG249" s="646"/>
      <c r="FH249" s="646"/>
      <c r="FI249" s="647"/>
      <c r="FJ249" s="644"/>
      <c r="FK249" s="643"/>
      <c r="FL249" s="644"/>
      <c r="FM249" s="645"/>
      <c r="FN249" s="645"/>
      <c r="FO249" s="645"/>
      <c r="FP249" s="645"/>
      <c r="FQ249" s="619"/>
      <c r="FR249" s="646"/>
      <c r="FS249" s="646"/>
      <c r="FT249" s="647"/>
      <c r="FU249" s="644"/>
      <c r="FV249" s="643"/>
      <c r="FW249" s="644"/>
      <c r="FX249" s="645"/>
      <c r="FY249" s="645"/>
      <c r="FZ249" s="645"/>
      <c r="GA249" s="645"/>
      <c r="GB249" s="619"/>
      <c r="GC249" s="646"/>
      <c r="GD249" s="646"/>
      <c r="GE249" s="647"/>
      <c r="GF249" s="644"/>
      <c r="GG249" s="643"/>
      <c r="GH249" s="644"/>
      <c r="GI249" s="645"/>
      <c r="GJ249" s="645"/>
      <c r="GK249" s="645"/>
      <c r="GL249" s="645"/>
      <c r="GM249" s="619"/>
      <c r="GN249" s="646"/>
      <c r="GO249" s="646"/>
      <c r="GP249" s="647"/>
      <c r="GQ249" s="644"/>
      <c r="GR249" s="643"/>
      <c r="GS249" s="644"/>
      <c r="GT249" s="645"/>
      <c r="GU249" s="645"/>
      <c r="GV249" s="645"/>
      <c r="GW249" s="645"/>
      <c r="GX249" s="619"/>
      <c r="GY249" s="646"/>
      <c r="GZ249" s="646"/>
      <c r="HA249" s="647"/>
      <c r="HB249" s="644"/>
      <c r="HC249" s="643"/>
      <c r="HD249" s="644"/>
      <c r="HE249" s="645"/>
      <c r="HF249" s="645"/>
      <c r="HG249" s="645"/>
      <c r="HH249" s="645"/>
      <c r="HI249" s="619"/>
      <c r="HJ249" s="646"/>
      <c r="HK249" s="646"/>
      <c r="HL249" s="647"/>
      <c r="HM249" s="644"/>
      <c r="HN249" s="643"/>
      <c r="HO249" s="644"/>
      <c r="HP249" s="645"/>
      <c r="HQ249" s="645"/>
      <c r="HR249" s="645"/>
      <c r="HS249" s="645"/>
      <c r="HT249" s="619"/>
      <c r="HU249" s="646"/>
      <c r="HV249" s="646"/>
      <c r="HW249" s="647"/>
      <c r="HX249" s="644"/>
      <c r="HY249" s="643"/>
      <c r="HZ249" s="644"/>
      <c r="IA249" s="645"/>
      <c r="IB249" s="645"/>
      <c r="IC249" s="645"/>
      <c r="ID249" s="645"/>
      <c r="IE249" s="619"/>
      <c r="IF249" s="646"/>
      <c r="IG249" s="646"/>
    </row>
    <row r="250" spans="1:241" s="26" customFormat="1" ht="14.25">
      <c r="A250" s="584">
        <f t="shared" si="32"/>
        <v>11</v>
      </c>
      <c r="B250" s="617"/>
      <c r="C250" s="657" t="s">
        <v>3143</v>
      </c>
      <c r="D250" s="658" t="s">
        <v>250</v>
      </c>
      <c r="E250" s="551">
        <v>2</v>
      </c>
      <c r="F250" s="623"/>
      <c r="G250" s="623"/>
      <c r="H250" s="623">
        <f t="shared" si="30"/>
        <v>0</v>
      </c>
      <c r="I250" s="659">
        <f t="shared" si="31"/>
        <v>0</v>
      </c>
      <c r="J250" s="642"/>
      <c r="K250" s="647"/>
      <c r="L250" s="644"/>
      <c r="M250" s="643"/>
      <c r="N250" s="644"/>
      <c r="O250" s="645"/>
      <c r="P250" s="645"/>
      <c r="Q250" s="645"/>
      <c r="R250" s="645"/>
      <c r="S250" s="619"/>
      <c r="T250" s="646"/>
      <c r="U250" s="646"/>
      <c r="V250" s="647"/>
      <c r="W250" s="644"/>
      <c r="X250" s="643"/>
      <c r="Y250" s="644"/>
      <c r="Z250" s="645"/>
      <c r="AA250" s="645"/>
      <c r="AB250" s="645"/>
      <c r="AC250" s="645"/>
      <c r="AD250" s="619"/>
      <c r="AE250" s="646"/>
      <c r="AF250" s="646"/>
      <c r="AG250" s="647"/>
      <c r="AH250" s="644"/>
      <c r="AI250" s="643"/>
      <c r="AJ250" s="644"/>
      <c r="AK250" s="645"/>
      <c r="AL250" s="645"/>
      <c r="AM250" s="645"/>
      <c r="AN250" s="645"/>
      <c r="AO250" s="619"/>
      <c r="AP250" s="646"/>
      <c r="AQ250" s="646"/>
      <c r="AR250" s="647"/>
      <c r="AS250" s="644"/>
      <c r="AT250" s="643"/>
      <c r="AU250" s="644"/>
      <c r="AV250" s="645"/>
      <c r="AW250" s="645"/>
      <c r="AX250" s="645"/>
      <c r="AY250" s="645"/>
      <c r="AZ250" s="619"/>
      <c r="BA250" s="646"/>
      <c r="BB250" s="646"/>
      <c r="BC250" s="647"/>
      <c r="BD250" s="644"/>
      <c r="BE250" s="643"/>
      <c r="BF250" s="644"/>
      <c r="BG250" s="645"/>
      <c r="BH250" s="645"/>
      <c r="BI250" s="645"/>
      <c r="BJ250" s="645"/>
      <c r="BK250" s="619"/>
      <c r="BL250" s="646"/>
      <c r="BM250" s="646"/>
      <c r="BN250" s="647"/>
      <c r="BO250" s="644"/>
      <c r="BP250" s="643"/>
      <c r="BQ250" s="644"/>
      <c r="BR250" s="645"/>
      <c r="BS250" s="645"/>
      <c r="BT250" s="645"/>
      <c r="BU250" s="645"/>
      <c r="BV250" s="619"/>
      <c r="BW250" s="646"/>
      <c r="BX250" s="646"/>
      <c r="BY250" s="647"/>
      <c r="BZ250" s="644"/>
      <c r="CA250" s="643"/>
      <c r="CB250" s="644"/>
      <c r="CC250" s="645"/>
      <c r="CD250" s="645"/>
      <c r="CE250" s="645"/>
      <c r="CF250" s="645"/>
      <c r="CG250" s="619"/>
      <c r="CH250" s="646"/>
      <c r="CI250" s="646"/>
      <c r="CJ250" s="647"/>
      <c r="CK250" s="644"/>
      <c r="CL250" s="643"/>
      <c r="CM250" s="644"/>
      <c r="CN250" s="645"/>
      <c r="CO250" s="645"/>
      <c r="CP250" s="645"/>
      <c r="CQ250" s="645"/>
      <c r="CR250" s="619"/>
      <c r="CS250" s="646"/>
      <c r="CT250" s="646"/>
      <c r="CU250" s="647"/>
      <c r="CV250" s="644"/>
      <c r="CW250" s="643"/>
      <c r="CX250" s="644"/>
      <c r="CY250" s="645"/>
      <c r="CZ250" s="645"/>
      <c r="DA250" s="645"/>
      <c r="DB250" s="645"/>
      <c r="DC250" s="619"/>
      <c r="DD250" s="646"/>
      <c r="DE250" s="646"/>
      <c r="DF250" s="647"/>
      <c r="DG250" s="644"/>
      <c r="DH250" s="643"/>
      <c r="DI250" s="644"/>
      <c r="DJ250" s="645"/>
      <c r="DK250" s="645"/>
      <c r="DL250" s="645"/>
      <c r="DM250" s="645"/>
      <c r="DN250" s="619"/>
      <c r="DO250" s="646"/>
      <c r="DP250" s="646"/>
      <c r="DQ250" s="647"/>
      <c r="DR250" s="644"/>
      <c r="DS250" s="643"/>
      <c r="DT250" s="644"/>
      <c r="DU250" s="645"/>
      <c r="DV250" s="645"/>
      <c r="DW250" s="645"/>
      <c r="DX250" s="645"/>
      <c r="DY250" s="619"/>
      <c r="DZ250" s="646"/>
      <c r="EA250" s="646"/>
      <c r="EB250" s="647"/>
      <c r="EC250" s="644"/>
      <c r="ED250" s="643"/>
      <c r="EE250" s="644"/>
      <c r="EF250" s="645"/>
      <c r="EG250" s="645"/>
      <c r="EH250" s="645"/>
      <c r="EI250" s="645"/>
      <c r="EJ250" s="619"/>
      <c r="EK250" s="646"/>
      <c r="EL250" s="646"/>
      <c r="EM250" s="647"/>
      <c r="EN250" s="644"/>
      <c r="EO250" s="643"/>
      <c r="EP250" s="644"/>
      <c r="EQ250" s="645"/>
      <c r="ER250" s="645"/>
      <c r="ES250" s="645"/>
      <c r="ET250" s="645"/>
      <c r="EU250" s="619"/>
      <c r="EV250" s="646"/>
      <c r="EW250" s="646"/>
      <c r="EX250" s="647"/>
      <c r="EY250" s="644"/>
      <c r="EZ250" s="643"/>
      <c r="FA250" s="644"/>
      <c r="FB250" s="645"/>
      <c r="FC250" s="645"/>
      <c r="FD250" s="645"/>
      <c r="FE250" s="645"/>
      <c r="FF250" s="619"/>
      <c r="FG250" s="646"/>
      <c r="FH250" s="646"/>
      <c r="FI250" s="647"/>
      <c r="FJ250" s="644"/>
      <c r="FK250" s="643"/>
      <c r="FL250" s="644"/>
      <c r="FM250" s="645"/>
      <c r="FN250" s="645"/>
      <c r="FO250" s="645"/>
      <c r="FP250" s="645"/>
      <c r="FQ250" s="619"/>
      <c r="FR250" s="646"/>
      <c r="FS250" s="646"/>
      <c r="FT250" s="647"/>
      <c r="FU250" s="644"/>
      <c r="FV250" s="643"/>
      <c r="FW250" s="644"/>
      <c r="FX250" s="645"/>
      <c r="FY250" s="645"/>
      <c r="FZ250" s="645"/>
      <c r="GA250" s="645"/>
      <c r="GB250" s="619"/>
      <c r="GC250" s="646"/>
      <c r="GD250" s="646"/>
      <c r="GE250" s="647"/>
      <c r="GF250" s="644"/>
      <c r="GG250" s="643"/>
      <c r="GH250" s="644"/>
      <c r="GI250" s="645"/>
      <c r="GJ250" s="645"/>
      <c r="GK250" s="645"/>
      <c r="GL250" s="645"/>
      <c r="GM250" s="619"/>
      <c r="GN250" s="646"/>
      <c r="GO250" s="646"/>
      <c r="GP250" s="647"/>
      <c r="GQ250" s="644"/>
      <c r="GR250" s="643"/>
      <c r="GS250" s="644"/>
      <c r="GT250" s="645"/>
      <c r="GU250" s="645"/>
      <c r="GV250" s="645"/>
      <c r="GW250" s="645"/>
      <c r="GX250" s="619"/>
      <c r="GY250" s="646"/>
      <c r="GZ250" s="646"/>
      <c r="HA250" s="647"/>
      <c r="HB250" s="644"/>
      <c r="HC250" s="643"/>
      <c r="HD250" s="644"/>
      <c r="HE250" s="645"/>
      <c r="HF250" s="645"/>
      <c r="HG250" s="645"/>
      <c r="HH250" s="645"/>
      <c r="HI250" s="619"/>
      <c r="HJ250" s="646"/>
      <c r="HK250" s="646"/>
      <c r="HL250" s="647"/>
      <c r="HM250" s="644"/>
      <c r="HN250" s="643"/>
      <c r="HO250" s="644"/>
      <c r="HP250" s="645"/>
      <c r="HQ250" s="645"/>
      <c r="HR250" s="645"/>
      <c r="HS250" s="645"/>
      <c r="HT250" s="619"/>
      <c r="HU250" s="646"/>
      <c r="HV250" s="646"/>
      <c r="HW250" s="647"/>
      <c r="HX250" s="644"/>
      <c r="HY250" s="643"/>
      <c r="HZ250" s="644"/>
      <c r="IA250" s="645"/>
      <c r="IB250" s="645"/>
      <c r="IC250" s="645"/>
      <c r="ID250" s="645"/>
      <c r="IE250" s="619"/>
      <c r="IF250" s="646"/>
      <c r="IG250" s="646"/>
    </row>
    <row r="251" spans="1:241" s="26" customFormat="1" ht="14.25">
      <c r="A251" s="584">
        <f t="shared" si="32"/>
        <v>12</v>
      </c>
      <c r="B251" s="617"/>
      <c r="C251" s="657" t="s">
        <v>3144</v>
      </c>
      <c r="D251" s="658" t="s">
        <v>250</v>
      </c>
      <c r="E251" s="551">
        <v>200</v>
      </c>
      <c r="F251" s="623"/>
      <c r="G251" s="623"/>
      <c r="H251" s="623">
        <f t="shared" si="30"/>
        <v>0</v>
      </c>
      <c r="I251" s="659">
        <f t="shared" si="31"/>
        <v>0</v>
      </c>
      <c r="J251" s="642"/>
      <c r="K251" s="647"/>
      <c r="L251" s="644"/>
      <c r="M251" s="643"/>
      <c r="N251" s="644"/>
      <c r="O251" s="645"/>
      <c r="P251" s="645"/>
      <c r="Q251" s="645"/>
      <c r="R251" s="645"/>
      <c r="S251" s="619"/>
      <c r="T251" s="646"/>
      <c r="U251" s="646"/>
      <c r="V251" s="647"/>
      <c r="W251" s="644"/>
      <c r="X251" s="643"/>
      <c r="Y251" s="644"/>
      <c r="Z251" s="645"/>
      <c r="AA251" s="645"/>
      <c r="AB251" s="645"/>
      <c r="AC251" s="645"/>
      <c r="AD251" s="619"/>
      <c r="AE251" s="646"/>
      <c r="AF251" s="646"/>
      <c r="AG251" s="647"/>
      <c r="AH251" s="644"/>
      <c r="AI251" s="643"/>
      <c r="AJ251" s="644"/>
      <c r="AK251" s="645"/>
      <c r="AL251" s="645"/>
      <c r="AM251" s="645"/>
      <c r="AN251" s="645"/>
      <c r="AO251" s="619"/>
      <c r="AP251" s="646"/>
      <c r="AQ251" s="646"/>
      <c r="AR251" s="647"/>
      <c r="AS251" s="644"/>
      <c r="AT251" s="643"/>
      <c r="AU251" s="644"/>
      <c r="AV251" s="645"/>
      <c r="AW251" s="645"/>
      <c r="AX251" s="645"/>
      <c r="AY251" s="645"/>
      <c r="AZ251" s="619"/>
      <c r="BA251" s="646"/>
      <c r="BB251" s="646"/>
      <c r="BC251" s="647"/>
      <c r="BD251" s="644"/>
      <c r="BE251" s="643"/>
      <c r="BF251" s="644"/>
      <c r="BG251" s="645"/>
      <c r="BH251" s="645"/>
      <c r="BI251" s="645"/>
      <c r="BJ251" s="645"/>
      <c r="BK251" s="619"/>
      <c r="BL251" s="646"/>
      <c r="BM251" s="646"/>
      <c r="BN251" s="647"/>
      <c r="BO251" s="644"/>
      <c r="BP251" s="643"/>
      <c r="BQ251" s="644"/>
      <c r="BR251" s="645"/>
      <c r="BS251" s="645"/>
      <c r="BT251" s="645"/>
      <c r="BU251" s="645"/>
      <c r="BV251" s="619"/>
      <c r="BW251" s="646"/>
      <c r="BX251" s="646"/>
      <c r="BY251" s="647"/>
      <c r="BZ251" s="644"/>
      <c r="CA251" s="643"/>
      <c r="CB251" s="644"/>
      <c r="CC251" s="645"/>
      <c r="CD251" s="645"/>
      <c r="CE251" s="645"/>
      <c r="CF251" s="645"/>
      <c r="CG251" s="619"/>
      <c r="CH251" s="646"/>
      <c r="CI251" s="646"/>
      <c r="CJ251" s="647"/>
      <c r="CK251" s="644"/>
      <c r="CL251" s="643"/>
      <c r="CM251" s="644"/>
      <c r="CN251" s="645"/>
      <c r="CO251" s="645"/>
      <c r="CP251" s="645"/>
      <c r="CQ251" s="645"/>
      <c r="CR251" s="619"/>
      <c r="CS251" s="646"/>
      <c r="CT251" s="646"/>
      <c r="CU251" s="647"/>
      <c r="CV251" s="644"/>
      <c r="CW251" s="643"/>
      <c r="CX251" s="644"/>
      <c r="CY251" s="645"/>
      <c r="CZ251" s="645"/>
      <c r="DA251" s="645"/>
      <c r="DB251" s="645"/>
      <c r="DC251" s="619"/>
      <c r="DD251" s="646"/>
      <c r="DE251" s="646"/>
      <c r="DF251" s="647"/>
      <c r="DG251" s="644"/>
      <c r="DH251" s="643"/>
      <c r="DI251" s="644"/>
      <c r="DJ251" s="645"/>
      <c r="DK251" s="645"/>
      <c r="DL251" s="645"/>
      <c r="DM251" s="645"/>
      <c r="DN251" s="619"/>
      <c r="DO251" s="646"/>
      <c r="DP251" s="646"/>
      <c r="DQ251" s="647"/>
      <c r="DR251" s="644"/>
      <c r="DS251" s="643"/>
      <c r="DT251" s="644"/>
      <c r="DU251" s="645"/>
      <c r="DV251" s="645"/>
      <c r="DW251" s="645"/>
      <c r="DX251" s="645"/>
      <c r="DY251" s="619"/>
      <c r="DZ251" s="646"/>
      <c r="EA251" s="646"/>
      <c r="EB251" s="647"/>
      <c r="EC251" s="644"/>
      <c r="ED251" s="643"/>
      <c r="EE251" s="644"/>
      <c r="EF251" s="645"/>
      <c r="EG251" s="645"/>
      <c r="EH251" s="645"/>
      <c r="EI251" s="645"/>
      <c r="EJ251" s="619"/>
      <c r="EK251" s="646"/>
      <c r="EL251" s="646"/>
      <c r="EM251" s="647"/>
      <c r="EN251" s="644"/>
      <c r="EO251" s="643"/>
      <c r="EP251" s="644"/>
      <c r="EQ251" s="645"/>
      <c r="ER251" s="645"/>
      <c r="ES251" s="645"/>
      <c r="ET251" s="645"/>
      <c r="EU251" s="619"/>
      <c r="EV251" s="646"/>
      <c r="EW251" s="646"/>
      <c r="EX251" s="647"/>
      <c r="EY251" s="644"/>
      <c r="EZ251" s="643"/>
      <c r="FA251" s="644"/>
      <c r="FB251" s="645"/>
      <c r="FC251" s="645"/>
      <c r="FD251" s="645"/>
      <c r="FE251" s="645"/>
      <c r="FF251" s="619"/>
      <c r="FG251" s="646"/>
      <c r="FH251" s="646"/>
      <c r="FI251" s="647"/>
      <c r="FJ251" s="644"/>
      <c r="FK251" s="643"/>
      <c r="FL251" s="644"/>
      <c r="FM251" s="645"/>
      <c r="FN251" s="645"/>
      <c r="FO251" s="645"/>
      <c r="FP251" s="645"/>
      <c r="FQ251" s="619"/>
      <c r="FR251" s="646"/>
      <c r="FS251" s="646"/>
      <c r="FT251" s="647"/>
      <c r="FU251" s="644"/>
      <c r="FV251" s="643"/>
      <c r="FW251" s="644"/>
      <c r="FX251" s="645"/>
      <c r="FY251" s="645"/>
      <c r="FZ251" s="645"/>
      <c r="GA251" s="645"/>
      <c r="GB251" s="619"/>
      <c r="GC251" s="646"/>
      <c r="GD251" s="646"/>
      <c r="GE251" s="647"/>
      <c r="GF251" s="644"/>
      <c r="GG251" s="643"/>
      <c r="GH251" s="644"/>
      <c r="GI251" s="645"/>
      <c r="GJ251" s="645"/>
      <c r="GK251" s="645"/>
      <c r="GL251" s="645"/>
      <c r="GM251" s="619"/>
      <c r="GN251" s="646"/>
      <c r="GO251" s="646"/>
      <c r="GP251" s="647"/>
      <c r="GQ251" s="644"/>
      <c r="GR251" s="643"/>
      <c r="GS251" s="644"/>
      <c r="GT251" s="645"/>
      <c r="GU251" s="645"/>
      <c r="GV251" s="645"/>
      <c r="GW251" s="645"/>
      <c r="GX251" s="619"/>
      <c r="GY251" s="646"/>
      <c r="GZ251" s="646"/>
      <c r="HA251" s="647"/>
      <c r="HB251" s="644"/>
      <c r="HC251" s="643"/>
      <c r="HD251" s="644"/>
      <c r="HE251" s="645"/>
      <c r="HF251" s="645"/>
      <c r="HG251" s="645"/>
      <c r="HH251" s="645"/>
      <c r="HI251" s="619"/>
      <c r="HJ251" s="646"/>
      <c r="HK251" s="646"/>
      <c r="HL251" s="647"/>
      <c r="HM251" s="644"/>
      <c r="HN251" s="643"/>
      <c r="HO251" s="644"/>
      <c r="HP251" s="645"/>
      <c r="HQ251" s="645"/>
      <c r="HR251" s="645"/>
      <c r="HS251" s="645"/>
      <c r="HT251" s="619"/>
      <c r="HU251" s="646"/>
      <c r="HV251" s="646"/>
      <c r="HW251" s="647"/>
      <c r="HX251" s="644"/>
      <c r="HY251" s="643"/>
      <c r="HZ251" s="644"/>
      <c r="IA251" s="645"/>
      <c r="IB251" s="645"/>
      <c r="IC251" s="645"/>
      <c r="ID251" s="645"/>
      <c r="IE251" s="619"/>
      <c r="IF251" s="646"/>
      <c r="IG251" s="646"/>
    </row>
    <row r="252" spans="1:241" s="26" customFormat="1" ht="14.25">
      <c r="A252" s="584">
        <f t="shared" si="32"/>
        <v>13</v>
      </c>
      <c r="B252" s="617"/>
      <c r="C252" s="657" t="s">
        <v>3145</v>
      </c>
      <c r="D252" s="658" t="s">
        <v>250</v>
      </c>
      <c r="E252" s="551">
        <v>200</v>
      </c>
      <c r="F252" s="623"/>
      <c r="G252" s="623"/>
      <c r="H252" s="623">
        <f t="shared" si="30"/>
        <v>0</v>
      </c>
      <c r="I252" s="659">
        <f t="shared" si="31"/>
        <v>0</v>
      </c>
      <c r="J252" s="642"/>
      <c r="K252" s="647"/>
      <c r="L252" s="644"/>
      <c r="M252" s="643"/>
      <c r="N252" s="644"/>
      <c r="O252" s="645"/>
      <c r="P252" s="645"/>
      <c r="Q252" s="645"/>
      <c r="R252" s="645"/>
      <c r="S252" s="619"/>
      <c r="T252" s="646"/>
      <c r="U252" s="646"/>
      <c r="V252" s="647"/>
      <c r="W252" s="644"/>
      <c r="X252" s="643"/>
      <c r="Y252" s="644"/>
      <c r="Z252" s="645"/>
      <c r="AA252" s="645"/>
      <c r="AB252" s="645"/>
      <c r="AC252" s="645"/>
      <c r="AD252" s="619"/>
      <c r="AE252" s="646"/>
      <c r="AF252" s="646"/>
      <c r="AG252" s="647"/>
      <c r="AH252" s="644"/>
      <c r="AI252" s="643"/>
      <c r="AJ252" s="644"/>
      <c r="AK252" s="645"/>
      <c r="AL252" s="645"/>
      <c r="AM252" s="645"/>
      <c r="AN252" s="645"/>
      <c r="AO252" s="619"/>
      <c r="AP252" s="646"/>
      <c r="AQ252" s="646"/>
      <c r="AR252" s="647"/>
      <c r="AS252" s="644"/>
      <c r="AT252" s="643"/>
      <c r="AU252" s="644"/>
      <c r="AV252" s="645"/>
      <c r="AW252" s="645"/>
      <c r="AX252" s="645"/>
      <c r="AY252" s="645"/>
      <c r="AZ252" s="619"/>
      <c r="BA252" s="646"/>
      <c r="BB252" s="646"/>
      <c r="BC252" s="647"/>
      <c r="BD252" s="644"/>
      <c r="BE252" s="643"/>
      <c r="BF252" s="644"/>
      <c r="BG252" s="645"/>
      <c r="BH252" s="645"/>
      <c r="BI252" s="645"/>
      <c r="BJ252" s="645"/>
      <c r="BK252" s="619"/>
      <c r="BL252" s="646"/>
      <c r="BM252" s="646"/>
      <c r="BN252" s="647"/>
      <c r="BO252" s="644"/>
      <c r="BP252" s="643"/>
      <c r="BQ252" s="644"/>
      <c r="BR252" s="645"/>
      <c r="BS252" s="645"/>
      <c r="BT252" s="645"/>
      <c r="BU252" s="645"/>
      <c r="BV252" s="619"/>
      <c r="BW252" s="646"/>
      <c r="BX252" s="646"/>
      <c r="BY252" s="647"/>
      <c r="BZ252" s="644"/>
      <c r="CA252" s="643"/>
      <c r="CB252" s="644"/>
      <c r="CC252" s="645"/>
      <c r="CD252" s="645"/>
      <c r="CE252" s="645"/>
      <c r="CF252" s="645"/>
      <c r="CG252" s="619"/>
      <c r="CH252" s="646"/>
      <c r="CI252" s="646"/>
      <c r="CJ252" s="647"/>
      <c r="CK252" s="644"/>
      <c r="CL252" s="643"/>
      <c r="CM252" s="644"/>
      <c r="CN252" s="645"/>
      <c r="CO252" s="645"/>
      <c r="CP252" s="645"/>
      <c r="CQ252" s="645"/>
      <c r="CR252" s="619"/>
      <c r="CS252" s="646"/>
      <c r="CT252" s="646"/>
      <c r="CU252" s="647"/>
      <c r="CV252" s="644"/>
      <c r="CW252" s="643"/>
      <c r="CX252" s="644"/>
      <c r="CY252" s="645"/>
      <c r="CZ252" s="645"/>
      <c r="DA252" s="645"/>
      <c r="DB252" s="645"/>
      <c r="DC252" s="619"/>
      <c r="DD252" s="646"/>
      <c r="DE252" s="646"/>
      <c r="DF252" s="647"/>
      <c r="DG252" s="644"/>
      <c r="DH252" s="643"/>
      <c r="DI252" s="644"/>
      <c r="DJ252" s="645"/>
      <c r="DK252" s="645"/>
      <c r="DL252" s="645"/>
      <c r="DM252" s="645"/>
      <c r="DN252" s="619"/>
      <c r="DO252" s="646"/>
      <c r="DP252" s="646"/>
      <c r="DQ252" s="647"/>
      <c r="DR252" s="644"/>
      <c r="DS252" s="643"/>
      <c r="DT252" s="644"/>
      <c r="DU252" s="645"/>
      <c r="DV252" s="645"/>
      <c r="DW252" s="645"/>
      <c r="DX252" s="645"/>
      <c r="DY252" s="619"/>
      <c r="DZ252" s="646"/>
      <c r="EA252" s="646"/>
      <c r="EB252" s="647"/>
      <c r="EC252" s="644"/>
      <c r="ED252" s="643"/>
      <c r="EE252" s="644"/>
      <c r="EF252" s="645"/>
      <c r="EG252" s="645"/>
      <c r="EH252" s="645"/>
      <c r="EI252" s="645"/>
      <c r="EJ252" s="619"/>
      <c r="EK252" s="646"/>
      <c r="EL252" s="646"/>
      <c r="EM252" s="647"/>
      <c r="EN252" s="644"/>
      <c r="EO252" s="643"/>
      <c r="EP252" s="644"/>
      <c r="EQ252" s="645"/>
      <c r="ER252" s="645"/>
      <c r="ES252" s="645"/>
      <c r="ET252" s="645"/>
      <c r="EU252" s="619"/>
      <c r="EV252" s="646"/>
      <c r="EW252" s="646"/>
      <c r="EX252" s="647"/>
      <c r="EY252" s="644"/>
      <c r="EZ252" s="643"/>
      <c r="FA252" s="644"/>
      <c r="FB252" s="645"/>
      <c r="FC252" s="645"/>
      <c r="FD252" s="645"/>
      <c r="FE252" s="645"/>
      <c r="FF252" s="619"/>
      <c r="FG252" s="646"/>
      <c r="FH252" s="646"/>
      <c r="FI252" s="647"/>
      <c r="FJ252" s="644"/>
      <c r="FK252" s="643"/>
      <c r="FL252" s="644"/>
      <c r="FM252" s="645"/>
      <c r="FN252" s="645"/>
      <c r="FO252" s="645"/>
      <c r="FP252" s="645"/>
      <c r="FQ252" s="619"/>
      <c r="FR252" s="646"/>
      <c r="FS252" s="646"/>
      <c r="FT252" s="647"/>
      <c r="FU252" s="644"/>
      <c r="FV252" s="643"/>
      <c r="FW252" s="644"/>
      <c r="FX252" s="645"/>
      <c r="FY252" s="645"/>
      <c r="FZ252" s="645"/>
      <c r="GA252" s="645"/>
      <c r="GB252" s="619"/>
      <c r="GC252" s="646"/>
      <c r="GD252" s="646"/>
      <c r="GE252" s="647"/>
      <c r="GF252" s="644"/>
      <c r="GG252" s="643"/>
      <c r="GH252" s="644"/>
      <c r="GI252" s="645"/>
      <c r="GJ252" s="645"/>
      <c r="GK252" s="645"/>
      <c r="GL252" s="645"/>
      <c r="GM252" s="619"/>
      <c r="GN252" s="646"/>
      <c r="GO252" s="646"/>
      <c r="GP252" s="647"/>
      <c r="GQ252" s="644"/>
      <c r="GR252" s="643"/>
      <c r="GS252" s="644"/>
      <c r="GT252" s="645"/>
      <c r="GU252" s="645"/>
      <c r="GV252" s="645"/>
      <c r="GW252" s="645"/>
      <c r="GX252" s="619"/>
      <c r="GY252" s="646"/>
      <c r="GZ252" s="646"/>
      <c r="HA252" s="647"/>
      <c r="HB252" s="644"/>
      <c r="HC252" s="643"/>
      <c r="HD252" s="644"/>
      <c r="HE252" s="645"/>
      <c r="HF252" s="645"/>
      <c r="HG252" s="645"/>
      <c r="HH252" s="645"/>
      <c r="HI252" s="619"/>
      <c r="HJ252" s="646"/>
      <c r="HK252" s="646"/>
      <c r="HL252" s="647"/>
      <c r="HM252" s="644"/>
      <c r="HN252" s="643"/>
      <c r="HO252" s="644"/>
      <c r="HP252" s="645"/>
      <c r="HQ252" s="645"/>
      <c r="HR252" s="645"/>
      <c r="HS252" s="645"/>
      <c r="HT252" s="619"/>
      <c r="HU252" s="646"/>
      <c r="HV252" s="646"/>
      <c r="HW252" s="647"/>
      <c r="HX252" s="644"/>
      <c r="HY252" s="643"/>
      <c r="HZ252" s="644"/>
      <c r="IA252" s="645"/>
      <c r="IB252" s="645"/>
      <c r="IC252" s="645"/>
      <c r="ID252" s="645"/>
      <c r="IE252" s="619"/>
      <c r="IF252" s="646"/>
      <c r="IG252" s="646"/>
    </row>
    <row r="253" spans="1:241" s="26" customFormat="1" ht="14.25">
      <c r="A253" s="584">
        <f t="shared" si="32"/>
        <v>14</v>
      </c>
      <c r="B253" s="617"/>
      <c r="C253" s="657" t="s">
        <v>3146</v>
      </c>
      <c r="D253" s="658" t="s">
        <v>250</v>
      </c>
      <c r="E253" s="551">
        <v>200</v>
      </c>
      <c r="F253" s="623"/>
      <c r="G253" s="623"/>
      <c r="H253" s="623">
        <f t="shared" si="30"/>
        <v>0</v>
      </c>
      <c r="I253" s="659">
        <f t="shared" si="31"/>
        <v>0</v>
      </c>
      <c r="J253" s="642"/>
      <c r="K253" s="647"/>
      <c r="L253" s="644"/>
      <c r="M253" s="643"/>
      <c r="N253" s="644"/>
      <c r="O253" s="645"/>
      <c r="P253" s="645"/>
      <c r="Q253" s="645"/>
      <c r="R253" s="645"/>
      <c r="S253" s="619"/>
      <c r="T253" s="646"/>
      <c r="U253" s="646"/>
      <c r="V253" s="647"/>
      <c r="W253" s="644"/>
      <c r="X253" s="643"/>
      <c r="Y253" s="644"/>
      <c r="Z253" s="645"/>
      <c r="AA253" s="645"/>
      <c r="AB253" s="645"/>
      <c r="AC253" s="645"/>
      <c r="AD253" s="619"/>
      <c r="AE253" s="646"/>
      <c r="AF253" s="646"/>
      <c r="AG253" s="647"/>
      <c r="AH253" s="644"/>
      <c r="AI253" s="643"/>
      <c r="AJ253" s="644"/>
      <c r="AK253" s="645"/>
      <c r="AL253" s="645"/>
      <c r="AM253" s="645"/>
      <c r="AN253" s="645"/>
      <c r="AO253" s="619"/>
      <c r="AP253" s="646"/>
      <c r="AQ253" s="646"/>
      <c r="AR253" s="647"/>
      <c r="AS253" s="644"/>
      <c r="AT253" s="643"/>
      <c r="AU253" s="644"/>
      <c r="AV253" s="645"/>
      <c r="AW253" s="645"/>
      <c r="AX253" s="645"/>
      <c r="AY253" s="645"/>
      <c r="AZ253" s="619"/>
      <c r="BA253" s="646"/>
      <c r="BB253" s="646"/>
      <c r="BC253" s="647"/>
      <c r="BD253" s="644"/>
      <c r="BE253" s="643"/>
      <c r="BF253" s="644"/>
      <c r="BG253" s="645"/>
      <c r="BH253" s="645"/>
      <c r="BI253" s="645"/>
      <c r="BJ253" s="645"/>
      <c r="BK253" s="619"/>
      <c r="BL253" s="646"/>
      <c r="BM253" s="646"/>
      <c r="BN253" s="647"/>
      <c r="BO253" s="644"/>
      <c r="BP253" s="643"/>
      <c r="BQ253" s="644"/>
      <c r="BR253" s="645"/>
      <c r="BS253" s="645"/>
      <c r="BT253" s="645"/>
      <c r="BU253" s="645"/>
      <c r="BV253" s="619"/>
      <c r="BW253" s="646"/>
      <c r="BX253" s="646"/>
      <c r="BY253" s="647"/>
      <c r="BZ253" s="644"/>
      <c r="CA253" s="643"/>
      <c r="CB253" s="644"/>
      <c r="CC253" s="645"/>
      <c r="CD253" s="645"/>
      <c r="CE253" s="645"/>
      <c r="CF253" s="645"/>
      <c r="CG253" s="619"/>
      <c r="CH253" s="646"/>
      <c r="CI253" s="646"/>
      <c r="CJ253" s="647"/>
      <c r="CK253" s="644"/>
      <c r="CL253" s="643"/>
      <c r="CM253" s="644"/>
      <c r="CN253" s="645"/>
      <c r="CO253" s="645"/>
      <c r="CP253" s="645"/>
      <c r="CQ253" s="645"/>
      <c r="CR253" s="619"/>
      <c r="CS253" s="646"/>
      <c r="CT253" s="646"/>
      <c r="CU253" s="647"/>
      <c r="CV253" s="644"/>
      <c r="CW253" s="643"/>
      <c r="CX253" s="644"/>
      <c r="CY253" s="645"/>
      <c r="CZ253" s="645"/>
      <c r="DA253" s="645"/>
      <c r="DB253" s="645"/>
      <c r="DC253" s="619"/>
      <c r="DD253" s="646"/>
      <c r="DE253" s="646"/>
      <c r="DF253" s="647"/>
      <c r="DG253" s="644"/>
      <c r="DH253" s="643"/>
      <c r="DI253" s="644"/>
      <c r="DJ253" s="645"/>
      <c r="DK253" s="645"/>
      <c r="DL253" s="645"/>
      <c r="DM253" s="645"/>
      <c r="DN253" s="619"/>
      <c r="DO253" s="646"/>
      <c r="DP253" s="646"/>
      <c r="DQ253" s="647"/>
      <c r="DR253" s="644"/>
      <c r="DS253" s="643"/>
      <c r="DT253" s="644"/>
      <c r="DU253" s="645"/>
      <c r="DV253" s="645"/>
      <c r="DW253" s="645"/>
      <c r="DX253" s="645"/>
      <c r="DY253" s="619"/>
      <c r="DZ253" s="646"/>
      <c r="EA253" s="646"/>
      <c r="EB253" s="647"/>
      <c r="EC253" s="644"/>
      <c r="ED253" s="643"/>
      <c r="EE253" s="644"/>
      <c r="EF253" s="645"/>
      <c r="EG253" s="645"/>
      <c r="EH253" s="645"/>
      <c r="EI253" s="645"/>
      <c r="EJ253" s="619"/>
      <c r="EK253" s="646"/>
      <c r="EL253" s="646"/>
      <c r="EM253" s="647"/>
      <c r="EN253" s="644"/>
      <c r="EO253" s="643"/>
      <c r="EP253" s="644"/>
      <c r="EQ253" s="645"/>
      <c r="ER253" s="645"/>
      <c r="ES253" s="645"/>
      <c r="ET253" s="645"/>
      <c r="EU253" s="619"/>
      <c r="EV253" s="646"/>
      <c r="EW253" s="646"/>
      <c r="EX253" s="647"/>
      <c r="EY253" s="644"/>
      <c r="EZ253" s="643"/>
      <c r="FA253" s="644"/>
      <c r="FB253" s="645"/>
      <c r="FC253" s="645"/>
      <c r="FD253" s="645"/>
      <c r="FE253" s="645"/>
      <c r="FF253" s="619"/>
      <c r="FG253" s="646"/>
      <c r="FH253" s="646"/>
      <c r="FI253" s="647"/>
      <c r="FJ253" s="644"/>
      <c r="FK253" s="643"/>
      <c r="FL253" s="644"/>
      <c r="FM253" s="645"/>
      <c r="FN253" s="645"/>
      <c r="FO253" s="645"/>
      <c r="FP253" s="645"/>
      <c r="FQ253" s="619"/>
      <c r="FR253" s="646"/>
      <c r="FS253" s="646"/>
      <c r="FT253" s="647"/>
      <c r="FU253" s="644"/>
      <c r="FV253" s="643"/>
      <c r="FW253" s="644"/>
      <c r="FX253" s="645"/>
      <c r="FY253" s="645"/>
      <c r="FZ253" s="645"/>
      <c r="GA253" s="645"/>
      <c r="GB253" s="619"/>
      <c r="GC253" s="646"/>
      <c r="GD253" s="646"/>
      <c r="GE253" s="647"/>
      <c r="GF253" s="644"/>
      <c r="GG253" s="643"/>
      <c r="GH253" s="644"/>
      <c r="GI253" s="645"/>
      <c r="GJ253" s="645"/>
      <c r="GK253" s="645"/>
      <c r="GL253" s="645"/>
      <c r="GM253" s="619"/>
      <c r="GN253" s="646"/>
      <c r="GO253" s="646"/>
      <c r="GP253" s="647"/>
      <c r="GQ253" s="644"/>
      <c r="GR253" s="643"/>
      <c r="GS253" s="644"/>
      <c r="GT253" s="645"/>
      <c r="GU253" s="645"/>
      <c r="GV253" s="645"/>
      <c r="GW253" s="645"/>
      <c r="GX253" s="619"/>
      <c r="GY253" s="646"/>
      <c r="GZ253" s="646"/>
      <c r="HA253" s="647"/>
      <c r="HB253" s="644"/>
      <c r="HC253" s="643"/>
      <c r="HD253" s="644"/>
      <c r="HE253" s="645"/>
      <c r="HF253" s="645"/>
      <c r="HG253" s="645"/>
      <c r="HH253" s="645"/>
      <c r="HI253" s="619"/>
      <c r="HJ253" s="646"/>
      <c r="HK253" s="646"/>
      <c r="HL253" s="647"/>
      <c r="HM253" s="644"/>
      <c r="HN253" s="643"/>
      <c r="HO253" s="644"/>
      <c r="HP253" s="645"/>
      <c r="HQ253" s="645"/>
      <c r="HR253" s="645"/>
      <c r="HS253" s="645"/>
      <c r="HT253" s="619"/>
      <c r="HU253" s="646"/>
      <c r="HV253" s="646"/>
      <c r="HW253" s="647"/>
      <c r="HX253" s="644"/>
      <c r="HY253" s="643"/>
      <c r="HZ253" s="644"/>
      <c r="IA253" s="645"/>
      <c r="IB253" s="645"/>
      <c r="IC253" s="645"/>
      <c r="ID253" s="645"/>
      <c r="IE253" s="619"/>
      <c r="IF253" s="646"/>
      <c r="IG253" s="646"/>
    </row>
    <row r="254" spans="1:241" s="26" customFormat="1" ht="14.25">
      <c r="A254" s="584">
        <f t="shared" si="32"/>
        <v>15</v>
      </c>
      <c r="B254" s="617"/>
      <c r="C254" s="657" t="s">
        <v>3147</v>
      </c>
      <c r="D254" s="658" t="s">
        <v>250</v>
      </c>
      <c r="E254" s="551">
        <v>1</v>
      </c>
      <c r="F254" s="623"/>
      <c r="G254" s="623"/>
      <c r="H254" s="623">
        <f t="shared" si="30"/>
        <v>0</v>
      </c>
      <c r="I254" s="659">
        <f t="shared" si="31"/>
        <v>0</v>
      </c>
      <c r="J254" s="642"/>
      <c r="K254" s="647"/>
      <c r="L254" s="644"/>
      <c r="M254" s="643"/>
      <c r="N254" s="644"/>
      <c r="O254" s="645"/>
      <c r="P254" s="645"/>
      <c r="Q254" s="645"/>
      <c r="R254" s="645"/>
      <c r="S254" s="619"/>
      <c r="T254" s="646"/>
      <c r="U254" s="646"/>
      <c r="V254" s="647"/>
      <c r="W254" s="644"/>
      <c r="X254" s="643"/>
      <c r="Y254" s="644"/>
      <c r="Z254" s="645"/>
      <c r="AA254" s="645"/>
      <c r="AB254" s="645"/>
      <c r="AC254" s="645"/>
      <c r="AD254" s="619"/>
      <c r="AE254" s="646"/>
      <c r="AF254" s="646"/>
      <c r="AG254" s="647"/>
      <c r="AH254" s="644"/>
      <c r="AI254" s="643"/>
      <c r="AJ254" s="644"/>
      <c r="AK254" s="645"/>
      <c r="AL254" s="645"/>
      <c r="AM254" s="645"/>
      <c r="AN254" s="645"/>
      <c r="AO254" s="619"/>
      <c r="AP254" s="646"/>
      <c r="AQ254" s="646"/>
      <c r="AR254" s="647"/>
      <c r="AS254" s="644"/>
      <c r="AT254" s="643"/>
      <c r="AU254" s="644"/>
      <c r="AV254" s="645"/>
      <c r="AW254" s="645"/>
      <c r="AX254" s="645"/>
      <c r="AY254" s="645"/>
      <c r="AZ254" s="619"/>
      <c r="BA254" s="646"/>
      <c r="BB254" s="646"/>
      <c r="BC254" s="647"/>
      <c r="BD254" s="644"/>
      <c r="BE254" s="643"/>
      <c r="BF254" s="644"/>
      <c r="BG254" s="645"/>
      <c r="BH254" s="645"/>
      <c r="BI254" s="645"/>
      <c r="BJ254" s="645"/>
      <c r="BK254" s="619"/>
      <c r="BL254" s="646"/>
      <c r="BM254" s="646"/>
      <c r="BN254" s="647"/>
      <c r="BO254" s="644"/>
      <c r="BP254" s="643"/>
      <c r="BQ254" s="644"/>
      <c r="BR254" s="645"/>
      <c r="BS254" s="645"/>
      <c r="BT254" s="645"/>
      <c r="BU254" s="645"/>
      <c r="BV254" s="619"/>
      <c r="BW254" s="646"/>
      <c r="BX254" s="646"/>
      <c r="BY254" s="647"/>
      <c r="BZ254" s="644"/>
      <c r="CA254" s="643"/>
      <c r="CB254" s="644"/>
      <c r="CC254" s="645"/>
      <c r="CD254" s="645"/>
      <c r="CE254" s="645"/>
      <c r="CF254" s="645"/>
      <c r="CG254" s="619"/>
      <c r="CH254" s="646"/>
      <c r="CI254" s="646"/>
      <c r="CJ254" s="647"/>
      <c r="CK254" s="644"/>
      <c r="CL254" s="643"/>
      <c r="CM254" s="644"/>
      <c r="CN254" s="645"/>
      <c r="CO254" s="645"/>
      <c r="CP254" s="645"/>
      <c r="CQ254" s="645"/>
      <c r="CR254" s="619"/>
      <c r="CS254" s="646"/>
      <c r="CT254" s="646"/>
      <c r="CU254" s="647"/>
      <c r="CV254" s="644"/>
      <c r="CW254" s="643"/>
      <c r="CX254" s="644"/>
      <c r="CY254" s="645"/>
      <c r="CZ254" s="645"/>
      <c r="DA254" s="645"/>
      <c r="DB254" s="645"/>
      <c r="DC254" s="619"/>
      <c r="DD254" s="646"/>
      <c r="DE254" s="646"/>
      <c r="DF254" s="647"/>
      <c r="DG254" s="644"/>
      <c r="DH254" s="643"/>
      <c r="DI254" s="644"/>
      <c r="DJ254" s="645"/>
      <c r="DK254" s="645"/>
      <c r="DL254" s="645"/>
      <c r="DM254" s="645"/>
      <c r="DN254" s="619"/>
      <c r="DO254" s="646"/>
      <c r="DP254" s="646"/>
      <c r="DQ254" s="647"/>
      <c r="DR254" s="644"/>
      <c r="DS254" s="643"/>
      <c r="DT254" s="644"/>
      <c r="DU254" s="645"/>
      <c r="DV254" s="645"/>
      <c r="DW254" s="645"/>
      <c r="DX254" s="645"/>
      <c r="DY254" s="619"/>
      <c r="DZ254" s="646"/>
      <c r="EA254" s="646"/>
      <c r="EB254" s="647"/>
      <c r="EC254" s="644"/>
      <c r="ED254" s="643"/>
      <c r="EE254" s="644"/>
      <c r="EF254" s="645"/>
      <c r="EG254" s="645"/>
      <c r="EH254" s="645"/>
      <c r="EI254" s="645"/>
      <c r="EJ254" s="619"/>
      <c r="EK254" s="646"/>
      <c r="EL254" s="646"/>
      <c r="EM254" s="647"/>
      <c r="EN254" s="644"/>
      <c r="EO254" s="643"/>
      <c r="EP254" s="644"/>
      <c r="EQ254" s="645"/>
      <c r="ER254" s="645"/>
      <c r="ES254" s="645"/>
      <c r="ET254" s="645"/>
      <c r="EU254" s="619"/>
      <c r="EV254" s="646"/>
      <c r="EW254" s="646"/>
      <c r="EX254" s="647"/>
      <c r="EY254" s="644"/>
      <c r="EZ254" s="643"/>
      <c r="FA254" s="644"/>
      <c r="FB254" s="645"/>
      <c r="FC254" s="645"/>
      <c r="FD254" s="645"/>
      <c r="FE254" s="645"/>
      <c r="FF254" s="619"/>
      <c r="FG254" s="646"/>
      <c r="FH254" s="646"/>
      <c r="FI254" s="647"/>
      <c r="FJ254" s="644"/>
      <c r="FK254" s="643"/>
      <c r="FL254" s="644"/>
      <c r="FM254" s="645"/>
      <c r="FN254" s="645"/>
      <c r="FO254" s="645"/>
      <c r="FP254" s="645"/>
      <c r="FQ254" s="619"/>
      <c r="FR254" s="646"/>
      <c r="FS254" s="646"/>
      <c r="FT254" s="647"/>
      <c r="FU254" s="644"/>
      <c r="FV254" s="643"/>
      <c r="FW254" s="644"/>
      <c r="FX254" s="645"/>
      <c r="FY254" s="645"/>
      <c r="FZ254" s="645"/>
      <c r="GA254" s="645"/>
      <c r="GB254" s="619"/>
      <c r="GC254" s="646"/>
      <c r="GD254" s="646"/>
      <c r="GE254" s="647"/>
      <c r="GF254" s="644"/>
      <c r="GG254" s="643"/>
      <c r="GH254" s="644"/>
      <c r="GI254" s="645"/>
      <c r="GJ254" s="645"/>
      <c r="GK254" s="645"/>
      <c r="GL254" s="645"/>
      <c r="GM254" s="619"/>
      <c r="GN254" s="646"/>
      <c r="GO254" s="646"/>
      <c r="GP254" s="647"/>
      <c r="GQ254" s="644"/>
      <c r="GR254" s="643"/>
      <c r="GS254" s="644"/>
      <c r="GT254" s="645"/>
      <c r="GU254" s="645"/>
      <c r="GV254" s="645"/>
      <c r="GW254" s="645"/>
      <c r="GX254" s="619"/>
      <c r="GY254" s="646"/>
      <c r="GZ254" s="646"/>
      <c r="HA254" s="647"/>
      <c r="HB254" s="644"/>
      <c r="HC254" s="643"/>
      <c r="HD254" s="644"/>
      <c r="HE254" s="645"/>
      <c r="HF254" s="645"/>
      <c r="HG254" s="645"/>
      <c r="HH254" s="645"/>
      <c r="HI254" s="619"/>
      <c r="HJ254" s="646"/>
      <c r="HK254" s="646"/>
      <c r="HL254" s="647"/>
      <c r="HM254" s="644"/>
      <c r="HN254" s="643"/>
      <c r="HO254" s="644"/>
      <c r="HP254" s="645"/>
      <c r="HQ254" s="645"/>
      <c r="HR254" s="645"/>
      <c r="HS254" s="645"/>
      <c r="HT254" s="619"/>
      <c r="HU254" s="646"/>
      <c r="HV254" s="646"/>
      <c r="HW254" s="647"/>
      <c r="HX254" s="644"/>
      <c r="HY254" s="643"/>
      <c r="HZ254" s="644"/>
      <c r="IA254" s="645"/>
      <c r="IB254" s="645"/>
      <c r="IC254" s="645"/>
      <c r="ID254" s="645"/>
      <c r="IE254" s="619"/>
      <c r="IF254" s="646"/>
      <c r="IG254" s="646"/>
    </row>
    <row r="255" spans="1:241" s="26" customFormat="1" ht="14.25">
      <c r="A255" s="584">
        <f t="shared" si="32"/>
        <v>16</v>
      </c>
      <c r="B255" s="617"/>
      <c r="C255" s="657" t="s">
        <v>3148</v>
      </c>
      <c r="D255" s="658" t="s">
        <v>250</v>
      </c>
      <c r="E255" s="551">
        <v>1</v>
      </c>
      <c r="F255" s="623"/>
      <c r="G255" s="623"/>
      <c r="H255" s="623">
        <f t="shared" si="30"/>
        <v>0</v>
      </c>
      <c r="I255" s="659">
        <f t="shared" si="31"/>
        <v>0</v>
      </c>
      <c r="J255" s="642"/>
      <c r="K255" s="647"/>
      <c r="L255" s="644"/>
      <c r="M255" s="643"/>
      <c r="N255" s="644"/>
      <c r="O255" s="645"/>
      <c r="P255" s="645"/>
      <c r="Q255" s="645"/>
      <c r="R255" s="645"/>
      <c r="S255" s="619"/>
      <c r="T255" s="646"/>
      <c r="U255" s="646"/>
      <c r="V255" s="647"/>
      <c r="W255" s="644"/>
      <c r="X255" s="643"/>
      <c r="Y255" s="644"/>
      <c r="Z255" s="645"/>
      <c r="AA255" s="645"/>
      <c r="AB255" s="645"/>
      <c r="AC255" s="645"/>
      <c r="AD255" s="619"/>
      <c r="AE255" s="646"/>
      <c r="AF255" s="646"/>
      <c r="AG255" s="647"/>
      <c r="AH255" s="644"/>
      <c r="AI255" s="643"/>
      <c r="AJ255" s="644"/>
      <c r="AK255" s="645"/>
      <c r="AL255" s="645"/>
      <c r="AM255" s="645"/>
      <c r="AN255" s="645"/>
      <c r="AO255" s="619"/>
      <c r="AP255" s="646"/>
      <c r="AQ255" s="646"/>
      <c r="AR255" s="647"/>
      <c r="AS255" s="644"/>
      <c r="AT255" s="643"/>
      <c r="AU255" s="644"/>
      <c r="AV255" s="645"/>
      <c r="AW255" s="645"/>
      <c r="AX255" s="645"/>
      <c r="AY255" s="645"/>
      <c r="AZ255" s="619"/>
      <c r="BA255" s="646"/>
      <c r="BB255" s="646"/>
      <c r="BC255" s="647"/>
      <c r="BD255" s="644"/>
      <c r="BE255" s="643"/>
      <c r="BF255" s="644"/>
      <c r="BG255" s="645"/>
      <c r="BH255" s="645"/>
      <c r="BI255" s="645"/>
      <c r="BJ255" s="645"/>
      <c r="BK255" s="619"/>
      <c r="BL255" s="646"/>
      <c r="BM255" s="646"/>
      <c r="BN255" s="647"/>
      <c r="BO255" s="644"/>
      <c r="BP255" s="643"/>
      <c r="BQ255" s="644"/>
      <c r="BR255" s="645"/>
      <c r="BS255" s="645"/>
      <c r="BT255" s="645"/>
      <c r="BU255" s="645"/>
      <c r="BV255" s="619"/>
      <c r="BW255" s="646"/>
      <c r="BX255" s="646"/>
      <c r="BY255" s="647"/>
      <c r="BZ255" s="644"/>
      <c r="CA255" s="643"/>
      <c r="CB255" s="644"/>
      <c r="CC255" s="645"/>
      <c r="CD255" s="645"/>
      <c r="CE255" s="645"/>
      <c r="CF255" s="645"/>
      <c r="CG255" s="619"/>
      <c r="CH255" s="646"/>
      <c r="CI255" s="646"/>
      <c r="CJ255" s="647"/>
      <c r="CK255" s="644"/>
      <c r="CL255" s="643"/>
      <c r="CM255" s="644"/>
      <c r="CN255" s="645"/>
      <c r="CO255" s="645"/>
      <c r="CP255" s="645"/>
      <c r="CQ255" s="645"/>
      <c r="CR255" s="619"/>
      <c r="CS255" s="646"/>
      <c r="CT255" s="646"/>
      <c r="CU255" s="647"/>
      <c r="CV255" s="644"/>
      <c r="CW255" s="643"/>
      <c r="CX255" s="644"/>
      <c r="CY255" s="645"/>
      <c r="CZ255" s="645"/>
      <c r="DA255" s="645"/>
      <c r="DB255" s="645"/>
      <c r="DC255" s="619"/>
      <c r="DD255" s="646"/>
      <c r="DE255" s="646"/>
      <c r="DF255" s="647"/>
      <c r="DG255" s="644"/>
      <c r="DH255" s="643"/>
      <c r="DI255" s="644"/>
      <c r="DJ255" s="645"/>
      <c r="DK255" s="645"/>
      <c r="DL255" s="645"/>
      <c r="DM255" s="645"/>
      <c r="DN255" s="619"/>
      <c r="DO255" s="646"/>
      <c r="DP255" s="646"/>
      <c r="DQ255" s="647"/>
      <c r="DR255" s="644"/>
      <c r="DS255" s="643"/>
      <c r="DT255" s="644"/>
      <c r="DU255" s="645"/>
      <c r="DV255" s="645"/>
      <c r="DW255" s="645"/>
      <c r="DX255" s="645"/>
      <c r="DY255" s="619"/>
      <c r="DZ255" s="646"/>
      <c r="EA255" s="646"/>
      <c r="EB255" s="647"/>
      <c r="EC255" s="644"/>
      <c r="ED255" s="643"/>
      <c r="EE255" s="644"/>
      <c r="EF255" s="645"/>
      <c r="EG255" s="645"/>
      <c r="EH255" s="645"/>
      <c r="EI255" s="645"/>
      <c r="EJ255" s="619"/>
      <c r="EK255" s="646"/>
      <c r="EL255" s="646"/>
      <c r="EM255" s="647"/>
      <c r="EN255" s="644"/>
      <c r="EO255" s="643"/>
      <c r="EP255" s="644"/>
      <c r="EQ255" s="645"/>
      <c r="ER255" s="645"/>
      <c r="ES255" s="645"/>
      <c r="ET255" s="645"/>
      <c r="EU255" s="619"/>
      <c r="EV255" s="646"/>
      <c r="EW255" s="646"/>
      <c r="EX255" s="647"/>
      <c r="EY255" s="644"/>
      <c r="EZ255" s="643"/>
      <c r="FA255" s="644"/>
      <c r="FB255" s="645"/>
      <c r="FC255" s="645"/>
      <c r="FD255" s="645"/>
      <c r="FE255" s="645"/>
      <c r="FF255" s="619"/>
      <c r="FG255" s="646"/>
      <c r="FH255" s="646"/>
      <c r="FI255" s="647"/>
      <c r="FJ255" s="644"/>
      <c r="FK255" s="643"/>
      <c r="FL255" s="644"/>
      <c r="FM255" s="645"/>
      <c r="FN255" s="645"/>
      <c r="FO255" s="645"/>
      <c r="FP255" s="645"/>
      <c r="FQ255" s="619"/>
      <c r="FR255" s="646"/>
      <c r="FS255" s="646"/>
      <c r="FT255" s="647"/>
      <c r="FU255" s="644"/>
      <c r="FV255" s="643"/>
      <c r="FW255" s="644"/>
      <c r="FX255" s="645"/>
      <c r="FY255" s="645"/>
      <c r="FZ255" s="645"/>
      <c r="GA255" s="645"/>
      <c r="GB255" s="619"/>
      <c r="GC255" s="646"/>
      <c r="GD255" s="646"/>
      <c r="GE255" s="647"/>
      <c r="GF255" s="644"/>
      <c r="GG255" s="643"/>
      <c r="GH255" s="644"/>
      <c r="GI255" s="645"/>
      <c r="GJ255" s="645"/>
      <c r="GK255" s="645"/>
      <c r="GL255" s="645"/>
      <c r="GM255" s="619"/>
      <c r="GN255" s="646"/>
      <c r="GO255" s="646"/>
      <c r="GP255" s="647"/>
      <c r="GQ255" s="644"/>
      <c r="GR255" s="643"/>
      <c r="GS255" s="644"/>
      <c r="GT255" s="645"/>
      <c r="GU255" s="645"/>
      <c r="GV255" s="645"/>
      <c r="GW255" s="645"/>
      <c r="GX255" s="619"/>
      <c r="GY255" s="646"/>
      <c r="GZ255" s="646"/>
      <c r="HA255" s="647"/>
      <c r="HB255" s="644"/>
      <c r="HC255" s="643"/>
      <c r="HD255" s="644"/>
      <c r="HE255" s="645"/>
      <c r="HF255" s="645"/>
      <c r="HG255" s="645"/>
      <c r="HH255" s="645"/>
      <c r="HI255" s="619"/>
      <c r="HJ255" s="646"/>
      <c r="HK255" s="646"/>
      <c r="HL255" s="647"/>
      <c r="HM255" s="644"/>
      <c r="HN255" s="643"/>
      <c r="HO255" s="644"/>
      <c r="HP255" s="645"/>
      <c r="HQ255" s="645"/>
      <c r="HR255" s="645"/>
      <c r="HS255" s="645"/>
      <c r="HT255" s="619"/>
      <c r="HU255" s="646"/>
      <c r="HV255" s="646"/>
      <c r="HW255" s="647"/>
      <c r="HX255" s="644"/>
      <c r="HY255" s="643"/>
      <c r="HZ255" s="644"/>
      <c r="IA255" s="645"/>
      <c r="IB255" s="645"/>
      <c r="IC255" s="645"/>
      <c r="ID255" s="645"/>
      <c r="IE255" s="619"/>
      <c r="IF255" s="646"/>
      <c r="IG255" s="646"/>
    </row>
    <row r="256" spans="1:241" s="26" customFormat="1" ht="14.25">
      <c r="A256" s="584">
        <f t="shared" si="32"/>
        <v>17</v>
      </c>
      <c r="B256" s="617"/>
      <c r="C256" s="657" t="s">
        <v>3149</v>
      </c>
      <c r="D256" s="658" t="s">
        <v>250</v>
      </c>
      <c r="E256" s="551">
        <v>1</v>
      </c>
      <c r="F256" s="623"/>
      <c r="G256" s="623"/>
      <c r="H256" s="623">
        <f t="shared" si="30"/>
        <v>0</v>
      </c>
      <c r="I256" s="659">
        <f t="shared" si="31"/>
        <v>0</v>
      </c>
      <c r="J256" s="642"/>
      <c r="K256" s="647"/>
      <c r="L256" s="644"/>
      <c r="M256" s="643"/>
      <c r="N256" s="644"/>
      <c r="O256" s="645"/>
      <c r="P256" s="645"/>
      <c r="Q256" s="645"/>
      <c r="R256" s="645"/>
      <c r="S256" s="619"/>
      <c r="T256" s="646"/>
      <c r="U256" s="646"/>
      <c r="V256" s="647"/>
      <c r="W256" s="644"/>
      <c r="X256" s="643"/>
      <c r="Y256" s="644"/>
      <c r="Z256" s="645"/>
      <c r="AA256" s="645"/>
      <c r="AB256" s="645"/>
      <c r="AC256" s="645"/>
      <c r="AD256" s="619"/>
      <c r="AE256" s="646"/>
      <c r="AF256" s="646"/>
      <c r="AG256" s="647"/>
      <c r="AH256" s="644"/>
      <c r="AI256" s="643"/>
      <c r="AJ256" s="644"/>
      <c r="AK256" s="645"/>
      <c r="AL256" s="645"/>
      <c r="AM256" s="645"/>
      <c r="AN256" s="645"/>
      <c r="AO256" s="619"/>
      <c r="AP256" s="646"/>
      <c r="AQ256" s="646"/>
      <c r="AR256" s="647"/>
      <c r="AS256" s="644"/>
      <c r="AT256" s="643"/>
      <c r="AU256" s="644"/>
      <c r="AV256" s="645"/>
      <c r="AW256" s="645"/>
      <c r="AX256" s="645"/>
      <c r="AY256" s="645"/>
      <c r="AZ256" s="619"/>
      <c r="BA256" s="646"/>
      <c r="BB256" s="646"/>
      <c r="BC256" s="647"/>
      <c r="BD256" s="644"/>
      <c r="BE256" s="643"/>
      <c r="BF256" s="644"/>
      <c r="BG256" s="645"/>
      <c r="BH256" s="645"/>
      <c r="BI256" s="645"/>
      <c r="BJ256" s="645"/>
      <c r="BK256" s="619"/>
      <c r="BL256" s="646"/>
      <c r="BM256" s="646"/>
      <c r="BN256" s="647"/>
      <c r="BO256" s="644"/>
      <c r="BP256" s="643"/>
      <c r="BQ256" s="644"/>
      <c r="BR256" s="645"/>
      <c r="BS256" s="645"/>
      <c r="BT256" s="645"/>
      <c r="BU256" s="645"/>
      <c r="BV256" s="619"/>
      <c r="BW256" s="646"/>
      <c r="BX256" s="646"/>
      <c r="BY256" s="647"/>
      <c r="BZ256" s="644"/>
      <c r="CA256" s="643"/>
      <c r="CB256" s="644"/>
      <c r="CC256" s="645"/>
      <c r="CD256" s="645"/>
      <c r="CE256" s="645"/>
      <c r="CF256" s="645"/>
      <c r="CG256" s="619"/>
      <c r="CH256" s="646"/>
      <c r="CI256" s="646"/>
      <c r="CJ256" s="647"/>
      <c r="CK256" s="644"/>
      <c r="CL256" s="643"/>
      <c r="CM256" s="644"/>
      <c r="CN256" s="645"/>
      <c r="CO256" s="645"/>
      <c r="CP256" s="645"/>
      <c r="CQ256" s="645"/>
      <c r="CR256" s="619"/>
      <c r="CS256" s="646"/>
      <c r="CT256" s="646"/>
      <c r="CU256" s="647"/>
      <c r="CV256" s="644"/>
      <c r="CW256" s="643"/>
      <c r="CX256" s="644"/>
      <c r="CY256" s="645"/>
      <c r="CZ256" s="645"/>
      <c r="DA256" s="645"/>
      <c r="DB256" s="645"/>
      <c r="DC256" s="619"/>
      <c r="DD256" s="646"/>
      <c r="DE256" s="646"/>
      <c r="DF256" s="647"/>
      <c r="DG256" s="644"/>
      <c r="DH256" s="643"/>
      <c r="DI256" s="644"/>
      <c r="DJ256" s="645"/>
      <c r="DK256" s="645"/>
      <c r="DL256" s="645"/>
      <c r="DM256" s="645"/>
      <c r="DN256" s="619"/>
      <c r="DO256" s="646"/>
      <c r="DP256" s="646"/>
      <c r="DQ256" s="647"/>
      <c r="DR256" s="644"/>
      <c r="DS256" s="643"/>
      <c r="DT256" s="644"/>
      <c r="DU256" s="645"/>
      <c r="DV256" s="645"/>
      <c r="DW256" s="645"/>
      <c r="DX256" s="645"/>
      <c r="DY256" s="619"/>
      <c r="DZ256" s="646"/>
      <c r="EA256" s="646"/>
      <c r="EB256" s="647"/>
      <c r="EC256" s="644"/>
      <c r="ED256" s="643"/>
      <c r="EE256" s="644"/>
      <c r="EF256" s="645"/>
      <c r="EG256" s="645"/>
      <c r="EH256" s="645"/>
      <c r="EI256" s="645"/>
      <c r="EJ256" s="619"/>
      <c r="EK256" s="646"/>
      <c r="EL256" s="646"/>
      <c r="EM256" s="647"/>
      <c r="EN256" s="644"/>
      <c r="EO256" s="643"/>
      <c r="EP256" s="644"/>
      <c r="EQ256" s="645"/>
      <c r="ER256" s="645"/>
      <c r="ES256" s="645"/>
      <c r="ET256" s="645"/>
      <c r="EU256" s="619"/>
      <c r="EV256" s="646"/>
      <c r="EW256" s="646"/>
      <c r="EX256" s="647"/>
      <c r="EY256" s="644"/>
      <c r="EZ256" s="643"/>
      <c r="FA256" s="644"/>
      <c r="FB256" s="645"/>
      <c r="FC256" s="645"/>
      <c r="FD256" s="645"/>
      <c r="FE256" s="645"/>
      <c r="FF256" s="619"/>
      <c r="FG256" s="646"/>
      <c r="FH256" s="646"/>
      <c r="FI256" s="647"/>
      <c r="FJ256" s="644"/>
      <c r="FK256" s="643"/>
      <c r="FL256" s="644"/>
      <c r="FM256" s="645"/>
      <c r="FN256" s="645"/>
      <c r="FO256" s="645"/>
      <c r="FP256" s="645"/>
      <c r="FQ256" s="619"/>
      <c r="FR256" s="646"/>
      <c r="FS256" s="646"/>
      <c r="FT256" s="647"/>
      <c r="FU256" s="644"/>
      <c r="FV256" s="643"/>
      <c r="FW256" s="644"/>
      <c r="FX256" s="645"/>
      <c r="FY256" s="645"/>
      <c r="FZ256" s="645"/>
      <c r="GA256" s="645"/>
      <c r="GB256" s="619"/>
      <c r="GC256" s="646"/>
      <c r="GD256" s="646"/>
      <c r="GE256" s="647"/>
      <c r="GF256" s="644"/>
      <c r="GG256" s="643"/>
      <c r="GH256" s="644"/>
      <c r="GI256" s="645"/>
      <c r="GJ256" s="645"/>
      <c r="GK256" s="645"/>
      <c r="GL256" s="645"/>
      <c r="GM256" s="619"/>
      <c r="GN256" s="646"/>
      <c r="GO256" s="646"/>
      <c r="GP256" s="647"/>
      <c r="GQ256" s="644"/>
      <c r="GR256" s="643"/>
      <c r="GS256" s="644"/>
      <c r="GT256" s="645"/>
      <c r="GU256" s="645"/>
      <c r="GV256" s="645"/>
      <c r="GW256" s="645"/>
      <c r="GX256" s="619"/>
      <c r="GY256" s="646"/>
      <c r="GZ256" s="646"/>
      <c r="HA256" s="647"/>
      <c r="HB256" s="644"/>
      <c r="HC256" s="643"/>
      <c r="HD256" s="644"/>
      <c r="HE256" s="645"/>
      <c r="HF256" s="645"/>
      <c r="HG256" s="645"/>
      <c r="HH256" s="645"/>
      <c r="HI256" s="619"/>
      <c r="HJ256" s="646"/>
      <c r="HK256" s="646"/>
      <c r="HL256" s="647"/>
      <c r="HM256" s="644"/>
      <c r="HN256" s="643"/>
      <c r="HO256" s="644"/>
      <c r="HP256" s="645"/>
      <c r="HQ256" s="645"/>
      <c r="HR256" s="645"/>
      <c r="HS256" s="645"/>
      <c r="HT256" s="619"/>
      <c r="HU256" s="646"/>
      <c r="HV256" s="646"/>
      <c r="HW256" s="647"/>
      <c r="HX256" s="644"/>
      <c r="HY256" s="643"/>
      <c r="HZ256" s="644"/>
      <c r="IA256" s="645"/>
      <c r="IB256" s="645"/>
      <c r="IC256" s="645"/>
      <c r="ID256" s="645"/>
      <c r="IE256" s="619"/>
      <c r="IF256" s="646"/>
      <c r="IG256" s="646"/>
    </row>
    <row r="257" spans="1:241" s="26" customFormat="1" ht="14.25">
      <c r="A257" s="584">
        <f t="shared" si="32"/>
        <v>18</v>
      </c>
      <c r="B257" s="617"/>
      <c r="C257" s="657" t="s">
        <v>3150</v>
      </c>
      <c r="D257" s="658" t="s">
        <v>250</v>
      </c>
      <c r="E257" s="551">
        <v>1</v>
      </c>
      <c r="F257" s="623"/>
      <c r="G257" s="623"/>
      <c r="H257" s="623">
        <f t="shared" si="30"/>
        <v>0</v>
      </c>
      <c r="I257" s="659">
        <f t="shared" si="31"/>
        <v>0</v>
      </c>
      <c r="J257" s="642"/>
      <c r="K257" s="647"/>
      <c r="L257" s="644"/>
      <c r="M257" s="643"/>
      <c r="N257" s="644"/>
      <c r="O257" s="645"/>
      <c r="P257" s="645"/>
      <c r="Q257" s="645"/>
      <c r="R257" s="645"/>
      <c r="S257" s="619"/>
      <c r="T257" s="646"/>
      <c r="U257" s="646"/>
      <c r="V257" s="647"/>
      <c r="W257" s="644"/>
      <c r="X257" s="643"/>
      <c r="Y257" s="644"/>
      <c r="Z257" s="645"/>
      <c r="AA257" s="645"/>
      <c r="AB257" s="645"/>
      <c r="AC257" s="645"/>
      <c r="AD257" s="619"/>
      <c r="AE257" s="646"/>
      <c r="AF257" s="646"/>
      <c r="AG257" s="647"/>
      <c r="AH257" s="644"/>
      <c r="AI257" s="643"/>
      <c r="AJ257" s="644"/>
      <c r="AK257" s="645"/>
      <c r="AL257" s="645"/>
      <c r="AM257" s="645"/>
      <c r="AN257" s="645"/>
      <c r="AO257" s="619"/>
      <c r="AP257" s="646"/>
      <c r="AQ257" s="646"/>
      <c r="AR257" s="647"/>
      <c r="AS257" s="644"/>
      <c r="AT257" s="643"/>
      <c r="AU257" s="644"/>
      <c r="AV257" s="645"/>
      <c r="AW257" s="645"/>
      <c r="AX257" s="645"/>
      <c r="AY257" s="645"/>
      <c r="AZ257" s="619"/>
      <c r="BA257" s="646"/>
      <c r="BB257" s="646"/>
      <c r="BC257" s="647"/>
      <c r="BD257" s="644"/>
      <c r="BE257" s="643"/>
      <c r="BF257" s="644"/>
      <c r="BG257" s="645"/>
      <c r="BH257" s="645"/>
      <c r="BI257" s="645"/>
      <c r="BJ257" s="645"/>
      <c r="BK257" s="619"/>
      <c r="BL257" s="646"/>
      <c r="BM257" s="646"/>
      <c r="BN257" s="647"/>
      <c r="BO257" s="644"/>
      <c r="BP257" s="643"/>
      <c r="BQ257" s="644"/>
      <c r="BR257" s="645"/>
      <c r="BS257" s="645"/>
      <c r="BT257" s="645"/>
      <c r="BU257" s="645"/>
      <c r="BV257" s="619"/>
      <c r="BW257" s="646"/>
      <c r="BX257" s="646"/>
      <c r="BY257" s="647"/>
      <c r="BZ257" s="644"/>
      <c r="CA257" s="643"/>
      <c r="CB257" s="644"/>
      <c r="CC257" s="645"/>
      <c r="CD257" s="645"/>
      <c r="CE257" s="645"/>
      <c r="CF257" s="645"/>
      <c r="CG257" s="619"/>
      <c r="CH257" s="646"/>
      <c r="CI257" s="646"/>
      <c r="CJ257" s="647"/>
      <c r="CK257" s="644"/>
      <c r="CL257" s="643"/>
      <c r="CM257" s="644"/>
      <c r="CN257" s="645"/>
      <c r="CO257" s="645"/>
      <c r="CP257" s="645"/>
      <c r="CQ257" s="645"/>
      <c r="CR257" s="619"/>
      <c r="CS257" s="646"/>
      <c r="CT257" s="646"/>
      <c r="CU257" s="647"/>
      <c r="CV257" s="644"/>
      <c r="CW257" s="643"/>
      <c r="CX257" s="644"/>
      <c r="CY257" s="645"/>
      <c r="CZ257" s="645"/>
      <c r="DA257" s="645"/>
      <c r="DB257" s="645"/>
      <c r="DC257" s="619"/>
      <c r="DD257" s="646"/>
      <c r="DE257" s="646"/>
      <c r="DF257" s="647"/>
      <c r="DG257" s="644"/>
      <c r="DH257" s="643"/>
      <c r="DI257" s="644"/>
      <c r="DJ257" s="645"/>
      <c r="DK257" s="645"/>
      <c r="DL257" s="645"/>
      <c r="DM257" s="645"/>
      <c r="DN257" s="619"/>
      <c r="DO257" s="646"/>
      <c r="DP257" s="646"/>
      <c r="DQ257" s="647"/>
      <c r="DR257" s="644"/>
      <c r="DS257" s="643"/>
      <c r="DT257" s="644"/>
      <c r="DU257" s="645"/>
      <c r="DV257" s="645"/>
      <c r="DW257" s="645"/>
      <c r="DX257" s="645"/>
      <c r="DY257" s="619"/>
      <c r="DZ257" s="646"/>
      <c r="EA257" s="646"/>
      <c r="EB257" s="647"/>
      <c r="EC257" s="644"/>
      <c r="ED257" s="643"/>
      <c r="EE257" s="644"/>
      <c r="EF257" s="645"/>
      <c r="EG257" s="645"/>
      <c r="EH257" s="645"/>
      <c r="EI257" s="645"/>
      <c r="EJ257" s="619"/>
      <c r="EK257" s="646"/>
      <c r="EL257" s="646"/>
      <c r="EM257" s="647"/>
      <c r="EN257" s="644"/>
      <c r="EO257" s="643"/>
      <c r="EP257" s="644"/>
      <c r="EQ257" s="645"/>
      <c r="ER257" s="645"/>
      <c r="ES257" s="645"/>
      <c r="ET257" s="645"/>
      <c r="EU257" s="619"/>
      <c r="EV257" s="646"/>
      <c r="EW257" s="646"/>
      <c r="EX257" s="647"/>
      <c r="EY257" s="644"/>
      <c r="EZ257" s="643"/>
      <c r="FA257" s="644"/>
      <c r="FB257" s="645"/>
      <c r="FC257" s="645"/>
      <c r="FD257" s="645"/>
      <c r="FE257" s="645"/>
      <c r="FF257" s="619"/>
      <c r="FG257" s="646"/>
      <c r="FH257" s="646"/>
      <c r="FI257" s="647"/>
      <c r="FJ257" s="644"/>
      <c r="FK257" s="643"/>
      <c r="FL257" s="644"/>
      <c r="FM257" s="645"/>
      <c r="FN257" s="645"/>
      <c r="FO257" s="645"/>
      <c r="FP257" s="645"/>
      <c r="FQ257" s="619"/>
      <c r="FR257" s="646"/>
      <c r="FS257" s="646"/>
      <c r="FT257" s="647"/>
      <c r="FU257" s="644"/>
      <c r="FV257" s="643"/>
      <c r="FW257" s="644"/>
      <c r="FX257" s="645"/>
      <c r="FY257" s="645"/>
      <c r="FZ257" s="645"/>
      <c r="GA257" s="645"/>
      <c r="GB257" s="619"/>
      <c r="GC257" s="646"/>
      <c r="GD257" s="646"/>
      <c r="GE257" s="647"/>
      <c r="GF257" s="644"/>
      <c r="GG257" s="643"/>
      <c r="GH257" s="644"/>
      <c r="GI257" s="645"/>
      <c r="GJ257" s="645"/>
      <c r="GK257" s="645"/>
      <c r="GL257" s="645"/>
      <c r="GM257" s="619"/>
      <c r="GN257" s="646"/>
      <c r="GO257" s="646"/>
      <c r="GP257" s="647"/>
      <c r="GQ257" s="644"/>
      <c r="GR257" s="643"/>
      <c r="GS257" s="644"/>
      <c r="GT257" s="645"/>
      <c r="GU257" s="645"/>
      <c r="GV257" s="645"/>
      <c r="GW257" s="645"/>
      <c r="GX257" s="619"/>
      <c r="GY257" s="646"/>
      <c r="GZ257" s="646"/>
      <c r="HA257" s="647"/>
      <c r="HB257" s="644"/>
      <c r="HC257" s="643"/>
      <c r="HD257" s="644"/>
      <c r="HE257" s="645"/>
      <c r="HF257" s="645"/>
      <c r="HG257" s="645"/>
      <c r="HH257" s="645"/>
      <c r="HI257" s="619"/>
      <c r="HJ257" s="646"/>
      <c r="HK257" s="646"/>
      <c r="HL257" s="647"/>
      <c r="HM257" s="644"/>
      <c r="HN257" s="643"/>
      <c r="HO257" s="644"/>
      <c r="HP257" s="645"/>
      <c r="HQ257" s="645"/>
      <c r="HR257" s="645"/>
      <c r="HS257" s="645"/>
      <c r="HT257" s="619"/>
      <c r="HU257" s="646"/>
      <c r="HV257" s="646"/>
      <c r="HW257" s="647"/>
      <c r="HX257" s="644"/>
      <c r="HY257" s="643"/>
      <c r="HZ257" s="644"/>
      <c r="IA257" s="645"/>
      <c r="IB257" s="645"/>
      <c r="IC257" s="645"/>
      <c r="ID257" s="645"/>
      <c r="IE257" s="619"/>
      <c r="IF257" s="646"/>
      <c r="IG257" s="646"/>
    </row>
    <row r="258" spans="1:241" s="26" customFormat="1" ht="14.25">
      <c r="A258" s="584">
        <f t="shared" si="32"/>
        <v>19</v>
      </c>
      <c r="B258" s="617"/>
      <c r="C258" s="657"/>
      <c r="D258" s="658"/>
      <c r="E258" s="551"/>
      <c r="F258" s="623"/>
      <c r="G258" s="623"/>
      <c r="H258" s="623"/>
      <c r="I258" s="659"/>
      <c r="J258" s="642"/>
      <c r="K258" s="647"/>
      <c r="L258" s="644"/>
      <c r="M258" s="643"/>
      <c r="N258" s="644"/>
      <c r="O258" s="645"/>
      <c r="P258" s="645"/>
      <c r="Q258" s="645"/>
      <c r="R258" s="645"/>
      <c r="S258" s="619"/>
      <c r="T258" s="646"/>
      <c r="U258" s="646"/>
      <c r="V258" s="647"/>
      <c r="W258" s="644"/>
      <c r="X258" s="643"/>
      <c r="Y258" s="644"/>
      <c r="Z258" s="645"/>
      <c r="AA258" s="645"/>
      <c r="AB258" s="645"/>
      <c r="AC258" s="645"/>
      <c r="AD258" s="619"/>
      <c r="AE258" s="646"/>
      <c r="AF258" s="646"/>
      <c r="AG258" s="647"/>
      <c r="AH258" s="644"/>
      <c r="AI258" s="643"/>
      <c r="AJ258" s="644"/>
      <c r="AK258" s="645"/>
      <c r="AL258" s="645"/>
      <c r="AM258" s="645"/>
      <c r="AN258" s="645"/>
      <c r="AO258" s="619"/>
      <c r="AP258" s="646"/>
      <c r="AQ258" s="646"/>
      <c r="AR258" s="647"/>
      <c r="AS258" s="644"/>
      <c r="AT258" s="643"/>
      <c r="AU258" s="644"/>
      <c r="AV258" s="645"/>
      <c r="AW258" s="645"/>
      <c r="AX258" s="645"/>
      <c r="AY258" s="645"/>
      <c r="AZ258" s="619"/>
      <c r="BA258" s="646"/>
      <c r="BB258" s="646"/>
      <c r="BC258" s="647"/>
      <c r="BD258" s="644"/>
      <c r="BE258" s="643"/>
      <c r="BF258" s="644"/>
      <c r="BG258" s="645"/>
      <c r="BH258" s="645"/>
      <c r="BI258" s="645"/>
      <c r="BJ258" s="645"/>
      <c r="BK258" s="619"/>
      <c r="BL258" s="646"/>
      <c r="BM258" s="646"/>
      <c r="BN258" s="647"/>
      <c r="BO258" s="644"/>
      <c r="BP258" s="643"/>
      <c r="BQ258" s="644"/>
      <c r="BR258" s="645"/>
      <c r="BS258" s="645"/>
      <c r="BT258" s="645"/>
      <c r="BU258" s="645"/>
      <c r="BV258" s="619"/>
      <c r="BW258" s="646"/>
      <c r="BX258" s="646"/>
      <c r="BY258" s="647"/>
      <c r="BZ258" s="644"/>
      <c r="CA258" s="643"/>
      <c r="CB258" s="644"/>
      <c r="CC258" s="645"/>
      <c r="CD258" s="645"/>
      <c r="CE258" s="645"/>
      <c r="CF258" s="645"/>
      <c r="CG258" s="619"/>
      <c r="CH258" s="646"/>
      <c r="CI258" s="646"/>
      <c r="CJ258" s="647"/>
      <c r="CK258" s="644"/>
      <c r="CL258" s="643"/>
      <c r="CM258" s="644"/>
      <c r="CN258" s="645"/>
      <c r="CO258" s="645"/>
      <c r="CP258" s="645"/>
      <c r="CQ258" s="645"/>
      <c r="CR258" s="619"/>
      <c r="CS258" s="646"/>
      <c r="CT258" s="646"/>
      <c r="CU258" s="647"/>
      <c r="CV258" s="644"/>
      <c r="CW258" s="643"/>
      <c r="CX258" s="644"/>
      <c r="CY258" s="645"/>
      <c r="CZ258" s="645"/>
      <c r="DA258" s="645"/>
      <c r="DB258" s="645"/>
      <c r="DC258" s="619"/>
      <c r="DD258" s="646"/>
      <c r="DE258" s="646"/>
      <c r="DF258" s="647"/>
      <c r="DG258" s="644"/>
      <c r="DH258" s="643"/>
      <c r="DI258" s="644"/>
      <c r="DJ258" s="645"/>
      <c r="DK258" s="645"/>
      <c r="DL258" s="645"/>
      <c r="DM258" s="645"/>
      <c r="DN258" s="619"/>
      <c r="DO258" s="646"/>
      <c r="DP258" s="646"/>
      <c r="DQ258" s="647"/>
      <c r="DR258" s="644"/>
      <c r="DS258" s="643"/>
      <c r="DT258" s="644"/>
      <c r="DU258" s="645"/>
      <c r="DV258" s="645"/>
      <c r="DW258" s="645"/>
      <c r="DX258" s="645"/>
      <c r="DY258" s="619"/>
      <c r="DZ258" s="646"/>
      <c r="EA258" s="646"/>
      <c r="EB258" s="647"/>
      <c r="EC258" s="644"/>
      <c r="ED258" s="643"/>
      <c r="EE258" s="644"/>
      <c r="EF258" s="645"/>
      <c r="EG258" s="645"/>
      <c r="EH258" s="645"/>
      <c r="EI258" s="645"/>
      <c r="EJ258" s="619"/>
      <c r="EK258" s="646"/>
      <c r="EL258" s="646"/>
      <c r="EM258" s="647"/>
      <c r="EN258" s="644"/>
      <c r="EO258" s="643"/>
      <c r="EP258" s="644"/>
      <c r="EQ258" s="645"/>
      <c r="ER258" s="645"/>
      <c r="ES258" s="645"/>
      <c r="ET258" s="645"/>
      <c r="EU258" s="619"/>
      <c r="EV258" s="646"/>
      <c r="EW258" s="646"/>
      <c r="EX258" s="647"/>
      <c r="EY258" s="644"/>
      <c r="EZ258" s="643"/>
      <c r="FA258" s="644"/>
      <c r="FB258" s="645"/>
      <c r="FC258" s="645"/>
      <c r="FD258" s="645"/>
      <c r="FE258" s="645"/>
      <c r="FF258" s="619"/>
      <c r="FG258" s="646"/>
      <c r="FH258" s="646"/>
      <c r="FI258" s="647"/>
      <c r="FJ258" s="644"/>
      <c r="FK258" s="643"/>
      <c r="FL258" s="644"/>
      <c r="FM258" s="645"/>
      <c r="FN258" s="645"/>
      <c r="FO258" s="645"/>
      <c r="FP258" s="645"/>
      <c r="FQ258" s="619"/>
      <c r="FR258" s="646"/>
      <c r="FS258" s="646"/>
      <c r="FT258" s="647"/>
      <c r="FU258" s="644"/>
      <c r="FV258" s="643"/>
      <c r="FW258" s="644"/>
      <c r="FX258" s="645"/>
      <c r="FY258" s="645"/>
      <c r="FZ258" s="645"/>
      <c r="GA258" s="645"/>
      <c r="GB258" s="619"/>
      <c r="GC258" s="646"/>
      <c r="GD258" s="646"/>
      <c r="GE258" s="647"/>
      <c r="GF258" s="644"/>
      <c r="GG258" s="643"/>
      <c r="GH258" s="644"/>
      <c r="GI258" s="645"/>
      <c r="GJ258" s="645"/>
      <c r="GK258" s="645"/>
      <c r="GL258" s="645"/>
      <c r="GM258" s="619"/>
      <c r="GN258" s="646"/>
      <c r="GO258" s="646"/>
      <c r="GP258" s="647"/>
      <c r="GQ258" s="644"/>
      <c r="GR258" s="643"/>
      <c r="GS258" s="644"/>
      <c r="GT258" s="645"/>
      <c r="GU258" s="645"/>
      <c r="GV258" s="645"/>
      <c r="GW258" s="645"/>
      <c r="GX258" s="619"/>
      <c r="GY258" s="646"/>
      <c r="GZ258" s="646"/>
      <c r="HA258" s="647"/>
      <c r="HB258" s="644"/>
      <c r="HC258" s="643"/>
      <c r="HD258" s="644"/>
      <c r="HE258" s="645"/>
      <c r="HF258" s="645"/>
      <c r="HG258" s="645"/>
      <c r="HH258" s="645"/>
      <c r="HI258" s="619"/>
      <c r="HJ258" s="646"/>
      <c r="HK258" s="646"/>
      <c r="HL258" s="647"/>
      <c r="HM258" s="644"/>
      <c r="HN258" s="643"/>
      <c r="HO258" s="644"/>
      <c r="HP258" s="645"/>
      <c r="HQ258" s="645"/>
      <c r="HR258" s="645"/>
      <c r="HS258" s="645"/>
      <c r="HT258" s="619"/>
      <c r="HU258" s="646"/>
      <c r="HV258" s="646"/>
      <c r="HW258" s="647"/>
      <c r="HX258" s="644"/>
      <c r="HY258" s="643"/>
      <c r="HZ258" s="644"/>
      <c r="IA258" s="645"/>
      <c r="IB258" s="645"/>
      <c r="IC258" s="645"/>
      <c r="ID258" s="645"/>
      <c r="IE258" s="619"/>
      <c r="IF258" s="646"/>
      <c r="IG258" s="646"/>
    </row>
    <row r="259" spans="1:241" s="29" customFormat="1" ht="14.1" customHeight="1">
      <c r="A259" s="584">
        <f t="shared" si="32"/>
        <v>20</v>
      </c>
      <c r="B259" s="616"/>
      <c r="C259" s="603" t="s">
        <v>3062</v>
      </c>
      <c r="D259" s="551"/>
      <c r="E259" s="551"/>
      <c r="F259" s="633"/>
      <c r="G259" s="633"/>
      <c r="H259" s="633">
        <f>SUM(H240:H257)</f>
        <v>0</v>
      </c>
      <c r="I259" s="634">
        <f>SUM(I240:I257)</f>
        <v>0</v>
      </c>
      <c r="J259" s="677"/>
      <c r="K259" s="678"/>
      <c r="L259" s="678"/>
      <c r="M259" s="679"/>
      <c r="N259" s="680"/>
      <c r="O259" s="681"/>
      <c r="P259" s="680"/>
      <c r="Q259" s="682"/>
      <c r="R259" s="682"/>
      <c r="S259" s="682"/>
      <c r="T259" s="682"/>
      <c r="U259" s="677"/>
      <c r="V259" s="678"/>
      <c r="W259" s="678"/>
      <c r="X259" s="679"/>
      <c r="Y259" s="680"/>
      <c r="Z259" s="681"/>
      <c r="AA259" s="680"/>
      <c r="AB259" s="682"/>
      <c r="AC259" s="682"/>
      <c r="AD259" s="682"/>
      <c r="AE259" s="682"/>
      <c r="AF259" s="677"/>
      <c r="AG259" s="678"/>
      <c r="AH259" s="678"/>
      <c r="AI259" s="679"/>
      <c r="AJ259" s="680"/>
      <c r="AK259" s="681"/>
      <c r="AL259" s="680"/>
      <c r="AM259" s="682"/>
      <c r="AN259" s="682"/>
      <c r="AO259" s="682"/>
      <c r="AP259" s="682"/>
      <c r="AQ259" s="677"/>
      <c r="AR259" s="678"/>
      <c r="AS259" s="678"/>
      <c r="AT259" s="679"/>
      <c r="AU259" s="680"/>
      <c r="AV259" s="681"/>
      <c r="AW259" s="680"/>
      <c r="AX259" s="682"/>
      <c r="AY259" s="682"/>
      <c r="AZ259" s="682"/>
      <c r="BA259" s="682"/>
      <c r="BB259" s="677"/>
      <c r="BC259" s="678"/>
      <c r="BD259" s="678"/>
      <c r="BE259" s="679"/>
      <c r="BF259" s="680"/>
      <c r="BG259" s="681"/>
      <c r="BH259" s="680"/>
      <c r="BI259" s="682"/>
      <c r="BJ259" s="682"/>
      <c r="BK259" s="682"/>
      <c r="BL259" s="682"/>
      <c r="BM259" s="677"/>
      <c r="BN259" s="678"/>
      <c r="BO259" s="678"/>
      <c r="BP259" s="679"/>
      <c r="BQ259" s="680"/>
      <c r="BR259" s="681"/>
      <c r="BS259" s="680"/>
      <c r="BT259" s="682"/>
      <c r="BU259" s="682"/>
      <c r="BV259" s="682"/>
      <c r="BW259" s="682"/>
      <c r="BX259" s="677"/>
      <c r="BY259" s="678"/>
      <c r="BZ259" s="678"/>
      <c r="CA259" s="679"/>
      <c r="CB259" s="680"/>
      <c r="CC259" s="681"/>
      <c r="CD259" s="680"/>
      <c r="CE259" s="682"/>
      <c r="CF259" s="682"/>
      <c r="CG259" s="682"/>
      <c r="CH259" s="682"/>
      <c r="CI259" s="677"/>
      <c r="CJ259" s="678"/>
      <c r="CK259" s="678"/>
      <c r="CL259" s="679"/>
      <c r="CM259" s="680"/>
      <c r="CN259" s="681"/>
      <c r="CO259" s="680"/>
      <c r="CP259" s="682"/>
      <c r="CQ259" s="682"/>
      <c r="CR259" s="682"/>
      <c r="CS259" s="682"/>
      <c r="CT259" s="677"/>
      <c r="CU259" s="678"/>
      <c r="CV259" s="678"/>
      <c r="CW259" s="679"/>
      <c r="CX259" s="680"/>
      <c r="CY259" s="681"/>
      <c r="CZ259" s="680"/>
      <c r="DA259" s="682"/>
      <c r="DB259" s="682"/>
      <c r="DC259" s="682"/>
      <c r="DD259" s="682"/>
      <c r="DE259" s="677"/>
      <c r="DF259" s="678"/>
      <c r="DG259" s="678"/>
      <c r="DH259" s="679"/>
      <c r="DI259" s="680"/>
      <c r="DJ259" s="681"/>
      <c r="DK259" s="680"/>
      <c r="DL259" s="682"/>
      <c r="DM259" s="682"/>
      <c r="DN259" s="682"/>
      <c r="DO259" s="682"/>
      <c r="DP259" s="677"/>
      <c r="DQ259" s="678"/>
      <c r="DR259" s="678"/>
      <c r="DS259" s="679"/>
      <c r="DT259" s="680"/>
      <c r="DU259" s="681"/>
      <c r="DV259" s="680"/>
      <c r="DW259" s="682"/>
      <c r="DX259" s="682"/>
      <c r="DY259" s="682"/>
      <c r="DZ259" s="682"/>
      <c r="EA259" s="677"/>
      <c r="EB259" s="678"/>
      <c r="EC259" s="678"/>
      <c r="ED259" s="679"/>
      <c r="EE259" s="680"/>
      <c r="EF259" s="681"/>
      <c r="EG259" s="680"/>
      <c r="EH259" s="682"/>
      <c r="EI259" s="682"/>
      <c r="EJ259" s="682"/>
      <c r="EK259" s="682"/>
      <c r="EL259" s="677"/>
      <c r="EM259" s="678"/>
      <c r="EN259" s="678"/>
      <c r="EO259" s="679"/>
      <c r="EP259" s="680"/>
      <c r="EQ259" s="681"/>
      <c r="ER259" s="680"/>
      <c r="ES259" s="682"/>
      <c r="ET259" s="682"/>
      <c r="EU259" s="682"/>
      <c r="EV259" s="682"/>
      <c r="EW259" s="677"/>
      <c r="EX259" s="678"/>
      <c r="EY259" s="678"/>
      <c r="EZ259" s="679"/>
      <c r="FA259" s="680"/>
      <c r="FB259" s="681"/>
      <c r="FC259" s="680"/>
      <c r="FD259" s="682"/>
      <c r="FE259" s="682"/>
      <c r="FF259" s="682"/>
      <c r="FG259" s="682"/>
      <c r="FH259" s="677"/>
      <c r="FI259" s="678"/>
      <c r="FJ259" s="678"/>
      <c r="FK259" s="679"/>
      <c r="FL259" s="680"/>
      <c r="FM259" s="681"/>
      <c r="FN259" s="680"/>
      <c r="FO259" s="682"/>
      <c r="FP259" s="682"/>
      <c r="FQ259" s="682"/>
      <c r="FR259" s="682"/>
      <c r="FS259" s="677"/>
      <c r="FT259" s="678"/>
      <c r="FU259" s="678"/>
      <c r="FV259" s="679"/>
      <c r="FW259" s="680"/>
      <c r="FX259" s="681"/>
      <c r="FY259" s="680"/>
      <c r="FZ259" s="682"/>
      <c r="GA259" s="682"/>
      <c r="GB259" s="682"/>
      <c r="GC259" s="682"/>
      <c r="GD259" s="677"/>
      <c r="GE259" s="678"/>
      <c r="GF259" s="678"/>
    </row>
    <row r="260" spans="1:241" s="29" customFormat="1" ht="14.1" customHeight="1">
      <c r="A260" s="584">
        <f t="shared" si="32"/>
        <v>21</v>
      </c>
      <c r="B260" s="616"/>
      <c r="C260" s="603"/>
      <c r="D260" s="551"/>
      <c r="E260" s="551"/>
      <c r="F260" s="633"/>
      <c r="G260" s="633"/>
      <c r="H260" s="633"/>
      <c r="I260" s="634"/>
      <c r="J260" s="677"/>
      <c r="K260" s="678"/>
      <c r="L260" s="678"/>
      <c r="M260" s="679"/>
      <c r="N260" s="680"/>
      <c r="O260" s="681"/>
      <c r="P260" s="680"/>
      <c r="Q260" s="682"/>
      <c r="R260" s="682"/>
      <c r="S260" s="682"/>
      <c r="T260" s="682"/>
      <c r="U260" s="677"/>
      <c r="V260" s="678"/>
      <c r="W260" s="678"/>
      <c r="X260" s="679"/>
      <c r="Y260" s="680"/>
      <c r="Z260" s="681"/>
      <c r="AA260" s="680"/>
      <c r="AB260" s="682"/>
      <c r="AC260" s="682"/>
      <c r="AD260" s="682"/>
      <c r="AE260" s="682"/>
      <c r="AF260" s="677"/>
      <c r="AG260" s="678"/>
      <c r="AH260" s="678"/>
      <c r="AI260" s="679"/>
      <c r="AJ260" s="680"/>
      <c r="AK260" s="681"/>
      <c r="AL260" s="680"/>
      <c r="AM260" s="682"/>
      <c r="AN260" s="682"/>
      <c r="AO260" s="682"/>
      <c r="AP260" s="682"/>
      <c r="AQ260" s="677"/>
      <c r="AR260" s="678"/>
      <c r="AS260" s="678"/>
      <c r="AT260" s="679"/>
      <c r="AU260" s="680"/>
      <c r="AV260" s="681"/>
      <c r="AW260" s="680"/>
      <c r="AX260" s="682"/>
      <c r="AY260" s="682"/>
      <c r="AZ260" s="682"/>
      <c r="BA260" s="682"/>
      <c r="BB260" s="677"/>
      <c r="BC260" s="678"/>
      <c r="BD260" s="678"/>
      <c r="BE260" s="679"/>
      <c r="BF260" s="680"/>
      <c r="BG260" s="681"/>
      <c r="BH260" s="680"/>
      <c r="BI260" s="682"/>
      <c r="BJ260" s="682"/>
      <c r="BK260" s="682"/>
      <c r="BL260" s="682"/>
      <c r="BM260" s="677"/>
      <c r="BN260" s="678"/>
      <c r="BO260" s="678"/>
      <c r="BP260" s="679"/>
      <c r="BQ260" s="680"/>
      <c r="BR260" s="681"/>
      <c r="BS260" s="680"/>
      <c r="BT260" s="682"/>
      <c r="BU260" s="682"/>
      <c r="BV260" s="682"/>
      <c r="BW260" s="682"/>
      <c r="BX260" s="677"/>
      <c r="BY260" s="678"/>
      <c r="BZ260" s="678"/>
      <c r="CA260" s="679"/>
      <c r="CB260" s="680"/>
      <c r="CC260" s="681"/>
      <c r="CD260" s="680"/>
      <c r="CE260" s="682"/>
      <c r="CF260" s="682"/>
      <c r="CG260" s="682"/>
      <c r="CH260" s="682"/>
      <c r="CI260" s="677"/>
      <c r="CJ260" s="678"/>
      <c r="CK260" s="678"/>
      <c r="CL260" s="679"/>
      <c r="CM260" s="680"/>
      <c r="CN260" s="681"/>
      <c r="CO260" s="680"/>
      <c r="CP260" s="682"/>
      <c r="CQ260" s="682"/>
      <c r="CR260" s="682"/>
      <c r="CS260" s="682"/>
      <c r="CT260" s="677"/>
      <c r="CU260" s="678"/>
      <c r="CV260" s="678"/>
      <c r="CW260" s="679"/>
      <c r="CX260" s="680"/>
      <c r="CY260" s="681"/>
      <c r="CZ260" s="680"/>
      <c r="DA260" s="682"/>
      <c r="DB260" s="682"/>
      <c r="DC260" s="682"/>
      <c r="DD260" s="682"/>
      <c r="DE260" s="677"/>
      <c r="DF260" s="678"/>
      <c r="DG260" s="678"/>
      <c r="DH260" s="679"/>
      <c r="DI260" s="680"/>
      <c r="DJ260" s="681"/>
      <c r="DK260" s="680"/>
      <c r="DL260" s="682"/>
      <c r="DM260" s="682"/>
      <c r="DN260" s="682"/>
      <c r="DO260" s="682"/>
      <c r="DP260" s="677"/>
      <c r="DQ260" s="678"/>
      <c r="DR260" s="678"/>
      <c r="DS260" s="679"/>
      <c r="DT260" s="680"/>
      <c r="DU260" s="681"/>
      <c r="DV260" s="680"/>
      <c r="DW260" s="682"/>
      <c r="DX260" s="682"/>
      <c r="DY260" s="682"/>
      <c r="DZ260" s="682"/>
      <c r="EA260" s="677"/>
      <c r="EB260" s="678"/>
      <c r="EC260" s="678"/>
      <c r="ED260" s="679"/>
      <c r="EE260" s="680"/>
      <c r="EF260" s="681"/>
      <c r="EG260" s="680"/>
      <c r="EH260" s="682"/>
      <c r="EI260" s="682"/>
      <c r="EJ260" s="682"/>
      <c r="EK260" s="682"/>
      <c r="EL260" s="677"/>
      <c r="EM260" s="678"/>
      <c r="EN260" s="678"/>
      <c r="EO260" s="679"/>
      <c r="EP260" s="680"/>
      <c r="EQ260" s="681"/>
      <c r="ER260" s="680"/>
      <c r="ES260" s="682"/>
      <c r="ET260" s="682"/>
      <c r="EU260" s="682"/>
      <c r="EV260" s="682"/>
      <c r="EW260" s="677"/>
      <c r="EX260" s="678"/>
      <c r="EY260" s="678"/>
      <c r="EZ260" s="679"/>
      <c r="FA260" s="680"/>
      <c r="FB260" s="681"/>
      <c r="FC260" s="680"/>
      <c r="FD260" s="682"/>
      <c r="FE260" s="682"/>
      <c r="FF260" s="682"/>
      <c r="FG260" s="682"/>
      <c r="FH260" s="677"/>
      <c r="FI260" s="678"/>
      <c r="FJ260" s="678"/>
      <c r="FK260" s="679"/>
      <c r="FL260" s="680"/>
      <c r="FM260" s="681"/>
      <c r="FN260" s="680"/>
      <c r="FO260" s="682"/>
      <c r="FP260" s="682"/>
      <c r="FQ260" s="682"/>
      <c r="FR260" s="682"/>
      <c r="FS260" s="677"/>
      <c r="FT260" s="678"/>
      <c r="FU260" s="678"/>
      <c r="FV260" s="679"/>
      <c r="FW260" s="680"/>
      <c r="FX260" s="681"/>
      <c r="FY260" s="680"/>
      <c r="FZ260" s="682"/>
      <c r="GA260" s="682"/>
      <c r="GB260" s="682"/>
      <c r="GC260" s="682"/>
      <c r="GD260" s="677"/>
      <c r="GE260" s="678"/>
      <c r="GF260" s="678"/>
    </row>
    <row r="261" spans="1:241" s="26" customFormat="1" ht="14.25">
      <c r="A261" s="650"/>
      <c r="B261" s="651"/>
      <c r="C261" s="652" t="s">
        <v>3151</v>
      </c>
      <c r="D261" s="653"/>
      <c r="E261" s="653"/>
      <c r="F261" s="654"/>
      <c r="G261" s="654"/>
      <c r="H261" s="654"/>
      <c r="I261" s="655"/>
      <c r="J261" s="656"/>
      <c r="K261" s="647"/>
      <c r="L261" s="644"/>
      <c r="M261" s="643"/>
      <c r="N261" s="644"/>
      <c r="O261" s="645"/>
      <c r="P261" s="645"/>
      <c r="Q261" s="645"/>
      <c r="R261" s="645"/>
      <c r="S261" s="619"/>
      <c r="T261" s="646"/>
      <c r="U261" s="646"/>
      <c r="V261" s="647"/>
      <c r="W261" s="644"/>
      <c r="X261" s="643"/>
      <c r="Y261" s="644"/>
      <c r="Z261" s="645"/>
      <c r="AA261" s="645"/>
      <c r="AB261" s="645"/>
      <c r="AC261" s="645"/>
      <c r="AD261" s="619"/>
      <c r="AE261" s="646"/>
      <c r="AF261" s="646"/>
      <c r="AG261" s="647"/>
      <c r="AH261" s="644"/>
      <c r="AI261" s="643"/>
      <c r="AJ261" s="644"/>
      <c r="AK261" s="645"/>
      <c r="AL261" s="645"/>
      <c r="AM261" s="645"/>
      <c r="AN261" s="645"/>
      <c r="AO261" s="619"/>
      <c r="AP261" s="646"/>
      <c r="AQ261" s="646"/>
      <c r="AR261" s="647"/>
      <c r="AS261" s="644"/>
      <c r="AT261" s="643"/>
      <c r="AU261" s="644"/>
      <c r="AV261" s="645"/>
      <c r="AW261" s="645"/>
      <c r="AX261" s="645"/>
      <c r="AY261" s="645"/>
      <c r="AZ261" s="619"/>
      <c r="BA261" s="646"/>
      <c r="BB261" s="646"/>
      <c r="BC261" s="647"/>
      <c r="BD261" s="644"/>
      <c r="BE261" s="643"/>
      <c r="BF261" s="644"/>
      <c r="BG261" s="645"/>
      <c r="BH261" s="645"/>
      <c r="BI261" s="645"/>
      <c r="BJ261" s="645"/>
      <c r="BK261" s="619"/>
      <c r="BL261" s="646"/>
      <c r="BM261" s="646"/>
      <c r="BN261" s="647"/>
      <c r="BO261" s="644"/>
      <c r="BP261" s="643"/>
      <c r="BQ261" s="644"/>
      <c r="BR261" s="645"/>
      <c r="BS261" s="645"/>
      <c r="BT261" s="645"/>
      <c r="BU261" s="645"/>
      <c r="BV261" s="619"/>
      <c r="BW261" s="646"/>
      <c r="BX261" s="646"/>
      <c r="BY261" s="647"/>
      <c r="BZ261" s="644"/>
      <c r="CA261" s="643"/>
      <c r="CB261" s="644"/>
      <c r="CC261" s="645"/>
      <c r="CD261" s="645"/>
      <c r="CE261" s="645"/>
      <c r="CF261" s="645"/>
      <c r="CG261" s="619"/>
      <c r="CH261" s="646"/>
      <c r="CI261" s="646"/>
      <c r="CJ261" s="647"/>
      <c r="CK261" s="644"/>
      <c r="CL261" s="643"/>
      <c r="CM261" s="644"/>
      <c r="CN261" s="645"/>
      <c r="CO261" s="645"/>
      <c r="CP261" s="645"/>
      <c r="CQ261" s="645"/>
      <c r="CR261" s="619"/>
      <c r="CS261" s="646"/>
      <c r="CT261" s="646"/>
      <c r="CU261" s="647"/>
      <c r="CV261" s="644"/>
      <c r="CW261" s="643"/>
      <c r="CX261" s="644"/>
      <c r="CY261" s="645"/>
      <c r="CZ261" s="645"/>
      <c r="DA261" s="645"/>
      <c r="DB261" s="645"/>
      <c r="DC261" s="619"/>
      <c r="DD261" s="646"/>
      <c r="DE261" s="646"/>
      <c r="DF261" s="647"/>
      <c r="DG261" s="644"/>
      <c r="DH261" s="643"/>
      <c r="DI261" s="644"/>
      <c r="DJ261" s="645"/>
      <c r="DK261" s="645"/>
      <c r="DL261" s="645"/>
      <c r="DM261" s="645"/>
      <c r="DN261" s="619"/>
      <c r="DO261" s="646"/>
      <c r="DP261" s="646"/>
      <c r="DQ261" s="647"/>
      <c r="DR261" s="644"/>
      <c r="DS261" s="643"/>
      <c r="DT261" s="644"/>
      <c r="DU261" s="645"/>
      <c r="DV261" s="645"/>
      <c r="DW261" s="645"/>
      <c r="DX261" s="645"/>
      <c r="DY261" s="619"/>
      <c r="DZ261" s="646"/>
      <c r="EA261" s="646"/>
      <c r="EB261" s="647"/>
      <c r="EC261" s="644"/>
      <c r="ED261" s="643"/>
      <c r="EE261" s="644"/>
      <c r="EF261" s="645"/>
      <c r="EG261" s="645"/>
      <c r="EH261" s="645"/>
      <c r="EI261" s="645"/>
      <c r="EJ261" s="619"/>
      <c r="EK261" s="646"/>
      <c r="EL261" s="646"/>
      <c r="EM261" s="647"/>
      <c r="EN261" s="644"/>
      <c r="EO261" s="643"/>
      <c r="EP261" s="644"/>
      <c r="EQ261" s="645"/>
      <c r="ER261" s="645"/>
      <c r="ES261" s="645"/>
      <c r="ET261" s="645"/>
      <c r="EU261" s="619"/>
      <c r="EV261" s="646"/>
      <c r="EW261" s="646"/>
      <c r="EX261" s="647"/>
      <c r="EY261" s="644"/>
      <c r="EZ261" s="643"/>
      <c r="FA261" s="644"/>
      <c r="FB261" s="645"/>
      <c r="FC261" s="645"/>
      <c r="FD261" s="645"/>
      <c r="FE261" s="645"/>
      <c r="FF261" s="619"/>
      <c r="FG261" s="646"/>
      <c r="FH261" s="646"/>
      <c r="FI261" s="647"/>
      <c r="FJ261" s="644"/>
      <c r="FK261" s="643"/>
      <c r="FL261" s="644"/>
      <c r="FM261" s="645"/>
      <c r="FN261" s="645"/>
      <c r="FO261" s="645"/>
      <c r="FP261" s="645"/>
      <c r="FQ261" s="619"/>
      <c r="FR261" s="646"/>
      <c r="FS261" s="646"/>
      <c r="FT261" s="647"/>
      <c r="FU261" s="644"/>
      <c r="FV261" s="643"/>
      <c r="FW261" s="644"/>
      <c r="FX261" s="645"/>
      <c r="FY261" s="645"/>
      <c r="FZ261" s="645"/>
      <c r="GA261" s="645"/>
      <c r="GB261" s="619"/>
      <c r="GC261" s="646"/>
      <c r="GD261" s="646"/>
      <c r="GE261" s="647"/>
      <c r="GF261" s="644"/>
      <c r="GG261" s="643"/>
      <c r="GH261" s="644"/>
      <c r="GI261" s="645"/>
      <c r="GJ261" s="645"/>
      <c r="GK261" s="645"/>
      <c r="GL261" s="645"/>
      <c r="GM261" s="619"/>
      <c r="GN261" s="646"/>
      <c r="GO261" s="646"/>
      <c r="GP261" s="647"/>
      <c r="GQ261" s="644"/>
      <c r="GR261" s="643"/>
      <c r="GS261" s="644"/>
      <c r="GT261" s="645"/>
      <c r="GU261" s="645"/>
      <c r="GV261" s="645"/>
      <c r="GW261" s="645"/>
      <c r="GX261" s="619"/>
      <c r="GY261" s="646"/>
      <c r="GZ261" s="646"/>
      <c r="HA261" s="647"/>
      <c r="HB261" s="644"/>
      <c r="HC261" s="643"/>
      <c r="HD261" s="644"/>
      <c r="HE261" s="645"/>
      <c r="HF261" s="645"/>
      <c r="HG261" s="645"/>
      <c r="HH261" s="645"/>
      <c r="HI261" s="619"/>
      <c r="HJ261" s="646"/>
      <c r="HK261" s="646"/>
      <c r="HL261" s="647"/>
      <c r="HM261" s="644"/>
      <c r="HN261" s="643"/>
      <c r="HO261" s="644"/>
      <c r="HP261" s="645"/>
      <c r="HQ261" s="645"/>
      <c r="HR261" s="645"/>
      <c r="HS261" s="645"/>
      <c r="HT261" s="619"/>
      <c r="HU261" s="646"/>
      <c r="HV261" s="646"/>
      <c r="HW261" s="647"/>
      <c r="HX261" s="644"/>
      <c r="HY261" s="643"/>
      <c r="HZ261" s="644"/>
      <c r="IA261" s="645"/>
      <c r="IB261" s="645"/>
      <c r="IC261" s="645"/>
      <c r="ID261" s="645"/>
      <c r="IE261" s="619"/>
      <c r="IF261" s="646"/>
      <c r="IG261" s="646"/>
    </row>
    <row r="262" spans="1:241" ht="89.25">
      <c r="A262" s="549">
        <v>1</v>
      </c>
      <c r="B262" s="553"/>
      <c r="C262" s="617" t="s">
        <v>3152</v>
      </c>
      <c r="D262" s="551" t="s">
        <v>250</v>
      </c>
      <c r="E262" s="551">
        <v>1</v>
      </c>
      <c r="F262" s="623"/>
      <c r="G262" s="618"/>
      <c r="H262" s="623">
        <f>E262*F262</f>
        <v>0</v>
      </c>
      <c r="I262" s="683">
        <f>E262*G262</f>
        <v>0</v>
      </c>
      <c r="J262" s="684"/>
      <c r="K262" s="562"/>
      <c r="L262" s="529"/>
      <c r="M262" s="529"/>
      <c r="N262" s="559"/>
      <c r="O262" s="560"/>
      <c r="P262" s="560"/>
      <c r="Q262" s="566"/>
      <c r="R262" s="532"/>
      <c r="S262" s="562"/>
      <c r="T262" s="532"/>
      <c r="U262" s="529"/>
      <c r="V262" s="529"/>
      <c r="W262" s="529"/>
      <c r="X262" s="529"/>
      <c r="Y262" s="559"/>
      <c r="Z262" s="560"/>
      <c r="AA262" s="560"/>
      <c r="AB262" s="566"/>
      <c r="AC262" s="532"/>
      <c r="AD262" s="562"/>
      <c r="AE262" s="532"/>
      <c r="AF262" s="529"/>
      <c r="AG262" s="529"/>
      <c r="AH262" s="529"/>
      <c r="AI262" s="529"/>
      <c r="AJ262" s="559"/>
      <c r="AK262" s="560"/>
      <c r="AL262" s="560"/>
      <c r="AM262" s="566"/>
      <c r="AN262" s="532"/>
      <c r="AO262" s="562"/>
      <c r="AP262" s="532"/>
      <c r="AQ262" s="529"/>
      <c r="AR262" s="529"/>
      <c r="AS262" s="529"/>
      <c r="AT262" s="529"/>
      <c r="AU262" s="559"/>
      <c r="AV262" s="560"/>
      <c r="AW262" s="560"/>
      <c r="AX262" s="566"/>
      <c r="AY262" s="532"/>
      <c r="AZ262" s="562"/>
      <c r="BA262" s="532"/>
      <c r="BB262" s="529"/>
      <c r="BC262" s="529"/>
      <c r="BD262" s="529"/>
      <c r="BE262" s="529"/>
      <c r="BF262" s="559"/>
      <c r="BG262" s="560"/>
      <c r="BH262" s="560"/>
      <c r="BI262" s="566"/>
      <c r="BJ262" s="532"/>
      <c r="BK262" s="562"/>
      <c r="BL262" s="532"/>
      <c r="BM262" s="529"/>
      <c r="BN262" s="529"/>
      <c r="BO262" s="529"/>
      <c r="BP262" s="529"/>
      <c r="BQ262" s="559"/>
      <c r="BR262" s="560"/>
      <c r="BS262" s="560"/>
      <c r="BT262" s="566"/>
      <c r="BU262" s="532"/>
      <c r="BV262" s="562"/>
      <c r="BW262" s="532"/>
      <c r="BX262" s="529"/>
      <c r="BY262" s="529"/>
      <c r="BZ262" s="529"/>
      <c r="CA262" s="529"/>
      <c r="CB262" s="559"/>
      <c r="CC262" s="560"/>
      <c r="CD262" s="560"/>
      <c r="CE262" s="566"/>
      <c r="CF262" s="532"/>
      <c r="CG262" s="562"/>
      <c r="CH262" s="532"/>
      <c r="CI262" s="529"/>
      <c r="CJ262" s="529"/>
      <c r="CK262" s="529"/>
      <c r="CL262" s="529"/>
      <c r="CM262" s="559"/>
      <c r="CN262" s="560"/>
      <c r="CO262" s="560"/>
      <c r="CP262" s="566"/>
      <c r="CQ262" s="532"/>
      <c r="CR262" s="562"/>
      <c r="CS262" s="532"/>
      <c r="CT262" s="529"/>
      <c r="CU262" s="529"/>
      <c r="CV262" s="529"/>
      <c r="CW262" s="529"/>
      <c r="CX262" s="559"/>
      <c r="CY262" s="560"/>
      <c r="CZ262" s="560"/>
      <c r="DA262" s="566"/>
      <c r="DB262" s="532"/>
      <c r="DC262" s="562"/>
      <c r="DD262" s="532"/>
      <c r="DE262" s="529"/>
      <c r="DF262" s="529"/>
      <c r="DG262" s="529"/>
      <c r="DH262" s="529"/>
      <c r="DI262" s="559"/>
      <c r="DJ262" s="560"/>
      <c r="DK262" s="560"/>
      <c r="DL262" s="566"/>
      <c r="DM262" s="532"/>
      <c r="DN262" s="562"/>
      <c r="DO262" s="532"/>
      <c r="DP262" s="529"/>
      <c r="DQ262" s="529"/>
      <c r="DR262" s="529"/>
      <c r="DS262" s="529"/>
      <c r="DT262" s="559"/>
      <c r="DU262" s="560"/>
      <c r="DV262" s="560"/>
      <c r="DW262" s="566"/>
      <c r="DX262" s="532"/>
      <c r="DY262" s="562"/>
      <c r="DZ262" s="532"/>
      <c r="EA262" s="529"/>
      <c r="EB262" s="529"/>
      <c r="EC262" s="529"/>
      <c r="ED262" s="529"/>
      <c r="EE262" s="559"/>
      <c r="EF262" s="560"/>
      <c r="EG262" s="560"/>
      <c r="EH262" s="566"/>
      <c r="EI262" s="532"/>
      <c r="EJ262" s="562"/>
      <c r="EK262" s="532"/>
      <c r="EL262" s="529"/>
      <c r="EM262" s="529"/>
      <c r="EN262" s="529"/>
      <c r="EO262" s="529"/>
      <c r="EP262" s="559"/>
      <c r="EQ262" s="560"/>
      <c r="ER262" s="560"/>
      <c r="ES262" s="566"/>
      <c r="ET262" s="532"/>
      <c r="EU262" s="562"/>
      <c r="EV262" s="532"/>
      <c r="EW262" s="529"/>
      <c r="EX262" s="529"/>
      <c r="EY262" s="529"/>
      <c r="EZ262" s="529"/>
      <c r="FA262" s="559"/>
      <c r="FB262" s="560"/>
      <c r="FC262" s="560"/>
      <c r="FD262" s="566"/>
      <c r="FE262" s="532"/>
      <c r="FF262" s="562"/>
      <c r="FG262" s="532"/>
      <c r="FH262" s="529"/>
      <c r="FI262" s="529"/>
      <c r="FJ262" s="529"/>
      <c r="FK262" s="529"/>
      <c r="FL262" s="559"/>
      <c r="FM262" s="560"/>
      <c r="FN262" s="560"/>
      <c r="FO262" s="566"/>
      <c r="FP262" s="532"/>
      <c r="FQ262" s="562"/>
      <c r="FR262" s="532"/>
      <c r="FS262" s="529"/>
      <c r="FT262" s="529"/>
      <c r="FU262" s="529"/>
      <c r="FV262" s="529"/>
      <c r="FW262" s="559"/>
      <c r="FX262" s="560"/>
      <c r="FY262" s="560"/>
      <c r="FZ262" s="566"/>
      <c r="GA262" s="532"/>
      <c r="GB262" s="562"/>
      <c r="GC262" s="532"/>
      <c r="GD262" s="529"/>
      <c r="GE262" s="529"/>
      <c r="GF262" s="529"/>
      <c r="GG262" s="529"/>
      <c r="GH262" s="559"/>
      <c r="GI262" s="560"/>
      <c r="GJ262" s="560"/>
    </row>
    <row r="263" spans="1:241" s="27" customFormat="1" ht="127.5">
      <c r="A263" s="549">
        <f>1+A262</f>
        <v>2</v>
      </c>
      <c r="B263" s="553"/>
      <c r="C263" s="617" t="s">
        <v>3153</v>
      </c>
      <c r="D263" s="551" t="s">
        <v>250</v>
      </c>
      <c r="E263" s="551">
        <v>1</v>
      </c>
      <c r="F263" s="623"/>
      <c r="G263" s="618"/>
      <c r="H263" s="623">
        <f t="shared" ref="H263:H283" si="33">E263*F263</f>
        <v>0</v>
      </c>
      <c r="I263" s="683">
        <f t="shared" ref="I263:I283" si="34">E263*G263</f>
        <v>0</v>
      </c>
      <c r="J263" s="685"/>
      <c r="K263" s="668"/>
      <c r="L263" s="663"/>
      <c r="M263" s="663"/>
      <c r="N263" s="664"/>
      <c r="O263" s="665"/>
      <c r="P263" s="665"/>
      <c r="Q263" s="666"/>
      <c r="R263" s="667"/>
      <c r="S263" s="668"/>
      <c r="T263" s="667"/>
      <c r="U263" s="663"/>
      <c r="V263" s="663"/>
      <c r="W263" s="663"/>
      <c r="X263" s="663"/>
      <c r="Y263" s="664"/>
      <c r="Z263" s="665"/>
      <c r="AA263" s="665"/>
      <c r="AB263" s="666"/>
      <c r="AC263" s="667"/>
      <c r="AD263" s="668"/>
      <c r="AE263" s="667"/>
      <c r="AF263" s="663"/>
      <c r="AG263" s="663"/>
      <c r="AH263" s="663"/>
      <c r="AI263" s="663"/>
      <c r="AJ263" s="664"/>
      <c r="AK263" s="665"/>
      <c r="AL263" s="665"/>
      <c r="AM263" s="666"/>
      <c r="AN263" s="667"/>
      <c r="AO263" s="668"/>
      <c r="AP263" s="667"/>
      <c r="AQ263" s="663"/>
      <c r="AR263" s="663"/>
      <c r="AS263" s="663"/>
      <c r="AT263" s="663"/>
      <c r="AU263" s="664"/>
      <c r="AV263" s="665"/>
      <c r="AW263" s="665"/>
      <c r="AX263" s="666"/>
      <c r="AY263" s="667"/>
      <c r="AZ263" s="668"/>
      <c r="BA263" s="667"/>
      <c r="BB263" s="663"/>
      <c r="BC263" s="663"/>
      <c r="BD263" s="663"/>
      <c r="BE263" s="663"/>
      <c r="BF263" s="664"/>
      <c r="BG263" s="665"/>
      <c r="BH263" s="665"/>
      <c r="BI263" s="666"/>
      <c r="BJ263" s="667"/>
      <c r="BK263" s="668"/>
      <c r="BL263" s="667"/>
      <c r="BM263" s="663"/>
      <c r="BN263" s="663"/>
      <c r="BO263" s="663"/>
      <c r="BP263" s="663"/>
      <c r="BQ263" s="664"/>
      <c r="BR263" s="665"/>
      <c r="BS263" s="665"/>
      <c r="BT263" s="666"/>
      <c r="BU263" s="667"/>
      <c r="BV263" s="668"/>
      <c r="BW263" s="667"/>
      <c r="BX263" s="663"/>
      <c r="BY263" s="663"/>
      <c r="BZ263" s="663"/>
      <c r="CA263" s="663"/>
      <c r="CB263" s="664"/>
      <c r="CC263" s="665"/>
      <c r="CD263" s="665"/>
      <c r="CE263" s="666"/>
      <c r="CF263" s="667"/>
      <c r="CG263" s="668"/>
      <c r="CH263" s="667"/>
      <c r="CI263" s="663"/>
      <c r="CJ263" s="663"/>
      <c r="CK263" s="663"/>
      <c r="CL263" s="663"/>
      <c r="CM263" s="664"/>
      <c r="CN263" s="665"/>
      <c r="CO263" s="665"/>
      <c r="CP263" s="666"/>
      <c r="CQ263" s="667"/>
      <c r="CR263" s="668"/>
      <c r="CS263" s="667"/>
      <c r="CT263" s="663"/>
      <c r="CU263" s="663"/>
      <c r="CV263" s="663"/>
      <c r="CW263" s="663"/>
      <c r="CX263" s="664"/>
      <c r="CY263" s="665"/>
      <c r="CZ263" s="665"/>
      <c r="DA263" s="666"/>
      <c r="DB263" s="667"/>
      <c r="DC263" s="668"/>
      <c r="DD263" s="667"/>
      <c r="DE263" s="663"/>
      <c r="DF263" s="663"/>
      <c r="DG263" s="663"/>
      <c r="DH263" s="663"/>
      <c r="DI263" s="664"/>
      <c r="DJ263" s="665"/>
      <c r="DK263" s="665"/>
      <c r="DL263" s="666"/>
      <c r="DM263" s="667"/>
      <c r="DN263" s="668"/>
      <c r="DO263" s="667"/>
      <c r="DP263" s="663"/>
      <c r="DQ263" s="663"/>
      <c r="DR263" s="663"/>
      <c r="DS263" s="663"/>
      <c r="DT263" s="664"/>
      <c r="DU263" s="665"/>
      <c r="DV263" s="665"/>
      <c r="DW263" s="666"/>
      <c r="DX263" s="667"/>
      <c r="DY263" s="668"/>
      <c r="DZ263" s="667"/>
      <c r="EA263" s="663"/>
      <c r="EB263" s="663"/>
      <c r="EC263" s="663"/>
      <c r="ED263" s="663"/>
      <c r="EE263" s="664"/>
      <c r="EF263" s="665"/>
      <c r="EG263" s="665"/>
      <c r="EH263" s="666"/>
      <c r="EI263" s="667"/>
      <c r="EJ263" s="668"/>
      <c r="EK263" s="667"/>
      <c r="EL263" s="663"/>
      <c r="EM263" s="663"/>
      <c r="EN263" s="663"/>
      <c r="EO263" s="663"/>
      <c r="EP263" s="664"/>
      <c r="EQ263" s="665"/>
      <c r="ER263" s="665"/>
      <c r="ES263" s="666"/>
      <c r="ET263" s="667"/>
      <c r="EU263" s="668"/>
      <c r="EV263" s="667"/>
      <c r="EW263" s="663"/>
      <c r="EX263" s="663"/>
      <c r="EY263" s="663"/>
      <c r="EZ263" s="663"/>
      <c r="FA263" s="664"/>
      <c r="FB263" s="665"/>
      <c r="FC263" s="665"/>
      <c r="FD263" s="666"/>
      <c r="FE263" s="667"/>
      <c r="FF263" s="668"/>
      <c r="FG263" s="667"/>
      <c r="FH263" s="663"/>
      <c r="FI263" s="663"/>
      <c r="FJ263" s="663"/>
      <c r="FK263" s="663"/>
      <c r="FL263" s="664"/>
      <c r="FM263" s="665"/>
      <c r="FN263" s="665"/>
      <c r="FO263" s="666"/>
      <c r="FP263" s="667"/>
      <c r="FQ263" s="668"/>
      <c r="FR263" s="667"/>
      <c r="FS263" s="663"/>
      <c r="FT263" s="663"/>
      <c r="FU263" s="663"/>
      <c r="FV263" s="663"/>
      <c r="FW263" s="664"/>
      <c r="FX263" s="665"/>
      <c r="FY263" s="665"/>
      <c r="FZ263" s="666"/>
      <c r="GA263" s="667"/>
      <c r="GB263" s="668"/>
      <c r="GC263" s="667"/>
      <c r="GD263" s="663"/>
      <c r="GE263" s="663"/>
      <c r="GF263" s="663"/>
      <c r="GG263" s="663"/>
      <c r="GH263" s="664"/>
      <c r="GI263" s="665"/>
      <c r="GJ263" s="665"/>
    </row>
    <row r="264" spans="1:241" s="27" customFormat="1" ht="38.25">
      <c r="A264" s="549">
        <f t="shared" ref="A264:A286" si="35">1+A263</f>
        <v>3</v>
      </c>
      <c r="B264" s="553"/>
      <c r="C264" s="617" t="s">
        <v>3154</v>
      </c>
      <c r="D264" s="551" t="s">
        <v>250</v>
      </c>
      <c r="E264" s="551">
        <v>1</v>
      </c>
      <c r="F264" s="623"/>
      <c r="G264" s="618"/>
      <c r="H264" s="623">
        <f t="shared" si="33"/>
        <v>0</v>
      </c>
      <c r="I264" s="683">
        <f t="shared" si="34"/>
        <v>0</v>
      </c>
      <c r="J264" s="685"/>
      <c r="K264" s="668"/>
      <c r="L264" s="663"/>
      <c r="M264" s="663"/>
      <c r="N264" s="664"/>
      <c r="O264" s="665"/>
      <c r="P264" s="665"/>
      <c r="Q264" s="666"/>
      <c r="R264" s="667"/>
      <c r="S264" s="668"/>
      <c r="T264" s="667"/>
      <c r="U264" s="663"/>
      <c r="V264" s="663"/>
      <c r="W264" s="663"/>
      <c r="X264" s="663"/>
      <c r="Y264" s="664"/>
      <c r="Z264" s="665"/>
      <c r="AA264" s="665"/>
      <c r="AB264" s="666"/>
      <c r="AC264" s="667"/>
      <c r="AD264" s="668"/>
      <c r="AE264" s="667"/>
      <c r="AF264" s="663"/>
      <c r="AG264" s="663"/>
      <c r="AH264" s="663"/>
      <c r="AI264" s="663"/>
      <c r="AJ264" s="664"/>
      <c r="AK264" s="665"/>
      <c r="AL264" s="665"/>
      <c r="AM264" s="666"/>
      <c r="AN264" s="667"/>
      <c r="AO264" s="668"/>
      <c r="AP264" s="667"/>
      <c r="AQ264" s="663"/>
      <c r="AR264" s="663"/>
      <c r="AS264" s="663"/>
      <c r="AT264" s="663"/>
      <c r="AU264" s="664"/>
      <c r="AV264" s="665"/>
      <c r="AW264" s="665"/>
      <c r="AX264" s="666"/>
      <c r="AY264" s="667"/>
      <c r="AZ264" s="668"/>
      <c r="BA264" s="667"/>
      <c r="BB264" s="663"/>
      <c r="BC264" s="663"/>
      <c r="BD264" s="663"/>
      <c r="BE264" s="663"/>
      <c r="BF264" s="664"/>
      <c r="BG264" s="665"/>
      <c r="BH264" s="665"/>
      <c r="BI264" s="666"/>
      <c r="BJ264" s="667"/>
      <c r="BK264" s="668"/>
      <c r="BL264" s="667"/>
      <c r="BM264" s="663"/>
      <c r="BN264" s="663"/>
      <c r="BO264" s="663"/>
      <c r="BP264" s="663"/>
      <c r="BQ264" s="664"/>
      <c r="BR264" s="665"/>
      <c r="BS264" s="665"/>
      <c r="BT264" s="666"/>
      <c r="BU264" s="667"/>
      <c r="BV264" s="668"/>
      <c r="BW264" s="667"/>
      <c r="BX264" s="663"/>
      <c r="BY264" s="663"/>
      <c r="BZ264" s="663"/>
      <c r="CA264" s="663"/>
      <c r="CB264" s="664"/>
      <c r="CC264" s="665"/>
      <c r="CD264" s="665"/>
      <c r="CE264" s="666"/>
      <c r="CF264" s="667"/>
      <c r="CG264" s="668"/>
      <c r="CH264" s="667"/>
      <c r="CI264" s="663"/>
      <c r="CJ264" s="663"/>
      <c r="CK264" s="663"/>
      <c r="CL264" s="663"/>
      <c r="CM264" s="664"/>
      <c r="CN264" s="665"/>
      <c r="CO264" s="665"/>
      <c r="CP264" s="666"/>
      <c r="CQ264" s="667"/>
      <c r="CR264" s="668"/>
      <c r="CS264" s="667"/>
      <c r="CT264" s="663"/>
      <c r="CU264" s="663"/>
      <c r="CV264" s="663"/>
      <c r="CW264" s="663"/>
      <c r="CX264" s="664"/>
      <c r="CY264" s="665"/>
      <c r="CZ264" s="665"/>
      <c r="DA264" s="666"/>
      <c r="DB264" s="667"/>
      <c r="DC264" s="668"/>
      <c r="DD264" s="667"/>
      <c r="DE264" s="663"/>
      <c r="DF264" s="663"/>
      <c r="DG264" s="663"/>
      <c r="DH264" s="663"/>
      <c r="DI264" s="664"/>
      <c r="DJ264" s="665"/>
      <c r="DK264" s="665"/>
      <c r="DL264" s="666"/>
      <c r="DM264" s="667"/>
      <c r="DN264" s="668"/>
      <c r="DO264" s="667"/>
      <c r="DP264" s="663"/>
      <c r="DQ264" s="663"/>
      <c r="DR264" s="663"/>
      <c r="DS264" s="663"/>
      <c r="DT264" s="664"/>
      <c r="DU264" s="665"/>
      <c r="DV264" s="665"/>
      <c r="DW264" s="666"/>
      <c r="DX264" s="667"/>
      <c r="DY264" s="668"/>
      <c r="DZ264" s="667"/>
      <c r="EA264" s="663"/>
      <c r="EB264" s="663"/>
      <c r="EC264" s="663"/>
      <c r="ED264" s="663"/>
      <c r="EE264" s="664"/>
      <c r="EF264" s="665"/>
      <c r="EG264" s="665"/>
      <c r="EH264" s="666"/>
      <c r="EI264" s="667"/>
      <c r="EJ264" s="668"/>
      <c r="EK264" s="667"/>
      <c r="EL264" s="663"/>
      <c r="EM264" s="663"/>
      <c r="EN264" s="663"/>
      <c r="EO264" s="663"/>
      <c r="EP264" s="664"/>
      <c r="EQ264" s="665"/>
      <c r="ER264" s="665"/>
      <c r="ES264" s="666"/>
      <c r="ET264" s="667"/>
      <c r="EU264" s="668"/>
      <c r="EV264" s="667"/>
      <c r="EW264" s="663"/>
      <c r="EX264" s="663"/>
      <c r="EY264" s="663"/>
      <c r="EZ264" s="663"/>
      <c r="FA264" s="664"/>
      <c r="FB264" s="665"/>
      <c r="FC264" s="665"/>
      <c r="FD264" s="666"/>
      <c r="FE264" s="667"/>
      <c r="FF264" s="668"/>
      <c r="FG264" s="667"/>
      <c r="FH264" s="663"/>
      <c r="FI264" s="663"/>
      <c r="FJ264" s="663"/>
      <c r="FK264" s="663"/>
      <c r="FL264" s="664"/>
      <c r="FM264" s="665"/>
      <c r="FN264" s="665"/>
      <c r="FO264" s="666"/>
      <c r="FP264" s="667"/>
      <c r="FQ264" s="668"/>
      <c r="FR264" s="667"/>
      <c r="FS264" s="663"/>
      <c r="FT264" s="663"/>
      <c r="FU264" s="663"/>
      <c r="FV264" s="663"/>
      <c r="FW264" s="664"/>
      <c r="FX264" s="665"/>
      <c r="FY264" s="665"/>
      <c r="FZ264" s="666"/>
      <c r="GA264" s="667"/>
      <c r="GB264" s="668"/>
      <c r="GC264" s="667"/>
      <c r="GD264" s="663"/>
      <c r="GE264" s="663"/>
      <c r="GF264" s="663"/>
      <c r="GG264" s="663"/>
      <c r="GH264" s="664"/>
      <c r="GI264" s="665"/>
      <c r="GJ264" s="665"/>
    </row>
    <row r="265" spans="1:241" s="27" customFormat="1" ht="51">
      <c r="A265" s="549">
        <f t="shared" si="35"/>
        <v>4</v>
      </c>
      <c r="B265" s="553"/>
      <c r="C265" s="617" t="s">
        <v>3155</v>
      </c>
      <c r="D265" s="551" t="s">
        <v>250</v>
      </c>
      <c r="E265" s="551">
        <v>1</v>
      </c>
      <c r="F265" s="623"/>
      <c r="G265" s="618"/>
      <c r="H265" s="623">
        <f t="shared" si="33"/>
        <v>0</v>
      </c>
      <c r="I265" s="683">
        <f t="shared" si="34"/>
        <v>0</v>
      </c>
      <c r="J265" s="685"/>
      <c r="K265" s="668"/>
      <c r="L265" s="663"/>
      <c r="M265" s="663"/>
      <c r="N265" s="664"/>
      <c r="O265" s="665"/>
      <c r="P265" s="665"/>
      <c r="Q265" s="666"/>
      <c r="R265" s="667"/>
      <c r="S265" s="668"/>
      <c r="T265" s="667"/>
      <c r="U265" s="663"/>
      <c r="V265" s="663"/>
      <c r="W265" s="663"/>
      <c r="X265" s="663"/>
      <c r="Y265" s="664"/>
      <c r="Z265" s="665"/>
      <c r="AA265" s="665"/>
      <c r="AB265" s="666"/>
      <c r="AC265" s="667"/>
      <c r="AD265" s="668"/>
      <c r="AE265" s="667"/>
      <c r="AF265" s="663"/>
      <c r="AG265" s="663"/>
      <c r="AH265" s="663"/>
      <c r="AI265" s="663"/>
      <c r="AJ265" s="664"/>
      <c r="AK265" s="665"/>
      <c r="AL265" s="665"/>
      <c r="AM265" s="666"/>
      <c r="AN265" s="667"/>
      <c r="AO265" s="668"/>
      <c r="AP265" s="667"/>
      <c r="AQ265" s="663"/>
      <c r="AR265" s="663"/>
      <c r="AS265" s="663"/>
      <c r="AT265" s="663"/>
      <c r="AU265" s="664"/>
      <c r="AV265" s="665"/>
      <c r="AW265" s="665"/>
      <c r="AX265" s="666"/>
      <c r="AY265" s="667"/>
      <c r="AZ265" s="668"/>
      <c r="BA265" s="667"/>
      <c r="BB265" s="663"/>
      <c r="BC265" s="663"/>
      <c r="BD265" s="663"/>
      <c r="BE265" s="663"/>
      <c r="BF265" s="664"/>
      <c r="BG265" s="665"/>
      <c r="BH265" s="665"/>
      <c r="BI265" s="666"/>
      <c r="BJ265" s="667"/>
      <c r="BK265" s="668"/>
      <c r="BL265" s="667"/>
      <c r="BM265" s="663"/>
      <c r="BN265" s="663"/>
      <c r="BO265" s="663"/>
      <c r="BP265" s="663"/>
      <c r="BQ265" s="664"/>
      <c r="BR265" s="665"/>
      <c r="BS265" s="665"/>
      <c r="BT265" s="666"/>
      <c r="BU265" s="667"/>
      <c r="BV265" s="668"/>
      <c r="BW265" s="667"/>
      <c r="BX265" s="663"/>
      <c r="BY265" s="663"/>
      <c r="BZ265" s="663"/>
      <c r="CA265" s="663"/>
      <c r="CB265" s="664"/>
      <c r="CC265" s="665"/>
      <c r="CD265" s="665"/>
      <c r="CE265" s="666"/>
      <c r="CF265" s="667"/>
      <c r="CG265" s="668"/>
      <c r="CH265" s="667"/>
      <c r="CI265" s="663"/>
      <c r="CJ265" s="663"/>
      <c r="CK265" s="663"/>
      <c r="CL265" s="663"/>
      <c r="CM265" s="664"/>
      <c r="CN265" s="665"/>
      <c r="CO265" s="665"/>
      <c r="CP265" s="666"/>
      <c r="CQ265" s="667"/>
      <c r="CR265" s="668"/>
      <c r="CS265" s="667"/>
      <c r="CT265" s="663"/>
      <c r="CU265" s="663"/>
      <c r="CV265" s="663"/>
      <c r="CW265" s="663"/>
      <c r="CX265" s="664"/>
      <c r="CY265" s="665"/>
      <c r="CZ265" s="665"/>
      <c r="DA265" s="666"/>
      <c r="DB265" s="667"/>
      <c r="DC265" s="668"/>
      <c r="DD265" s="667"/>
      <c r="DE265" s="663"/>
      <c r="DF265" s="663"/>
      <c r="DG265" s="663"/>
      <c r="DH265" s="663"/>
      <c r="DI265" s="664"/>
      <c r="DJ265" s="665"/>
      <c r="DK265" s="665"/>
      <c r="DL265" s="666"/>
      <c r="DM265" s="667"/>
      <c r="DN265" s="668"/>
      <c r="DO265" s="667"/>
      <c r="DP265" s="663"/>
      <c r="DQ265" s="663"/>
      <c r="DR265" s="663"/>
      <c r="DS265" s="663"/>
      <c r="DT265" s="664"/>
      <c r="DU265" s="665"/>
      <c r="DV265" s="665"/>
      <c r="DW265" s="666"/>
      <c r="DX265" s="667"/>
      <c r="DY265" s="668"/>
      <c r="DZ265" s="667"/>
      <c r="EA265" s="663"/>
      <c r="EB265" s="663"/>
      <c r="EC265" s="663"/>
      <c r="ED265" s="663"/>
      <c r="EE265" s="664"/>
      <c r="EF265" s="665"/>
      <c r="EG265" s="665"/>
      <c r="EH265" s="666"/>
      <c r="EI265" s="667"/>
      <c r="EJ265" s="668"/>
      <c r="EK265" s="667"/>
      <c r="EL265" s="663"/>
      <c r="EM265" s="663"/>
      <c r="EN265" s="663"/>
      <c r="EO265" s="663"/>
      <c r="EP265" s="664"/>
      <c r="EQ265" s="665"/>
      <c r="ER265" s="665"/>
      <c r="ES265" s="666"/>
      <c r="ET265" s="667"/>
      <c r="EU265" s="668"/>
      <c r="EV265" s="667"/>
      <c r="EW265" s="663"/>
      <c r="EX265" s="663"/>
      <c r="EY265" s="663"/>
      <c r="EZ265" s="663"/>
      <c r="FA265" s="664"/>
      <c r="FB265" s="665"/>
      <c r="FC265" s="665"/>
      <c r="FD265" s="666"/>
      <c r="FE265" s="667"/>
      <c r="FF265" s="668"/>
      <c r="FG265" s="667"/>
      <c r="FH265" s="663"/>
      <c r="FI265" s="663"/>
      <c r="FJ265" s="663"/>
      <c r="FK265" s="663"/>
      <c r="FL265" s="664"/>
      <c r="FM265" s="665"/>
      <c r="FN265" s="665"/>
      <c r="FO265" s="666"/>
      <c r="FP265" s="667"/>
      <c r="FQ265" s="668"/>
      <c r="FR265" s="667"/>
      <c r="FS265" s="663"/>
      <c r="FT265" s="663"/>
      <c r="FU265" s="663"/>
      <c r="FV265" s="663"/>
      <c r="FW265" s="664"/>
      <c r="FX265" s="665"/>
      <c r="FY265" s="665"/>
      <c r="FZ265" s="666"/>
      <c r="GA265" s="667"/>
      <c r="GB265" s="668"/>
      <c r="GC265" s="667"/>
      <c r="GD265" s="663"/>
      <c r="GE265" s="663"/>
      <c r="GF265" s="663"/>
      <c r="GG265" s="663"/>
      <c r="GH265" s="664"/>
      <c r="GI265" s="665"/>
      <c r="GJ265" s="665"/>
    </row>
    <row r="266" spans="1:241" s="27" customFormat="1" ht="14.25">
      <c r="A266" s="549">
        <f t="shared" si="35"/>
        <v>5</v>
      </c>
      <c r="B266" s="553"/>
      <c r="C266" s="617" t="s">
        <v>3156</v>
      </c>
      <c r="D266" s="551" t="s">
        <v>250</v>
      </c>
      <c r="E266" s="551">
        <v>1</v>
      </c>
      <c r="F266" s="623"/>
      <c r="G266" s="618"/>
      <c r="H266" s="623">
        <f t="shared" si="33"/>
        <v>0</v>
      </c>
      <c r="I266" s="683">
        <f t="shared" si="34"/>
        <v>0</v>
      </c>
      <c r="J266" s="685"/>
      <c r="K266" s="668"/>
      <c r="L266" s="663"/>
      <c r="M266" s="663"/>
      <c r="N266" s="664"/>
      <c r="O266" s="665"/>
      <c r="P266" s="665"/>
      <c r="Q266" s="666"/>
      <c r="R266" s="667"/>
      <c r="S266" s="668"/>
      <c r="T266" s="667"/>
      <c r="U266" s="663"/>
      <c r="V266" s="663"/>
      <c r="W266" s="663"/>
      <c r="X266" s="663"/>
      <c r="Y266" s="664"/>
      <c r="Z266" s="665"/>
      <c r="AA266" s="665"/>
      <c r="AB266" s="666"/>
      <c r="AC266" s="667"/>
      <c r="AD266" s="668"/>
      <c r="AE266" s="667"/>
      <c r="AF266" s="663"/>
      <c r="AG266" s="663"/>
      <c r="AH266" s="663"/>
      <c r="AI266" s="663"/>
      <c r="AJ266" s="664"/>
      <c r="AK266" s="665"/>
      <c r="AL266" s="665"/>
      <c r="AM266" s="666"/>
      <c r="AN266" s="667"/>
      <c r="AO266" s="668"/>
      <c r="AP266" s="667"/>
      <c r="AQ266" s="663"/>
      <c r="AR266" s="663"/>
      <c r="AS266" s="663"/>
      <c r="AT266" s="663"/>
      <c r="AU266" s="664"/>
      <c r="AV266" s="665"/>
      <c r="AW266" s="665"/>
      <c r="AX266" s="666"/>
      <c r="AY266" s="667"/>
      <c r="AZ266" s="668"/>
      <c r="BA266" s="667"/>
      <c r="BB266" s="663"/>
      <c r="BC266" s="663"/>
      <c r="BD266" s="663"/>
      <c r="BE266" s="663"/>
      <c r="BF266" s="664"/>
      <c r="BG266" s="665"/>
      <c r="BH266" s="665"/>
      <c r="BI266" s="666"/>
      <c r="BJ266" s="667"/>
      <c r="BK266" s="668"/>
      <c r="BL266" s="667"/>
      <c r="BM266" s="663"/>
      <c r="BN266" s="663"/>
      <c r="BO266" s="663"/>
      <c r="BP266" s="663"/>
      <c r="BQ266" s="664"/>
      <c r="BR266" s="665"/>
      <c r="BS266" s="665"/>
      <c r="BT266" s="666"/>
      <c r="BU266" s="667"/>
      <c r="BV266" s="668"/>
      <c r="BW266" s="667"/>
      <c r="BX266" s="663"/>
      <c r="BY266" s="663"/>
      <c r="BZ266" s="663"/>
      <c r="CA266" s="663"/>
      <c r="CB266" s="664"/>
      <c r="CC266" s="665"/>
      <c r="CD266" s="665"/>
      <c r="CE266" s="666"/>
      <c r="CF266" s="667"/>
      <c r="CG266" s="668"/>
      <c r="CH266" s="667"/>
      <c r="CI266" s="663"/>
      <c r="CJ266" s="663"/>
      <c r="CK266" s="663"/>
      <c r="CL266" s="663"/>
      <c r="CM266" s="664"/>
      <c r="CN266" s="665"/>
      <c r="CO266" s="665"/>
      <c r="CP266" s="666"/>
      <c r="CQ266" s="667"/>
      <c r="CR266" s="668"/>
      <c r="CS266" s="667"/>
      <c r="CT266" s="663"/>
      <c r="CU266" s="663"/>
      <c r="CV266" s="663"/>
      <c r="CW266" s="663"/>
      <c r="CX266" s="664"/>
      <c r="CY266" s="665"/>
      <c r="CZ266" s="665"/>
      <c r="DA266" s="666"/>
      <c r="DB266" s="667"/>
      <c r="DC266" s="668"/>
      <c r="DD266" s="667"/>
      <c r="DE266" s="663"/>
      <c r="DF266" s="663"/>
      <c r="DG266" s="663"/>
      <c r="DH266" s="663"/>
      <c r="DI266" s="664"/>
      <c r="DJ266" s="665"/>
      <c r="DK266" s="665"/>
      <c r="DL266" s="666"/>
      <c r="DM266" s="667"/>
      <c r="DN266" s="668"/>
      <c r="DO266" s="667"/>
      <c r="DP266" s="663"/>
      <c r="DQ266" s="663"/>
      <c r="DR266" s="663"/>
      <c r="DS266" s="663"/>
      <c r="DT266" s="664"/>
      <c r="DU266" s="665"/>
      <c r="DV266" s="665"/>
      <c r="DW266" s="666"/>
      <c r="DX266" s="667"/>
      <c r="DY266" s="668"/>
      <c r="DZ266" s="667"/>
      <c r="EA266" s="663"/>
      <c r="EB266" s="663"/>
      <c r="EC266" s="663"/>
      <c r="ED266" s="663"/>
      <c r="EE266" s="664"/>
      <c r="EF266" s="665"/>
      <c r="EG266" s="665"/>
      <c r="EH266" s="666"/>
      <c r="EI266" s="667"/>
      <c r="EJ266" s="668"/>
      <c r="EK266" s="667"/>
      <c r="EL266" s="663"/>
      <c r="EM266" s="663"/>
      <c r="EN266" s="663"/>
      <c r="EO266" s="663"/>
      <c r="EP266" s="664"/>
      <c r="EQ266" s="665"/>
      <c r="ER266" s="665"/>
      <c r="ES266" s="666"/>
      <c r="ET266" s="667"/>
      <c r="EU266" s="668"/>
      <c r="EV266" s="667"/>
      <c r="EW266" s="663"/>
      <c r="EX266" s="663"/>
      <c r="EY266" s="663"/>
      <c r="EZ266" s="663"/>
      <c r="FA266" s="664"/>
      <c r="FB266" s="665"/>
      <c r="FC266" s="665"/>
      <c r="FD266" s="666"/>
      <c r="FE266" s="667"/>
      <c r="FF266" s="668"/>
      <c r="FG266" s="667"/>
      <c r="FH266" s="663"/>
      <c r="FI266" s="663"/>
      <c r="FJ266" s="663"/>
      <c r="FK266" s="663"/>
      <c r="FL266" s="664"/>
      <c r="FM266" s="665"/>
      <c r="FN266" s="665"/>
      <c r="FO266" s="666"/>
      <c r="FP266" s="667"/>
      <c r="FQ266" s="668"/>
      <c r="FR266" s="667"/>
      <c r="FS266" s="663"/>
      <c r="FT266" s="663"/>
      <c r="FU266" s="663"/>
      <c r="FV266" s="663"/>
      <c r="FW266" s="664"/>
      <c r="FX266" s="665"/>
      <c r="FY266" s="665"/>
      <c r="FZ266" s="666"/>
      <c r="GA266" s="667"/>
      <c r="GB266" s="668"/>
      <c r="GC266" s="667"/>
      <c r="GD266" s="663"/>
      <c r="GE266" s="663"/>
      <c r="GF266" s="663"/>
      <c r="GG266" s="663"/>
      <c r="GH266" s="664"/>
      <c r="GI266" s="665"/>
      <c r="GJ266" s="665"/>
    </row>
    <row r="267" spans="1:241" s="27" customFormat="1" ht="25.5">
      <c r="A267" s="549">
        <f t="shared" si="35"/>
        <v>6</v>
      </c>
      <c r="B267" s="553"/>
      <c r="C267" s="617" t="s">
        <v>3157</v>
      </c>
      <c r="D267" s="551" t="s">
        <v>250</v>
      </c>
      <c r="E267" s="551">
        <v>1</v>
      </c>
      <c r="F267" s="623"/>
      <c r="G267" s="618"/>
      <c r="H267" s="623">
        <f t="shared" si="33"/>
        <v>0</v>
      </c>
      <c r="I267" s="683">
        <f t="shared" si="34"/>
        <v>0</v>
      </c>
      <c r="J267" s="685"/>
      <c r="K267" s="668"/>
      <c r="L267" s="663"/>
      <c r="M267" s="663"/>
      <c r="N267" s="664"/>
      <c r="O267" s="665"/>
      <c r="P267" s="665"/>
      <c r="Q267" s="666"/>
      <c r="R267" s="667"/>
      <c r="S267" s="668"/>
      <c r="T267" s="667"/>
      <c r="U267" s="663"/>
      <c r="V267" s="663"/>
      <c r="W267" s="663"/>
      <c r="X267" s="663"/>
      <c r="Y267" s="664"/>
      <c r="Z267" s="665"/>
      <c r="AA267" s="665"/>
      <c r="AB267" s="666"/>
      <c r="AC267" s="667"/>
      <c r="AD267" s="668"/>
      <c r="AE267" s="667"/>
      <c r="AF267" s="663"/>
      <c r="AG267" s="663"/>
      <c r="AH267" s="663"/>
      <c r="AI267" s="663"/>
      <c r="AJ267" s="664"/>
      <c r="AK267" s="665"/>
      <c r="AL267" s="665"/>
      <c r="AM267" s="666"/>
      <c r="AN267" s="667"/>
      <c r="AO267" s="668"/>
      <c r="AP267" s="667"/>
      <c r="AQ267" s="663"/>
      <c r="AR267" s="663"/>
      <c r="AS267" s="663"/>
      <c r="AT267" s="663"/>
      <c r="AU267" s="664"/>
      <c r="AV267" s="665"/>
      <c r="AW267" s="665"/>
      <c r="AX267" s="666"/>
      <c r="AY267" s="667"/>
      <c r="AZ267" s="668"/>
      <c r="BA267" s="667"/>
      <c r="BB267" s="663"/>
      <c r="BC267" s="663"/>
      <c r="BD267" s="663"/>
      <c r="BE267" s="663"/>
      <c r="BF267" s="664"/>
      <c r="BG267" s="665"/>
      <c r="BH267" s="665"/>
      <c r="BI267" s="666"/>
      <c r="BJ267" s="667"/>
      <c r="BK267" s="668"/>
      <c r="BL267" s="667"/>
      <c r="BM267" s="663"/>
      <c r="BN267" s="663"/>
      <c r="BO267" s="663"/>
      <c r="BP267" s="663"/>
      <c r="BQ267" s="664"/>
      <c r="BR267" s="665"/>
      <c r="BS267" s="665"/>
      <c r="BT267" s="666"/>
      <c r="BU267" s="667"/>
      <c r="BV267" s="668"/>
      <c r="BW267" s="667"/>
      <c r="BX267" s="663"/>
      <c r="BY267" s="663"/>
      <c r="BZ267" s="663"/>
      <c r="CA267" s="663"/>
      <c r="CB267" s="664"/>
      <c r="CC267" s="665"/>
      <c r="CD267" s="665"/>
      <c r="CE267" s="666"/>
      <c r="CF267" s="667"/>
      <c r="CG267" s="668"/>
      <c r="CH267" s="667"/>
      <c r="CI267" s="663"/>
      <c r="CJ267" s="663"/>
      <c r="CK267" s="663"/>
      <c r="CL267" s="663"/>
      <c r="CM267" s="664"/>
      <c r="CN267" s="665"/>
      <c r="CO267" s="665"/>
      <c r="CP267" s="666"/>
      <c r="CQ267" s="667"/>
      <c r="CR267" s="668"/>
      <c r="CS267" s="667"/>
      <c r="CT267" s="663"/>
      <c r="CU267" s="663"/>
      <c r="CV267" s="663"/>
      <c r="CW267" s="663"/>
      <c r="CX267" s="664"/>
      <c r="CY267" s="665"/>
      <c r="CZ267" s="665"/>
      <c r="DA267" s="666"/>
      <c r="DB267" s="667"/>
      <c r="DC267" s="668"/>
      <c r="DD267" s="667"/>
      <c r="DE267" s="663"/>
      <c r="DF267" s="663"/>
      <c r="DG267" s="663"/>
      <c r="DH267" s="663"/>
      <c r="DI267" s="664"/>
      <c r="DJ267" s="665"/>
      <c r="DK267" s="665"/>
      <c r="DL267" s="666"/>
      <c r="DM267" s="667"/>
      <c r="DN267" s="668"/>
      <c r="DO267" s="667"/>
      <c r="DP267" s="663"/>
      <c r="DQ267" s="663"/>
      <c r="DR267" s="663"/>
      <c r="DS267" s="663"/>
      <c r="DT267" s="664"/>
      <c r="DU267" s="665"/>
      <c r="DV267" s="665"/>
      <c r="DW267" s="666"/>
      <c r="DX267" s="667"/>
      <c r="DY267" s="668"/>
      <c r="DZ267" s="667"/>
      <c r="EA267" s="663"/>
      <c r="EB267" s="663"/>
      <c r="EC267" s="663"/>
      <c r="ED267" s="663"/>
      <c r="EE267" s="664"/>
      <c r="EF267" s="665"/>
      <c r="EG267" s="665"/>
      <c r="EH267" s="666"/>
      <c r="EI267" s="667"/>
      <c r="EJ267" s="668"/>
      <c r="EK267" s="667"/>
      <c r="EL267" s="663"/>
      <c r="EM267" s="663"/>
      <c r="EN267" s="663"/>
      <c r="EO267" s="663"/>
      <c r="EP267" s="664"/>
      <c r="EQ267" s="665"/>
      <c r="ER267" s="665"/>
      <c r="ES267" s="666"/>
      <c r="ET267" s="667"/>
      <c r="EU267" s="668"/>
      <c r="EV267" s="667"/>
      <c r="EW267" s="663"/>
      <c r="EX267" s="663"/>
      <c r="EY267" s="663"/>
      <c r="EZ267" s="663"/>
      <c r="FA267" s="664"/>
      <c r="FB267" s="665"/>
      <c r="FC267" s="665"/>
      <c r="FD267" s="666"/>
      <c r="FE267" s="667"/>
      <c r="FF267" s="668"/>
      <c r="FG267" s="667"/>
      <c r="FH267" s="663"/>
      <c r="FI267" s="663"/>
      <c r="FJ267" s="663"/>
      <c r="FK267" s="663"/>
      <c r="FL267" s="664"/>
      <c r="FM267" s="665"/>
      <c r="FN267" s="665"/>
      <c r="FO267" s="666"/>
      <c r="FP267" s="667"/>
      <c r="FQ267" s="668"/>
      <c r="FR267" s="667"/>
      <c r="FS267" s="663"/>
      <c r="FT267" s="663"/>
      <c r="FU267" s="663"/>
      <c r="FV267" s="663"/>
      <c r="FW267" s="664"/>
      <c r="FX267" s="665"/>
      <c r="FY267" s="665"/>
      <c r="FZ267" s="666"/>
      <c r="GA267" s="667"/>
      <c r="GB267" s="668"/>
      <c r="GC267" s="667"/>
      <c r="GD267" s="663"/>
      <c r="GE267" s="663"/>
      <c r="GF267" s="663"/>
      <c r="GG267" s="663"/>
      <c r="GH267" s="664"/>
      <c r="GI267" s="665"/>
      <c r="GJ267" s="665"/>
    </row>
    <row r="268" spans="1:241" s="27" customFormat="1" ht="14.25">
      <c r="A268" s="549">
        <f t="shared" si="35"/>
        <v>7</v>
      </c>
      <c r="B268" s="553"/>
      <c r="C268" s="617" t="s">
        <v>3128</v>
      </c>
      <c r="D268" s="551" t="s">
        <v>430</v>
      </c>
      <c r="E268" s="551">
        <v>4.9000000000000004</v>
      </c>
      <c r="F268" s="623"/>
      <c r="G268" s="618"/>
      <c r="H268" s="623">
        <f t="shared" si="33"/>
        <v>0</v>
      </c>
      <c r="I268" s="683">
        <f t="shared" si="34"/>
        <v>0</v>
      </c>
      <c r="J268" s="685"/>
      <c r="K268" s="668"/>
      <c r="L268" s="663"/>
      <c r="M268" s="663"/>
      <c r="N268" s="664"/>
      <c r="O268" s="665"/>
      <c r="P268" s="665"/>
      <c r="Q268" s="666"/>
      <c r="R268" s="667"/>
      <c r="S268" s="668"/>
      <c r="T268" s="667"/>
      <c r="U268" s="663"/>
      <c r="V268" s="663"/>
      <c r="W268" s="663"/>
      <c r="X268" s="663"/>
      <c r="Y268" s="664"/>
      <c r="Z268" s="665"/>
      <c r="AA268" s="665"/>
      <c r="AB268" s="666"/>
      <c r="AC268" s="667"/>
      <c r="AD268" s="668"/>
      <c r="AE268" s="667"/>
      <c r="AF268" s="663"/>
      <c r="AG268" s="663"/>
      <c r="AH268" s="663"/>
      <c r="AI268" s="663"/>
      <c r="AJ268" s="664"/>
      <c r="AK268" s="665"/>
      <c r="AL268" s="665"/>
      <c r="AM268" s="666"/>
      <c r="AN268" s="667"/>
      <c r="AO268" s="668"/>
      <c r="AP268" s="667"/>
      <c r="AQ268" s="663"/>
      <c r="AR268" s="663"/>
      <c r="AS268" s="663"/>
      <c r="AT268" s="663"/>
      <c r="AU268" s="664"/>
      <c r="AV268" s="665"/>
      <c r="AW268" s="665"/>
      <c r="AX268" s="666"/>
      <c r="AY268" s="667"/>
      <c r="AZ268" s="668"/>
      <c r="BA268" s="667"/>
      <c r="BB268" s="663"/>
      <c r="BC268" s="663"/>
      <c r="BD268" s="663"/>
      <c r="BE268" s="663"/>
      <c r="BF268" s="664"/>
      <c r="BG268" s="665"/>
      <c r="BH268" s="665"/>
      <c r="BI268" s="666"/>
      <c r="BJ268" s="667"/>
      <c r="BK268" s="668"/>
      <c r="BL268" s="667"/>
      <c r="BM268" s="663"/>
      <c r="BN268" s="663"/>
      <c r="BO268" s="663"/>
      <c r="BP268" s="663"/>
      <c r="BQ268" s="664"/>
      <c r="BR268" s="665"/>
      <c r="BS268" s="665"/>
      <c r="BT268" s="666"/>
      <c r="BU268" s="667"/>
      <c r="BV268" s="668"/>
      <c r="BW268" s="667"/>
      <c r="BX268" s="663"/>
      <c r="BY268" s="663"/>
      <c r="BZ268" s="663"/>
      <c r="CA268" s="663"/>
      <c r="CB268" s="664"/>
      <c r="CC268" s="665"/>
      <c r="CD268" s="665"/>
      <c r="CE268" s="666"/>
      <c r="CF268" s="667"/>
      <c r="CG268" s="668"/>
      <c r="CH268" s="667"/>
      <c r="CI268" s="663"/>
      <c r="CJ268" s="663"/>
      <c r="CK268" s="663"/>
      <c r="CL268" s="663"/>
      <c r="CM268" s="664"/>
      <c r="CN268" s="665"/>
      <c r="CO268" s="665"/>
      <c r="CP268" s="666"/>
      <c r="CQ268" s="667"/>
      <c r="CR268" s="668"/>
      <c r="CS268" s="667"/>
      <c r="CT268" s="663"/>
      <c r="CU268" s="663"/>
      <c r="CV268" s="663"/>
      <c r="CW268" s="663"/>
      <c r="CX268" s="664"/>
      <c r="CY268" s="665"/>
      <c r="CZ268" s="665"/>
      <c r="DA268" s="666"/>
      <c r="DB268" s="667"/>
      <c r="DC268" s="668"/>
      <c r="DD268" s="667"/>
      <c r="DE268" s="663"/>
      <c r="DF268" s="663"/>
      <c r="DG268" s="663"/>
      <c r="DH268" s="663"/>
      <c r="DI268" s="664"/>
      <c r="DJ268" s="665"/>
      <c r="DK268" s="665"/>
      <c r="DL268" s="666"/>
      <c r="DM268" s="667"/>
      <c r="DN268" s="668"/>
      <c r="DO268" s="667"/>
      <c r="DP268" s="663"/>
      <c r="DQ268" s="663"/>
      <c r="DR268" s="663"/>
      <c r="DS268" s="663"/>
      <c r="DT268" s="664"/>
      <c r="DU268" s="665"/>
      <c r="DV268" s="665"/>
      <c r="DW268" s="666"/>
      <c r="DX268" s="667"/>
      <c r="DY268" s="668"/>
      <c r="DZ268" s="667"/>
      <c r="EA268" s="663"/>
      <c r="EB268" s="663"/>
      <c r="EC268" s="663"/>
      <c r="ED268" s="663"/>
      <c r="EE268" s="664"/>
      <c r="EF268" s="665"/>
      <c r="EG268" s="665"/>
      <c r="EH268" s="666"/>
      <c r="EI268" s="667"/>
      <c r="EJ268" s="668"/>
      <c r="EK268" s="667"/>
      <c r="EL268" s="663"/>
      <c r="EM268" s="663"/>
      <c r="EN268" s="663"/>
      <c r="EO268" s="663"/>
      <c r="EP268" s="664"/>
      <c r="EQ268" s="665"/>
      <c r="ER268" s="665"/>
      <c r="ES268" s="666"/>
      <c r="ET268" s="667"/>
      <c r="EU268" s="668"/>
      <c r="EV268" s="667"/>
      <c r="EW268" s="663"/>
      <c r="EX268" s="663"/>
      <c r="EY268" s="663"/>
      <c r="EZ268" s="663"/>
      <c r="FA268" s="664"/>
      <c r="FB268" s="665"/>
      <c r="FC268" s="665"/>
      <c r="FD268" s="666"/>
      <c r="FE268" s="667"/>
      <c r="FF268" s="668"/>
      <c r="FG268" s="667"/>
      <c r="FH268" s="663"/>
      <c r="FI268" s="663"/>
      <c r="FJ268" s="663"/>
      <c r="FK268" s="663"/>
      <c r="FL268" s="664"/>
      <c r="FM268" s="665"/>
      <c r="FN268" s="665"/>
      <c r="FO268" s="666"/>
      <c r="FP268" s="667"/>
      <c r="FQ268" s="668"/>
      <c r="FR268" s="667"/>
      <c r="FS268" s="663"/>
      <c r="FT268" s="663"/>
      <c r="FU268" s="663"/>
      <c r="FV268" s="663"/>
      <c r="FW268" s="664"/>
      <c r="FX268" s="665"/>
      <c r="FY268" s="665"/>
      <c r="FZ268" s="666"/>
      <c r="GA268" s="667"/>
      <c r="GB268" s="668"/>
      <c r="GC268" s="667"/>
      <c r="GD268" s="663"/>
      <c r="GE268" s="663"/>
      <c r="GF268" s="663"/>
      <c r="GG268" s="663"/>
      <c r="GH268" s="664"/>
      <c r="GI268" s="665"/>
      <c r="GJ268" s="665"/>
    </row>
    <row r="269" spans="1:241" ht="51">
      <c r="A269" s="549">
        <f t="shared" si="35"/>
        <v>8</v>
      </c>
      <c r="B269" s="553"/>
      <c r="C269" s="617" t="s">
        <v>3158</v>
      </c>
      <c r="D269" s="551" t="s">
        <v>250</v>
      </c>
      <c r="E269" s="551">
        <v>4</v>
      </c>
      <c r="F269" s="623"/>
      <c r="G269" s="618"/>
      <c r="H269" s="623">
        <f t="shared" si="33"/>
        <v>0</v>
      </c>
      <c r="I269" s="683">
        <f t="shared" si="34"/>
        <v>0</v>
      </c>
      <c r="J269" s="684"/>
      <c r="K269" s="562"/>
      <c r="L269" s="529"/>
      <c r="M269" s="529"/>
      <c r="N269" s="559"/>
      <c r="O269" s="560"/>
      <c r="P269" s="560"/>
      <c r="Q269" s="566"/>
      <c r="R269" s="532"/>
      <c r="S269" s="562"/>
      <c r="T269" s="532"/>
      <c r="U269" s="529"/>
      <c r="V269" s="529"/>
      <c r="W269" s="529"/>
      <c r="X269" s="529"/>
      <c r="Y269" s="559"/>
      <c r="Z269" s="560"/>
      <c r="AA269" s="560"/>
      <c r="AB269" s="566"/>
      <c r="AC269" s="532"/>
      <c r="AD269" s="562"/>
      <c r="AE269" s="532"/>
      <c r="AF269" s="529"/>
      <c r="AG269" s="529"/>
      <c r="AH269" s="529"/>
      <c r="AI269" s="529"/>
      <c r="AJ269" s="559"/>
      <c r="AK269" s="560"/>
      <c r="AL269" s="560"/>
      <c r="AM269" s="566"/>
      <c r="AN269" s="532"/>
      <c r="AO269" s="562"/>
      <c r="AP269" s="532"/>
      <c r="AQ269" s="529"/>
      <c r="AR269" s="529"/>
      <c r="AS269" s="529"/>
      <c r="AT269" s="529"/>
      <c r="AU269" s="559"/>
      <c r="AV269" s="560"/>
      <c r="AW269" s="560"/>
      <c r="AX269" s="566"/>
      <c r="AY269" s="532"/>
      <c r="AZ269" s="562"/>
      <c r="BA269" s="532"/>
      <c r="BB269" s="529"/>
      <c r="BC269" s="529"/>
      <c r="BD269" s="529"/>
      <c r="BE269" s="529"/>
      <c r="BF269" s="559"/>
      <c r="BG269" s="560"/>
      <c r="BH269" s="560"/>
      <c r="BI269" s="566"/>
      <c r="BJ269" s="532"/>
      <c r="BK269" s="562"/>
      <c r="BL269" s="532"/>
      <c r="BM269" s="529"/>
      <c r="BN269" s="529"/>
      <c r="BO269" s="529"/>
      <c r="BP269" s="529"/>
      <c r="BQ269" s="559"/>
      <c r="BR269" s="560"/>
      <c r="BS269" s="560"/>
      <c r="BT269" s="566"/>
      <c r="BU269" s="532"/>
      <c r="BV269" s="562"/>
      <c r="BW269" s="532"/>
      <c r="BX269" s="529"/>
      <c r="BY269" s="529"/>
      <c r="BZ269" s="529"/>
      <c r="CA269" s="529"/>
      <c r="CB269" s="559"/>
      <c r="CC269" s="560"/>
      <c r="CD269" s="560"/>
      <c r="CE269" s="566"/>
      <c r="CF269" s="532"/>
      <c r="CG269" s="562"/>
      <c r="CH269" s="532"/>
      <c r="CI269" s="529"/>
      <c r="CJ269" s="529"/>
      <c r="CK269" s="529"/>
      <c r="CL269" s="529"/>
      <c r="CM269" s="559"/>
      <c r="CN269" s="560"/>
      <c r="CO269" s="560"/>
      <c r="CP269" s="566"/>
      <c r="CQ269" s="532"/>
      <c r="CR269" s="562"/>
      <c r="CS269" s="532"/>
      <c r="CT269" s="529"/>
      <c r="CU269" s="529"/>
      <c r="CV269" s="529"/>
      <c r="CW269" s="529"/>
      <c r="CX269" s="559"/>
      <c r="CY269" s="560"/>
      <c r="CZ269" s="560"/>
      <c r="DA269" s="566"/>
      <c r="DB269" s="532"/>
      <c r="DC269" s="562"/>
      <c r="DD269" s="532"/>
      <c r="DE269" s="529"/>
      <c r="DF269" s="529"/>
      <c r="DG269" s="529"/>
      <c r="DH269" s="529"/>
      <c r="DI269" s="559"/>
      <c r="DJ269" s="560"/>
      <c r="DK269" s="560"/>
      <c r="DL269" s="566"/>
      <c r="DM269" s="532"/>
      <c r="DN269" s="562"/>
      <c r="DO269" s="532"/>
      <c r="DP269" s="529"/>
      <c r="DQ269" s="529"/>
      <c r="DR269" s="529"/>
      <c r="DS269" s="529"/>
      <c r="DT269" s="559"/>
      <c r="DU269" s="560"/>
      <c r="DV269" s="560"/>
      <c r="DW269" s="566"/>
      <c r="DX269" s="532"/>
      <c r="DY269" s="562"/>
      <c r="DZ269" s="532"/>
      <c r="EA269" s="529"/>
      <c r="EB269" s="529"/>
      <c r="EC269" s="529"/>
      <c r="ED269" s="529"/>
      <c r="EE269" s="559"/>
      <c r="EF269" s="560"/>
      <c r="EG269" s="560"/>
      <c r="EH269" s="566"/>
      <c r="EI269" s="532"/>
      <c r="EJ269" s="562"/>
      <c r="EK269" s="532"/>
      <c r="EL269" s="529"/>
      <c r="EM269" s="529"/>
      <c r="EN269" s="529"/>
      <c r="EO269" s="529"/>
      <c r="EP269" s="559"/>
      <c r="EQ269" s="560"/>
      <c r="ER269" s="560"/>
      <c r="ES269" s="566"/>
      <c r="ET269" s="532"/>
      <c r="EU269" s="562"/>
      <c r="EV269" s="532"/>
      <c r="EW269" s="529"/>
      <c r="EX269" s="529"/>
      <c r="EY269" s="529"/>
      <c r="EZ269" s="529"/>
      <c r="FA269" s="559"/>
      <c r="FB269" s="560"/>
      <c r="FC269" s="560"/>
      <c r="FD269" s="566"/>
      <c r="FE269" s="532"/>
      <c r="FF269" s="562"/>
      <c r="FG269" s="532"/>
      <c r="FH269" s="529"/>
      <c r="FI269" s="529"/>
      <c r="FJ269" s="529"/>
      <c r="FK269" s="529"/>
      <c r="FL269" s="559"/>
      <c r="FM269" s="560"/>
      <c r="FN269" s="560"/>
      <c r="FO269" s="566"/>
      <c r="FP269" s="532"/>
      <c r="FQ269" s="562"/>
      <c r="FR269" s="532"/>
      <c r="FS269" s="529"/>
      <c r="FT269" s="529"/>
      <c r="FU269" s="529"/>
      <c r="FV269" s="529"/>
      <c r="FW269" s="559"/>
      <c r="FX269" s="560"/>
      <c r="FY269" s="560"/>
      <c r="FZ269" s="566"/>
      <c r="GA269" s="532"/>
      <c r="GB269" s="562"/>
      <c r="GC269" s="532"/>
      <c r="GD269" s="529"/>
      <c r="GE269" s="529"/>
      <c r="GF269" s="529"/>
      <c r="GG269" s="529"/>
      <c r="GH269" s="559"/>
      <c r="GI269" s="560"/>
      <c r="GJ269" s="560"/>
    </row>
    <row r="270" spans="1:241" ht="76.5">
      <c r="A270" s="549">
        <f t="shared" si="35"/>
        <v>9</v>
      </c>
      <c r="B270" s="553"/>
      <c r="C270" s="617" t="s">
        <v>3159</v>
      </c>
      <c r="D270" s="551" t="s">
        <v>250</v>
      </c>
      <c r="E270" s="551">
        <v>43</v>
      </c>
      <c r="F270" s="623"/>
      <c r="G270" s="618"/>
      <c r="H270" s="623">
        <f t="shared" si="33"/>
        <v>0</v>
      </c>
      <c r="I270" s="683">
        <f t="shared" si="34"/>
        <v>0</v>
      </c>
      <c r="J270" s="684"/>
      <c r="K270" s="562"/>
      <c r="L270" s="529"/>
      <c r="M270" s="529"/>
      <c r="N270" s="559"/>
      <c r="O270" s="560"/>
      <c r="P270" s="560"/>
      <c r="Q270" s="566"/>
      <c r="R270" s="532"/>
      <c r="S270" s="562"/>
      <c r="T270" s="532"/>
      <c r="U270" s="529"/>
      <c r="V270" s="529"/>
      <c r="W270" s="529"/>
      <c r="X270" s="529"/>
      <c r="Y270" s="559"/>
      <c r="Z270" s="560"/>
      <c r="AA270" s="560"/>
      <c r="AB270" s="566"/>
      <c r="AC270" s="532"/>
      <c r="AD270" s="562"/>
      <c r="AE270" s="532"/>
      <c r="AF270" s="529"/>
      <c r="AG270" s="529"/>
      <c r="AH270" s="529"/>
      <c r="AI270" s="529"/>
      <c r="AJ270" s="559"/>
      <c r="AK270" s="560"/>
      <c r="AL270" s="560"/>
      <c r="AM270" s="566"/>
      <c r="AN270" s="532"/>
      <c r="AO270" s="562"/>
      <c r="AP270" s="532"/>
      <c r="AQ270" s="529"/>
      <c r="AR270" s="529"/>
      <c r="AS270" s="529"/>
      <c r="AT270" s="529"/>
      <c r="AU270" s="559"/>
      <c r="AV270" s="560"/>
      <c r="AW270" s="560"/>
      <c r="AX270" s="566"/>
      <c r="AY270" s="532"/>
      <c r="AZ270" s="562"/>
      <c r="BA270" s="532"/>
      <c r="BB270" s="529"/>
      <c r="BC270" s="529"/>
      <c r="BD270" s="529"/>
      <c r="BE270" s="529"/>
      <c r="BF270" s="559"/>
      <c r="BG270" s="560"/>
      <c r="BH270" s="560"/>
      <c r="BI270" s="566"/>
      <c r="BJ270" s="532"/>
      <c r="BK270" s="562"/>
      <c r="BL270" s="532"/>
      <c r="BM270" s="529"/>
      <c r="BN270" s="529"/>
      <c r="BO270" s="529"/>
      <c r="BP270" s="529"/>
      <c r="BQ270" s="559"/>
      <c r="BR270" s="560"/>
      <c r="BS270" s="560"/>
      <c r="BT270" s="566"/>
      <c r="BU270" s="532"/>
      <c r="BV270" s="562"/>
      <c r="BW270" s="532"/>
      <c r="BX270" s="529"/>
      <c r="BY270" s="529"/>
      <c r="BZ270" s="529"/>
      <c r="CA270" s="529"/>
      <c r="CB270" s="559"/>
      <c r="CC270" s="560"/>
      <c r="CD270" s="560"/>
      <c r="CE270" s="566"/>
      <c r="CF270" s="532"/>
      <c r="CG270" s="562"/>
      <c r="CH270" s="532"/>
      <c r="CI270" s="529"/>
      <c r="CJ270" s="529"/>
      <c r="CK270" s="529"/>
      <c r="CL270" s="529"/>
      <c r="CM270" s="559"/>
      <c r="CN270" s="560"/>
      <c r="CO270" s="560"/>
      <c r="CP270" s="566"/>
      <c r="CQ270" s="532"/>
      <c r="CR270" s="562"/>
      <c r="CS270" s="532"/>
      <c r="CT270" s="529"/>
      <c r="CU270" s="529"/>
      <c r="CV270" s="529"/>
      <c r="CW270" s="529"/>
      <c r="CX270" s="559"/>
      <c r="CY270" s="560"/>
      <c r="CZ270" s="560"/>
      <c r="DA270" s="566"/>
      <c r="DB270" s="532"/>
      <c r="DC270" s="562"/>
      <c r="DD270" s="532"/>
      <c r="DE270" s="529"/>
      <c r="DF270" s="529"/>
      <c r="DG270" s="529"/>
      <c r="DH270" s="529"/>
      <c r="DI270" s="559"/>
      <c r="DJ270" s="560"/>
      <c r="DK270" s="560"/>
      <c r="DL270" s="566"/>
      <c r="DM270" s="532"/>
      <c r="DN270" s="562"/>
      <c r="DO270" s="532"/>
      <c r="DP270" s="529"/>
      <c r="DQ270" s="529"/>
      <c r="DR270" s="529"/>
      <c r="DS270" s="529"/>
      <c r="DT270" s="559"/>
      <c r="DU270" s="560"/>
      <c r="DV270" s="560"/>
      <c r="DW270" s="566"/>
      <c r="DX270" s="532"/>
      <c r="DY270" s="562"/>
      <c r="DZ270" s="532"/>
      <c r="EA270" s="529"/>
      <c r="EB270" s="529"/>
      <c r="EC270" s="529"/>
      <c r="ED270" s="529"/>
      <c r="EE270" s="559"/>
      <c r="EF270" s="560"/>
      <c r="EG270" s="560"/>
      <c r="EH270" s="566"/>
      <c r="EI270" s="532"/>
      <c r="EJ270" s="562"/>
      <c r="EK270" s="532"/>
      <c r="EL270" s="529"/>
      <c r="EM270" s="529"/>
      <c r="EN270" s="529"/>
      <c r="EO270" s="529"/>
      <c r="EP270" s="559"/>
      <c r="EQ270" s="560"/>
      <c r="ER270" s="560"/>
      <c r="ES270" s="566"/>
      <c r="ET270" s="532"/>
      <c r="EU270" s="562"/>
      <c r="EV270" s="532"/>
      <c r="EW270" s="529"/>
      <c r="EX270" s="529"/>
      <c r="EY270" s="529"/>
      <c r="EZ270" s="529"/>
      <c r="FA270" s="559"/>
      <c r="FB270" s="560"/>
      <c r="FC270" s="560"/>
      <c r="FD270" s="566"/>
      <c r="FE270" s="532"/>
      <c r="FF270" s="562"/>
      <c r="FG270" s="532"/>
      <c r="FH270" s="529"/>
      <c r="FI270" s="529"/>
      <c r="FJ270" s="529"/>
      <c r="FK270" s="529"/>
      <c r="FL270" s="559"/>
      <c r="FM270" s="560"/>
      <c r="FN270" s="560"/>
      <c r="FO270" s="566"/>
      <c r="FP270" s="532"/>
      <c r="FQ270" s="562"/>
      <c r="FR270" s="532"/>
      <c r="FS270" s="529"/>
      <c r="FT270" s="529"/>
      <c r="FU270" s="529"/>
      <c r="FV270" s="529"/>
      <c r="FW270" s="559"/>
      <c r="FX270" s="560"/>
      <c r="FY270" s="560"/>
      <c r="FZ270" s="566"/>
      <c r="GA270" s="532"/>
      <c r="GB270" s="562"/>
      <c r="GC270" s="532"/>
      <c r="GD270" s="529"/>
      <c r="GE270" s="529"/>
      <c r="GF270" s="529"/>
      <c r="GG270" s="529"/>
      <c r="GH270" s="559"/>
      <c r="GI270" s="560"/>
      <c r="GJ270" s="560"/>
    </row>
    <row r="271" spans="1:241" ht="38.25">
      <c r="A271" s="549">
        <f t="shared" si="35"/>
        <v>10</v>
      </c>
      <c r="B271" s="553"/>
      <c r="C271" s="617" t="s">
        <v>3160</v>
      </c>
      <c r="D271" s="551" t="s">
        <v>250</v>
      </c>
      <c r="E271" s="551">
        <v>18</v>
      </c>
      <c r="F271" s="623"/>
      <c r="G271" s="618"/>
      <c r="H271" s="623">
        <f t="shared" si="33"/>
        <v>0</v>
      </c>
      <c r="I271" s="683">
        <f t="shared" si="34"/>
        <v>0</v>
      </c>
      <c r="J271" s="684"/>
      <c r="K271" s="562"/>
      <c r="L271" s="529"/>
      <c r="M271" s="529"/>
      <c r="N271" s="559"/>
      <c r="O271" s="560"/>
      <c r="P271" s="560"/>
      <c r="Q271" s="566"/>
      <c r="R271" s="532"/>
      <c r="S271" s="562"/>
      <c r="T271" s="532"/>
      <c r="U271" s="529"/>
      <c r="V271" s="529"/>
      <c r="W271" s="529"/>
      <c r="X271" s="529"/>
      <c r="Y271" s="559"/>
      <c r="Z271" s="560"/>
      <c r="AA271" s="560"/>
      <c r="AB271" s="566"/>
      <c r="AC271" s="532"/>
      <c r="AD271" s="562"/>
      <c r="AE271" s="532"/>
      <c r="AF271" s="529"/>
      <c r="AG271" s="529"/>
      <c r="AH271" s="529"/>
      <c r="AI271" s="529"/>
      <c r="AJ271" s="559"/>
      <c r="AK271" s="560"/>
      <c r="AL271" s="560"/>
      <c r="AM271" s="566"/>
      <c r="AN271" s="532"/>
      <c r="AO271" s="562"/>
      <c r="AP271" s="532"/>
      <c r="AQ271" s="529"/>
      <c r="AR271" s="529"/>
      <c r="AS271" s="529"/>
      <c r="AT271" s="529"/>
      <c r="AU271" s="559"/>
      <c r="AV271" s="560"/>
      <c r="AW271" s="560"/>
      <c r="AX271" s="566"/>
      <c r="AY271" s="532"/>
      <c r="AZ271" s="562"/>
      <c r="BA271" s="532"/>
      <c r="BB271" s="529"/>
      <c r="BC271" s="529"/>
      <c r="BD271" s="529"/>
      <c r="BE271" s="529"/>
      <c r="BF271" s="559"/>
      <c r="BG271" s="560"/>
      <c r="BH271" s="560"/>
      <c r="BI271" s="566"/>
      <c r="BJ271" s="532"/>
      <c r="BK271" s="562"/>
      <c r="BL271" s="532"/>
      <c r="BM271" s="529"/>
      <c r="BN271" s="529"/>
      <c r="BO271" s="529"/>
      <c r="BP271" s="529"/>
      <c r="BQ271" s="559"/>
      <c r="BR271" s="560"/>
      <c r="BS271" s="560"/>
      <c r="BT271" s="566"/>
      <c r="BU271" s="532"/>
      <c r="BV271" s="562"/>
      <c r="BW271" s="532"/>
      <c r="BX271" s="529"/>
      <c r="BY271" s="529"/>
      <c r="BZ271" s="529"/>
      <c r="CA271" s="529"/>
      <c r="CB271" s="559"/>
      <c r="CC271" s="560"/>
      <c r="CD271" s="560"/>
      <c r="CE271" s="566"/>
      <c r="CF271" s="532"/>
      <c r="CG271" s="562"/>
      <c r="CH271" s="532"/>
      <c r="CI271" s="529"/>
      <c r="CJ271" s="529"/>
      <c r="CK271" s="529"/>
      <c r="CL271" s="529"/>
      <c r="CM271" s="559"/>
      <c r="CN271" s="560"/>
      <c r="CO271" s="560"/>
      <c r="CP271" s="566"/>
      <c r="CQ271" s="532"/>
      <c r="CR271" s="562"/>
      <c r="CS271" s="532"/>
      <c r="CT271" s="529"/>
      <c r="CU271" s="529"/>
      <c r="CV271" s="529"/>
      <c r="CW271" s="529"/>
      <c r="CX271" s="559"/>
      <c r="CY271" s="560"/>
      <c r="CZ271" s="560"/>
      <c r="DA271" s="566"/>
      <c r="DB271" s="532"/>
      <c r="DC271" s="562"/>
      <c r="DD271" s="532"/>
      <c r="DE271" s="529"/>
      <c r="DF271" s="529"/>
      <c r="DG271" s="529"/>
      <c r="DH271" s="529"/>
      <c r="DI271" s="559"/>
      <c r="DJ271" s="560"/>
      <c r="DK271" s="560"/>
      <c r="DL271" s="566"/>
      <c r="DM271" s="532"/>
      <c r="DN271" s="562"/>
      <c r="DO271" s="532"/>
      <c r="DP271" s="529"/>
      <c r="DQ271" s="529"/>
      <c r="DR271" s="529"/>
      <c r="DS271" s="529"/>
      <c r="DT271" s="559"/>
      <c r="DU271" s="560"/>
      <c r="DV271" s="560"/>
      <c r="DW271" s="566"/>
      <c r="DX271" s="532"/>
      <c r="DY271" s="562"/>
      <c r="DZ271" s="532"/>
      <c r="EA271" s="529"/>
      <c r="EB271" s="529"/>
      <c r="EC271" s="529"/>
      <c r="ED271" s="529"/>
      <c r="EE271" s="559"/>
      <c r="EF271" s="560"/>
      <c r="EG271" s="560"/>
      <c r="EH271" s="566"/>
      <c r="EI271" s="532"/>
      <c r="EJ271" s="562"/>
      <c r="EK271" s="532"/>
      <c r="EL271" s="529"/>
      <c r="EM271" s="529"/>
      <c r="EN271" s="529"/>
      <c r="EO271" s="529"/>
      <c r="EP271" s="559"/>
      <c r="EQ271" s="560"/>
      <c r="ER271" s="560"/>
      <c r="ES271" s="566"/>
      <c r="ET271" s="532"/>
      <c r="EU271" s="562"/>
      <c r="EV271" s="532"/>
      <c r="EW271" s="529"/>
      <c r="EX271" s="529"/>
      <c r="EY271" s="529"/>
      <c r="EZ271" s="529"/>
      <c r="FA271" s="559"/>
      <c r="FB271" s="560"/>
      <c r="FC271" s="560"/>
      <c r="FD271" s="566"/>
      <c r="FE271" s="532"/>
      <c r="FF271" s="562"/>
      <c r="FG271" s="532"/>
      <c r="FH271" s="529"/>
      <c r="FI271" s="529"/>
      <c r="FJ271" s="529"/>
      <c r="FK271" s="529"/>
      <c r="FL271" s="559"/>
      <c r="FM271" s="560"/>
      <c r="FN271" s="560"/>
      <c r="FO271" s="566"/>
      <c r="FP271" s="532"/>
      <c r="FQ271" s="562"/>
      <c r="FR271" s="532"/>
      <c r="FS271" s="529"/>
      <c r="FT271" s="529"/>
      <c r="FU271" s="529"/>
      <c r="FV271" s="529"/>
      <c r="FW271" s="559"/>
      <c r="FX271" s="560"/>
      <c r="FY271" s="560"/>
      <c r="FZ271" s="566"/>
      <c r="GA271" s="532"/>
      <c r="GB271" s="562"/>
      <c r="GC271" s="532"/>
      <c r="GD271" s="529"/>
      <c r="GE271" s="529"/>
      <c r="GF271" s="529"/>
      <c r="GG271" s="529"/>
      <c r="GH271" s="559"/>
      <c r="GI271" s="560"/>
      <c r="GJ271" s="560"/>
    </row>
    <row r="272" spans="1:241" ht="14.25">
      <c r="A272" s="549">
        <f t="shared" si="35"/>
        <v>11</v>
      </c>
      <c r="B272" s="553"/>
      <c r="C272" s="617" t="s">
        <v>3161</v>
      </c>
      <c r="D272" s="551" t="s">
        <v>250</v>
      </c>
      <c r="E272" s="551">
        <v>18</v>
      </c>
      <c r="F272" s="623"/>
      <c r="G272" s="618"/>
      <c r="H272" s="623">
        <f t="shared" si="33"/>
        <v>0</v>
      </c>
      <c r="I272" s="683">
        <f t="shared" si="34"/>
        <v>0</v>
      </c>
      <c r="J272" s="684"/>
      <c r="K272" s="562"/>
      <c r="L272" s="529"/>
      <c r="M272" s="529"/>
      <c r="N272" s="559"/>
      <c r="O272" s="560"/>
      <c r="P272" s="560"/>
      <c r="Q272" s="566"/>
      <c r="R272" s="532"/>
      <c r="S272" s="562"/>
      <c r="T272" s="532"/>
      <c r="U272" s="529"/>
      <c r="V272" s="529"/>
      <c r="W272" s="529"/>
      <c r="X272" s="529"/>
      <c r="Y272" s="559"/>
      <c r="Z272" s="560"/>
      <c r="AA272" s="560"/>
      <c r="AB272" s="566"/>
      <c r="AC272" s="532"/>
      <c r="AD272" s="562"/>
      <c r="AE272" s="532"/>
      <c r="AF272" s="529"/>
      <c r="AG272" s="529"/>
      <c r="AH272" s="529"/>
      <c r="AI272" s="529"/>
      <c r="AJ272" s="559"/>
      <c r="AK272" s="560"/>
      <c r="AL272" s="560"/>
      <c r="AM272" s="566"/>
      <c r="AN272" s="532"/>
      <c r="AO272" s="562"/>
      <c r="AP272" s="532"/>
      <c r="AQ272" s="529"/>
      <c r="AR272" s="529"/>
      <c r="AS272" s="529"/>
      <c r="AT272" s="529"/>
      <c r="AU272" s="559"/>
      <c r="AV272" s="560"/>
      <c r="AW272" s="560"/>
      <c r="AX272" s="566"/>
      <c r="AY272" s="532"/>
      <c r="AZ272" s="562"/>
      <c r="BA272" s="532"/>
      <c r="BB272" s="529"/>
      <c r="BC272" s="529"/>
      <c r="BD272" s="529"/>
      <c r="BE272" s="529"/>
      <c r="BF272" s="559"/>
      <c r="BG272" s="560"/>
      <c r="BH272" s="560"/>
      <c r="BI272" s="566"/>
      <c r="BJ272" s="532"/>
      <c r="BK272" s="562"/>
      <c r="BL272" s="532"/>
      <c r="BM272" s="529"/>
      <c r="BN272" s="529"/>
      <c r="BO272" s="529"/>
      <c r="BP272" s="529"/>
      <c r="BQ272" s="559"/>
      <c r="BR272" s="560"/>
      <c r="BS272" s="560"/>
      <c r="BT272" s="566"/>
      <c r="BU272" s="532"/>
      <c r="BV272" s="562"/>
      <c r="BW272" s="532"/>
      <c r="BX272" s="529"/>
      <c r="BY272" s="529"/>
      <c r="BZ272" s="529"/>
      <c r="CA272" s="529"/>
      <c r="CB272" s="559"/>
      <c r="CC272" s="560"/>
      <c r="CD272" s="560"/>
      <c r="CE272" s="566"/>
      <c r="CF272" s="532"/>
      <c r="CG272" s="562"/>
      <c r="CH272" s="532"/>
      <c r="CI272" s="529"/>
      <c r="CJ272" s="529"/>
      <c r="CK272" s="529"/>
      <c r="CL272" s="529"/>
      <c r="CM272" s="559"/>
      <c r="CN272" s="560"/>
      <c r="CO272" s="560"/>
      <c r="CP272" s="566"/>
      <c r="CQ272" s="532"/>
      <c r="CR272" s="562"/>
      <c r="CS272" s="532"/>
      <c r="CT272" s="529"/>
      <c r="CU272" s="529"/>
      <c r="CV272" s="529"/>
      <c r="CW272" s="529"/>
      <c r="CX272" s="559"/>
      <c r="CY272" s="560"/>
      <c r="CZ272" s="560"/>
      <c r="DA272" s="566"/>
      <c r="DB272" s="532"/>
      <c r="DC272" s="562"/>
      <c r="DD272" s="532"/>
      <c r="DE272" s="529"/>
      <c r="DF272" s="529"/>
      <c r="DG272" s="529"/>
      <c r="DH272" s="529"/>
      <c r="DI272" s="559"/>
      <c r="DJ272" s="560"/>
      <c r="DK272" s="560"/>
      <c r="DL272" s="566"/>
      <c r="DM272" s="532"/>
      <c r="DN272" s="562"/>
      <c r="DO272" s="532"/>
      <c r="DP272" s="529"/>
      <c r="DQ272" s="529"/>
      <c r="DR272" s="529"/>
      <c r="DS272" s="529"/>
      <c r="DT272" s="559"/>
      <c r="DU272" s="560"/>
      <c r="DV272" s="560"/>
      <c r="DW272" s="566"/>
      <c r="DX272" s="532"/>
      <c r="DY272" s="562"/>
      <c r="DZ272" s="532"/>
      <c r="EA272" s="529"/>
      <c r="EB272" s="529"/>
      <c r="EC272" s="529"/>
      <c r="ED272" s="529"/>
      <c r="EE272" s="559"/>
      <c r="EF272" s="560"/>
      <c r="EG272" s="560"/>
      <c r="EH272" s="566"/>
      <c r="EI272" s="532"/>
      <c r="EJ272" s="562"/>
      <c r="EK272" s="532"/>
      <c r="EL272" s="529"/>
      <c r="EM272" s="529"/>
      <c r="EN272" s="529"/>
      <c r="EO272" s="529"/>
      <c r="EP272" s="559"/>
      <c r="EQ272" s="560"/>
      <c r="ER272" s="560"/>
      <c r="ES272" s="566"/>
      <c r="ET272" s="532"/>
      <c r="EU272" s="562"/>
      <c r="EV272" s="532"/>
      <c r="EW272" s="529"/>
      <c r="EX272" s="529"/>
      <c r="EY272" s="529"/>
      <c r="EZ272" s="529"/>
      <c r="FA272" s="559"/>
      <c r="FB272" s="560"/>
      <c r="FC272" s="560"/>
      <c r="FD272" s="566"/>
      <c r="FE272" s="532"/>
      <c r="FF272" s="562"/>
      <c r="FG272" s="532"/>
      <c r="FH272" s="529"/>
      <c r="FI272" s="529"/>
      <c r="FJ272" s="529"/>
      <c r="FK272" s="529"/>
      <c r="FL272" s="559"/>
      <c r="FM272" s="560"/>
      <c r="FN272" s="560"/>
      <c r="FO272" s="566"/>
      <c r="FP272" s="532"/>
      <c r="FQ272" s="562"/>
      <c r="FR272" s="532"/>
      <c r="FS272" s="529"/>
      <c r="FT272" s="529"/>
      <c r="FU272" s="529"/>
      <c r="FV272" s="529"/>
      <c r="FW272" s="559"/>
      <c r="FX272" s="560"/>
      <c r="FY272" s="560"/>
      <c r="FZ272" s="566"/>
      <c r="GA272" s="532"/>
      <c r="GB272" s="562"/>
      <c r="GC272" s="532"/>
      <c r="GD272" s="529"/>
      <c r="GE272" s="529"/>
      <c r="GF272" s="529"/>
      <c r="GG272" s="529"/>
      <c r="GH272" s="559"/>
      <c r="GI272" s="560"/>
      <c r="GJ272" s="560"/>
    </row>
    <row r="273" spans="1:208" ht="25.5">
      <c r="A273" s="549">
        <f t="shared" si="35"/>
        <v>12</v>
      </c>
      <c r="B273" s="553"/>
      <c r="C273" s="617" t="s">
        <v>3162</v>
      </c>
      <c r="D273" s="551" t="s">
        <v>250</v>
      </c>
      <c r="E273" s="551">
        <f>12+44</f>
        <v>56</v>
      </c>
      <c r="F273" s="623"/>
      <c r="G273" s="618"/>
      <c r="H273" s="623">
        <f t="shared" si="33"/>
        <v>0</v>
      </c>
      <c r="I273" s="683">
        <f t="shared" si="34"/>
        <v>0</v>
      </c>
      <c r="J273" s="684"/>
      <c r="K273" s="562"/>
      <c r="L273" s="529"/>
      <c r="M273" s="529"/>
      <c r="N273" s="559"/>
      <c r="O273" s="560"/>
      <c r="P273" s="560"/>
      <c r="Q273" s="566"/>
      <c r="R273" s="532"/>
      <c r="S273" s="562"/>
      <c r="T273" s="532"/>
      <c r="U273" s="529"/>
      <c r="V273" s="529"/>
      <c r="W273" s="529"/>
      <c r="X273" s="529"/>
      <c r="Y273" s="559"/>
      <c r="Z273" s="560"/>
      <c r="AA273" s="560"/>
      <c r="AB273" s="566"/>
      <c r="AC273" s="532"/>
      <c r="AD273" s="562"/>
      <c r="AE273" s="532"/>
      <c r="AF273" s="529"/>
      <c r="AG273" s="529"/>
      <c r="AH273" s="529"/>
      <c r="AI273" s="529"/>
      <c r="AJ273" s="559"/>
      <c r="AK273" s="560"/>
      <c r="AL273" s="560"/>
      <c r="AM273" s="566"/>
      <c r="AN273" s="532"/>
      <c r="AO273" s="562"/>
      <c r="AP273" s="532"/>
      <c r="AQ273" s="529"/>
      <c r="AR273" s="529"/>
      <c r="AS273" s="529"/>
      <c r="AT273" s="529"/>
      <c r="AU273" s="559"/>
      <c r="AV273" s="560"/>
      <c r="AW273" s="560"/>
      <c r="AX273" s="566"/>
      <c r="AY273" s="532"/>
      <c r="AZ273" s="562"/>
      <c r="BA273" s="532"/>
      <c r="BB273" s="529"/>
      <c r="BC273" s="529"/>
      <c r="BD273" s="529"/>
      <c r="BE273" s="529"/>
      <c r="BF273" s="559"/>
      <c r="BG273" s="560"/>
      <c r="BH273" s="560"/>
      <c r="BI273" s="566"/>
      <c r="BJ273" s="532"/>
      <c r="BK273" s="562"/>
      <c r="BL273" s="532"/>
      <c r="BM273" s="529"/>
      <c r="BN273" s="529"/>
      <c r="BO273" s="529"/>
      <c r="BP273" s="529"/>
      <c r="BQ273" s="559"/>
      <c r="BR273" s="560"/>
      <c r="BS273" s="560"/>
      <c r="BT273" s="566"/>
      <c r="BU273" s="532"/>
      <c r="BV273" s="562"/>
      <c r="BW273" s="532"/>
      <c r="BX273" s="529"/>
      <c r="BY273" s="529"/>
      <c r="BZ273" s="529"/>
      <c r="CA273" s="529"/>
      <c r="CB273" s="559"/>
      <c r="CC273" s="560"/>
      <c r="CD273" s="560"/>
      <c r="CE273" s="566"/>
      <c r="CF273" s="532"/>
      <c r="CG273" s="562"/>
      <c r="CH273" s="532"/>
      <c r="CI273" s="529"/>
      <c r="CJ273" s="529"/>
      <c r="CK273" s="529"/>
      <c r="CL273" s="529"/>
      <c r="CM273" s="559"/>
      <c r="CN273" s="560"/>
      <c r="CO273" s="560"/>
      <c r="CP273" s="566"/>
      <c r="CQ273" s="532"/>
      <c r="CR273" s="562"/>
      <c r="CS273" s="532"/>
      <c r="CT273" s="529"/>
      <c r="CU273" s="529"/>
      <c r="CV273" s="529"/>
      <c r="CW273" s="529"/>
      <c r="CX273" s="559"/>
      <c r="CY273" s="560"/>
      <c r="CZ273" s="560"/>
      <c r="DA273" s="566"/>
      <c r="DB273" s="532"/>
      <c r="DC273" s="562"/>
      <c r="DD273" s="532"/>
      <c r="DE273" s="529"/>
      <c r="DF273" s="529"/>
      <c r="DG273" s="529"/>
      <c r="DH273" s="529"/>
      <c r="DI273" s="559"/>
      <c r="DJ273" s="560"/>
      <c r="DK273" s="560"/>
      <c r="DL273" s="566"/>
      <c r="DM273" s="532"/>
      <c r="DN273" s="562"/>
      <c r="DO273" s="532"/>
      <c r="DP273" s="529"/>
      <c r="DQ273" s="529"/>
      <c r="DR273" s="529"/>
      <c r="DS273" s="529"/>
      <c r="DT273" s="559"/>
      <c r="DU273" s="560"/>
      <c r="DV273" s="560"/>
      <c r="DW273" s="566"/>
      <c r="DX273" s="532"/>
      <c r="DY273" s="562"/>
      <c r="DZ273" s="532"/>
      <c r="EA273" s="529"/>
      <c r="EB273" s="529"/>
      <c r="EC273" s="529"/>
      <c r="ED273" s="529"/>
      <c r="EE273" s="559"/>
      <c r="EF273" s="560"/>
      <c r="EG273" s="560"/>
      <c r="EH273" s="566"/>
      <c r="EI273" s="532"/>
      <c r="EJ273" s="562"/>
      <c r="EK273" s="532"/>
      <c r="EL273" s="529"/>
      <c r="EM273" s="529"/>
      <c r="EN273" s="529"/>
      <c r="EO273" s="529"/>
      <c r="EP273" s="559"/>
      <c r="EQ273" s="560"/>
      <c r="ER273" s="560"/>
      <c r="ES273" s="566"/>
      <c r="ET273" s="532"/>
      <c r="EU273" s="562"/>
      <c r="EV273" s="532"/>
      <c r="EW273" s="529"/>
      <c r="EX273" s="529"/>
      <c r="EY273" s="529"/>
      <c r="EZ273" s="529"/>
      <c r="FA273" s="559"/>
      <c r="FB273" s="560"/>
      <c r="FC273" s="560"/>
      <c r="FD273" s="566"/>
      <c r="FE273" s="532"/>
      <c r="FF273" s="562"/>
      <c r="FG273" s="532"/>
      <c r="FH273" s="529"/>
      <c r="FI273" s="529"/>
      <c r="FJ273" s="529"/>
      <c r="FK273" s="529"/>
      <c r="FL273" s="559"/>
      <c r="FM273" s="560"/>
      <c r="FN273" s="560"/>
      <c r="FO273" s="566"/>
      <c r="FP273" s="532"/>
      <c r="FQ273" s="562"/>
      <c r="FR273" s="532"/>
      <c r="FS273" s="529"/>
      <c r="FT273" s="529"/>
      <c r="FU273" s="529"/>
      <c r="FV273" s="529"/>
      <c r="FW273" s="559"/>
      <c r="FX273" s="560"/>
      <c r="FY273" s="560"/>
      <c r="FZ273" s="566"/>
      <c r="GA273" s="532"/>
      <c r="GB273" s="562"/>
      <c r="GC273" s="532"/>
      <c r="GD273" s="529"/>
      <c r="GE273" s="529"/>
      <c r="GF273" s="529"/>
      <c r="GG273" s="529"/>
      <c r="GH273" s="559"/>
      <c r="GI273" s="560"/>
      <c r="GJ273" s="560"/>
    </row>
    <row r="274" spans="1:208" ht="38.25">
      <c r="A274" s="549">
        <f t="shared" si="35"/>
        <v>13</v>
      </c>
      <c r="B274" s="553"/>
      <c r="C274" s="617" t="s">
        <v>3163</v>
      </c>
      <c r="D274" s="551" t="s">
        <v>250</v>
      </c>
      <c r="E274" s="551">
        <v>2</v>
      </c>
      <c r="F274" s="623"/>
      <c r="G274" s="618"/>
      <c r="H274" s="623">
        <f t="shared" si="33"/>
        <v>0</v>
      </c>
      <c r="I274" s="683">
        <f t="shared" si="34"/>
        <v>0</v>
      </c>
      <c r="J274" s="684"/>
      <c r="K274" s="562"/>
      <c r="L274" s="529"/>
      <c r="M274" s="529"/>
      <c r="N274" s="559"/>
      <c r="O274" s="560"/>
      <c r="P274" s="560"/>
      <c r="Q274" s="566"/>
      <c r="R274" s="532"/>
      <c r="S274" s="562"/>
      <c r="T274" s="532"/>
      <c r="U274" s="529"/>
      <c r="V274" s="529"/>
      <c r="W274" s="529"/>
      <c r="X274" s="529"/>
      <c r="Y274" s="559"/>
      <c r="Z274" s="560"/>
      <c r="AA274" s="560"/>
      <c r="AB274" s="566"/>
      <c r="AC274" s="532"/>
      <c r="AD274" s="562"/>
      <c r="AE274" s="532"/>
      <c r="AF274" s="529"/>
      <c r="AG274" s="529"/>
      <c r="AH274" s="529"/>
      <c r="AI274" s="529"/>
      <c r="AJ274" s="559"/>
      <c r="AK274" s="560"/>
      <c r="AL274" s="560"/>
      <c r="AM274" s="566"/>
      <c r="AN274" s="532"/>
      <c r="AO274" s="562"/>
      <c r="AP274" s="532"/>
      <c r="AQ274" s="529"/>
      <c r="AR274" s="529"/>
      <c r="AS274" s="529"/>
      <c r="AT274" s="529"/>
      <c r="AU274" s="559"/>
      <c r="AV274" s="560"/>
      <c r="AW274" s="560"/>
      <c r="AX274" s="566"/>
      <c r="AY274" s="532"/>
      <c r="AZ274" s="562"/>
      <c r="BA274" s="532"/>
      <c r="BB274" s="529"/>
      <c r="BC274" s="529"/>
      <c r="BD274" s="529"/>
      <c r="BE274" s="529"/>
      <c r="BF274" s="559"/>
      <c r="BG274" s="560"/>
      <c r="BH274" s="560"/>
      <c r="BI274" s="566"/>
      <c r="BJ274" s="532"/>
      <c r="BK274" s="562"/>
      <c r="BL274" s="532"/>
      <c r="BM274" s="529"/>
      <c r="BN274" s="529"/>
      <c r="BO274" s="529"/>
      <c r="BP274" s="529"/>
      <c r="BQ274" s="559"/>
      <c r="BR274" s="560"/>
      <c r="BS274" s="560"/>
      <c r="BT274" s="566"/>
      <c r="BU274" s="532"/>
      <c r="BV274" s="562"/>
      <c r="BW274" s="532"/>
      <c r="BX274" s="529"/>
      <c r="BY274" s="529"/>
      <c r="BZ274" s="529"/>
      <c r="CA274" s="529"/>
      <c r="CB274" s="559"/>
      <c r="CC274" s="560"/>
      <c r="CD274" s="560"/>
      <c r="CE274" s="566"/>
      <c r="CF274" s="532"/>
      <c r="CG274" s="562"/>
      <c r="CH274" s="532"/>
      <c r="CI274" s="529"/>
      <c r="CJ274" s="529"/>
      <c r="CK274" s="529"/>
      <c r="CL274" s="529"/>
      <c r="CM274" s="559"/>
      <c r="CN274" s="560"/>
      <c r="CO274" s="560"/>
      <c r="CP274" s="566"/>
      <c r="CQ274" s="532"/>
      <c r="CR274" s="562"/>
      <c r="CS274" s="532"/>
      <c r="CT274" s="529"/>
      <c r="CU274" s="529"/>
      <c r="CV274" s="529"/>
      <c r="CW274" s="529"/>
      <c r="CX274" s="559"/>
      <c r="CY274" s="560"/>
      <c r="CZ274" s="560"/>
      <c r="DA274" s="566"/>
      <c r="DB274" s="532"/>
      <c r="DC274" s="562"/>
      <c r="DD274" s="532"/>
      <c r="DE274" s="529"/>
      <c r="DF274" s="529"/>
      <c r="DG274" s="529"/>
      <c r="DH274" s="529"/>
      <c r="DI274" s="559"/>
      <c r="DJ274" s="560"/>
      <c r="DK274" s="560"/>
      <c r="DL274" s="566"/>
      <c r="DM274" s="532"/>
      <c r="DN274" s="562"/>
      <c r="DO274" s="532"/>
      <c r="DP274" s="529"/>
      <c r="DQ274" s="529"/>
      <c r="DR274" s="529"/>
      <c r="DS274" s="529"/>
      <c r="DT274" s="559"/>
      <c r="DU274" s="560"/>
      <c r="DV274" s="560"/>
      <c r="DW274" s="566"/>
      <c r="DX274" s="532"/>
      <c r="DY274" s="562"/>
      <c r="DZ274" s="532"/>
      <c r="EA274" s="529"/>
      <c r="EB274" s="529"/>
      <c r="EC274" s="529"/>
      <c r="ED274" s="529"/>
      <c r="EE274" s="559"/>
      <c r="EF274" s="560"/>
      <c r="EG274" s="560"/>
      <c r="EH274" s="566"/>
      <c r="EI274" s="532"/>
      <c r="EJ274" s="562"/>
      <c r="EK274" s="532"/>
      <c r="EL274" s="529"/>
      <c r="EM274" s="529"/>
      <c r="EN274" s="529"/>
      <c r="EO274" s="529"/>
      <c r="EP274" s="559"/>
      <c r="EQ274" s="560"/>
      <c r="ER274" s="560"/>
      <c r="ES274" s="566"/>
      <c r="ET274" s="532"/>
      <c r="EU274" s="562"/>
      <c r="EV274" s="532"/>
      <c r="EW274" s="529"/>
      <c r="EX274" s="529"/>
      <c r="EY274" s="529"/>
      <c r="EZ274" s="529"/>
      <c r="FA274" s="559"/>
      <c r="FB274" s="560"/>
      <c r="FC274" s="560"/>
      <c r="FD274" s="566"/>
      <c r="FE274" s="532"/>
      <c r="FF274" s="562"/>
      <c r="FG274" s="532"/>
      <c r="FH274" s="529"/>
      <c r="FI274" s="529"/>
      <c r="FJ274" s="529"/>
      <c r="FK274" s="529"/>
      <c r="FL274" s="559"/>
      <c r="FM274" s="560"/>
      <c r="FN274" s="560"/>
      <c r="FO274" s="566"/>
      <c r="FP274" s="532"/>
      <c r="FQ274" s="562"/>
      <c r="FR274" s="532"/>
      <c r="FS274" s="529"/>
      <c r="FT274" s="529"/>
      <c r="FU274" s="529"/>
      <c r="FV274" s="529"/>
      <c r="FW274" s="559"/>
      <c r="FX274" s="560"/>
      <c r="FY274" s="560"/>
      <c r="FZ274" s="566"/>
      <c r="GA274" s="532"/>
      <c r="GB274" s="562"/>
      <c r="GC274" s="532"/>
      <c r="GD274" s="529"/>
      <c r="GE274" s="529"/>
      <c r="GF274" s="529"/>
      <c r="GG274" s="529"/>
      <c r="GH274" s="559"/>
      <c r="GI274" s="560"/>
      <c r="GJ274" s="560"/>
    </row>
    <row r="275" spans="1:208" ht="38.25">
      <c r="A275" s="549">
        <f t="shared" si="35"/>
        <v>14</v>
      </c>
      <c r="B275" s="553"/>
      <c r="C275" s="617" t="s">
        <v>3164</v>
      </c>
      <c r="D275" s="551" t="s">
        <v>250</v>
      </c>
      <c r="E275" s="551">
        <f>14+2</f>
        <v>16</v>
      </c>
      <c r="F275" s="623"/>
      <c r="G275" s="618"/>
      <c r="H275" s="623">
        <f t="shared" si="33"/>
        <v>0</v>
      </c>
      <c r="I275" s="683">
        <f t="shared" si="34"/>
        <v>0</v>
      </c>
      <c r="J275" s="684"/>
      <c r="K275" s="562"/>
      <c r="L275" s="529"/>
      <c r="M275" s="529"/>
      <c r="N275" s="559"/>
      <c r="O275" s="560"/>
      <c r="P275" s="560"/>
      <c r="Q275" s="566"/>
      <c r="R275" s="532"/>
      <c r="S275" s="562"/>
      <c r="T275" s="532"/>
      <c r="U275" s="529"/>
      <c r="V275" s="529"/>
      <c r="W275" s="529"/>
      <c r="X275" s="529"/>
      <c r="Y275" s="559"/>
      <c r="Z275" s="560"/>
      <c r="AA275" s="560"/>
      <c r="AB275" s="566"/>
      <c r="AC275" s="532"/>
      <c r="AD275" s="562"/>
      <c r="AE275" s="532"/>
      <c r="AF275" s="529"/>
      <c r="AG275" s="529"/>
      <c r="AH275" s="529"/>
      <c r="AI275" s="529"/>
      <c r="AJ275" s="559"/>
      <c r="AK275" s="560"/>
      <c r="AL275" s="560"/>
      <c r="AM275" s="566"/>
      <c r="AN275" s="532"/>
      <c r="AO275" s="562"/>
      <c r="AP275" s="532"/>
      <c r="AQ275" s="529"/>
      <c r="AR275" s="529"/>
      <c r="AS275" s="529"/>
      <c r="AT275" s="529"/>
      <c r="AU275" s="559"/>
      <c r="AV275" s="560"/>
      <c r="AW275" s="560"/>
      <c r="AX275" s="566"/>
      <c r="AY275" s="532"/>
      <c r="AZ275" s="562"/>
      <c r="BA275" s="532"/>
      <c r="BB275" s="529"/>
      <c r="BC275" s="529"/>
      <c r="BD275" s="529"/>
      <c r="BE275" s="529"/>
      <c r="BF275" s="559"/>
      <c r="BG275" s="560"/>
      <c r="BH275" s="560"/>
      <c r="BI275" s="566"/>
      <c r="BJ275" s="532"/>
      <c r="BK275" s="562"/>
      <c r="BL275" s="532"/>
      <c r="BM275" s="529"/>
      <c r="BN275" s="529"/>
      <c r="BO275" s="529"/>
      <c r="BP275" s="529"/>
      <c r="BQ275" s="559"/>
      <c r="BR275" s="560"/>
      <c r="BS275" s="560"/>
      <c r="BT275" s="566"/>
      <c r="BU275" s="532"/>
      <c r="BV275" s="562"/>
      <c r="BW275" s="532"/>
      <c r="BX275" s="529"/>
      <c r="BY275" s="529"/>
      <c r="BZ275" s="529"/>
      <c r="CA275" s="529"/>
      <c r="CB275" s="559"/>
      <c r="CC275" s="560"/>
      <c r="CD275" s="560"/>
      <c r="CE275" s="566"/>
      <c r="CF275" s="532"/>
      <c r="CG275" s="562"/>
      <c r="CH275" s="532"/>
      <c r="CI275" s="529"/>
      <c r="CJ275" s="529"/>
      <c r="CK275" s="529"/>
      <c r="CL275" s="529"/>
      <c r="CM275" s="559"/>
      <c r="CN275" s="560"/>
      <c r="CO275" s="560"/>
      <c r="CP275" s="566"/>
      <c r="CQ275" s="532"/>
      <c r="CR275" s="562"/>
      <c r="CS275" s="532"/>
      <c r="CT275" s="529"/>
      <c r="CU275" s="529"/>
      <c r="CV275" s="529"/>
      <c r="CW275" s="529"/>
      <c r="CX275" s="559"/>
      <c r="CY275" s="560"/>
      <c r="CZ275" s="560"/>
      <c r="DA275" s="566"/>
      <c r="DB275" s="532"/>
      <c r="DC275" s="562"/>
      <c r="DD275" s="532"/>
      <c r="DE275" s="529"/>
      <c r="DF275" s="529"/>
      <c r="DG275" s="529"/>
      <c r="DH275" s="529"/>
      <c r="DI275" s="559"/>
      <c r="DJ275" s="560"/>
      <c r="DK275" s="560"/>
      <c r="DL275" s="566"/>
      <c r="DM275" s="532"/>
      <c r="DN275" s="562"/>
      <c r="DO275" s="532"/>
      <c r="DP275" s="529"/>
      <c r="DQ275" s="529"/>
      <c r="DR275" s="529"/>
      <c r="DS275" s="529"/>
      <c r="DT275" s="559"/>
      <c r="DU275" s="560"/>
      <c r="DV275" s="560"/>
      <c r="DW275" s="566"/>
      <c r="DX275" s="532"/>
      <c r="DY275" s="562"/>
      <c r="DZ275" s="532"/>
      <c r="EA275" s="529"/>
      <c r="EB275" s="529"/>
      <c r="EC275" s="529"/>
      <c r="ED275" s="529"/>
      <c r="EE275" s="559"/>
      <c r="EF275" s="560"/>
      <c r="EG275" s="560"/>
      <c r="EH275" s="566"/>
      <c r="EI275" s="532"/>
      <c r="EJ275" s="562"/>
      <c r="EK275" s="532"/>
      <c r="EL275" s="529"/>
      <c r="EM275" s="529"/>
      <c r="EN275" s="529"/>
      <c r="EO275" s="529"/>
      <c r="EP275" s="559"/>
      <c r="EQ275" s="560"/>
      <c r="ER275" s="560"/>
      <c r="ES275" s="566"/>
      <c r="ET275" s="532"/>
      <c r="EU275" s="562"/>
      <c r="EV275" s="532"/>
      <c r="EW275" s="529"/>
      <c r="EX275" s="529"/>
      <c r="EY275" s="529"/>
      <c r="EZ275" s="529"/>
      <c r="FA275" s="559"/>
      <c r="FB275" s="560"/>
      <c r="FC275" s="560"/>
      <c r="FD275" s="566"/>
      <c r="FE275" s="532"/>
      <c r="FF275" s="562"/>
      <c r="FG275" s="532"/>
      <c r="FH275" s="529"/>
      <c r="FI275" s="529"/>
      <c r="FJ275" s="529"/>
      <c r="FK275" s="529"/>
      <c r="FL275" s="559"/>
      <c r="FM275" s="560"/>
      <c r="FN275" s="560"/>
      <c r="FO275" s="566"/>
      <c r="FP275" s="532"/>
      <c r="FQ275" s="562"/>
      <c r="FR275" s="532"/>
      <c r="FS275" s="529"/>
      <c r="FT275" s="529"/>
      <c r="FU275" s="529"/>
      <c r="FV275" s="529"/>
      <c r="FW275" s="559"/>
      <c r="FX275" s="560"/>
      <c r="FY275" s="560"/>
      <c r="FZ275" s="566"/>
      <c r="GA275" s="532"/>
      <c r="GB275" s="562"/>
      <c r="GC275" s="532"/>
      <c r="GD275" s="529"/>
      <c r="GE275" s="529"/>
      <c r="GF275" s="529"/>
      <c r="GG275" s="529"/>
      <c r="GH275" s="559"/>
      <c r="GI275" s="560"/>
      <c r="GJ275" s="560"/>
    </row>
    <row r="276" spans="1:208" ht="89.25">
      <c r="A276" s="549">
        <f t="shared" si="35"/>
        <v>15</v>
      </c>
      <c r="B276" s="553"/>
      <c r="C276" s="617" t="s">
        <v>3165</v>
      </c>
      <c r="D276" s="551" t="s">
        <v>250</v>
      </c>
      <c r="E276" s="551">
        <v>6</v>
      </c>
      <c r="F276" s="623"/>
      <c r="G276" s="618"/>
      <c r="H276" s="623">
        <f t="shared" si="33"/>
        <v>0</v>
      </c>
      <c r="I276" s="683">
        <f t="shared" si="34"/>
        <v>0</v>
      </c>
      <c r="J276" s="684"/>
      <c r="K276" s="562"/>
      <c r="L276" s="529"/>
      <c r="M276" s="529"/>
      <c r="N276" s="559"/>
      <c r="O276" s="560"/>
      <c r="P276" s="560"/>
      <c r="Q276" s="566"/>
      <c r="R276" s="532"/>
      <c r="S276" s="562"/>
      <c r="T276" s="532"/>
      <c r="U276" s="529"/>
      <c r="V276" s="529"/>
      <c r="W276" s="529"/>
      <c r="X276" s="529"/>
      <c r="Y276" s="559"/>
      <c r="Z276" s="560"/>
      <c r="AA276" s="560"/>
      <c r="AB276" s="566"/>
      <c r="AC276" s="532"/>
      <c r="AD276" s="562"/>
      <c r="AE276" s="532"/>
      <c r="AF276" s="529"/>
      <c r="AG276" s="529"/>
      <c r="AH276" s="529"/>
      <c r="AI276" s="529"/>
      <c r="AJ276" s="559"/>
      <c r="AK276" s="560"/>
      <c r="AL276" s="560"/>
      <c r="AM276" s="566"/>
      <c r="AN276" s="532"/>
      <c r="AO276" s="562"/>
      <c r="AP276" s="532"/>
      <c r="AQ276" s="529"/>
      <c r="AR276" s="529"/>
      <c r="AS276" s="529"/>
      <c r="AT276" s="529"/>
      <c r="AU276" s="559"/>
      <c r="AV276" s="560"/>
      <c r="AW276" s="560"/>
      <c r="AX276" s="566"/>
      <c r="AY276" s="532"/>
      <c r="AZ276" s="562"/>
      <c r="BA276" s="532"/>
      <c r="BB276" s="529"/>
      <c r="BC276" s="529"/>
      <c r="BD276" s="529"/>
      <c r="BE276" s="529"/>
      <c r="BF276" s="559"/>
      <c r="BG276" s="560"/>
      <c r="BH276" s="560"/>
      <c r="BI276" s="566"/>
      <c r="BJ276" s="532"/>
      <c r="BK276" s="562"/>
      <c r="BL276" s="532"/>
      <c r="BM276" s="529"/>
      <c r="BN276" s="529"/>
      <c r="BO276" s="529"/>
      <c r="BP276" s="529"/>
      <c r="BQ276" s="559"/>
      <c r="BR276" s="560"/>
      <c r="BS276" s="560"/>
      <c r="BT276" s="566"/>
      <c r="BU276" s="532"/>
      <c r="BV276" s="562"/>
      <c r="BW276" s="532"/>
      <c r="BX276" s="529"/>
      <c r="BY276" s="529"/>
      <c r="BZ276" s="529"/>
      <c r="CA276" s="529"/>
      <c r="CB276" s="559"/>
      <c r="CC276" s="560"/>
      <c r="CD276" s="560"/>
      <c r="CE276" s="566"/>
      <c r="CF276" s="532"/>
      <c r="CG276" s="562"/>
      <c r="CH276" s="532"/>
      <c r="CI276" s="529"/>
      <c r="CJ276" s="529"/>
      <c r="CK276" s="529"/>
      <c r="CL276" s="529"/>
      <c r="CM276" s="559"/>
      <c r="CN276" s="560"/>
      <c r="CO276" s="560"/>
      <c r="CP276" s="566"/>
      <c r="CQ276" s="532"/>
      <c r="CR276" s="562"/>
      <c r="CS276" s="532"/>
      <c r="CT276" s="529"/>
      <c r="CU276" s="529"/>
      <c r="CV276" s="529"/>
      <c r="CW276" s="529"/>
      <c r="CX276" s="559"/>
      <c r="CY276" s="560"/>
      <c r="CZ276" s="560"/>
      <c r="DA276" s="566"/>
      <c r="DB276" s="532"/>
      <c r="DC276" s="562"/>
      <c r="DD276" s="532"/>
      <c r="DE276" s="529"/>
      <c r="DF276" s="529"/>
      <c r="DG276" s="529"/>
      <c r="DH276" s="529"/>
      <c r="DI276" s="559"/>
      <c r="DJ276" s="560"/>
      <c r="DK276" s="560"/>
      <c r="DL276" s="566"/>
      <c r="DM276" s="532"/>
      <c r="DN276" s="562"/>
      <c r="DO276" s="532"/>
      <c r="DP276" s="529"/>
      <c r="DQ276" s="529"/>
      <c r="DR276" s="529"/>
      <c r="DS276" s="529"/>
      <c r="DT276" s="559"/>
      <c r="DU276" s="560"/>
      <c r="DV276" s="560"/>
      <c r="DW276" s="566"/>
      <c r="DX276" s="532"/>
      <c r="DY276" s="562"/>
      <c r="DZ276" s="532"/>
      <c r="EA276" s="529"/>
      <c r="EB276" s="529"/>
      <c r="EC276" s="529"/>
      <c r="ED276" s="529"/>
      <c r="EE276" s="559"/>
      <c r="EF276" s="560"/>
      <c r="EG276" s="560"/>
      <c r="EH276" s="566"/>
      <c r="EI276" s="532"/>
      <c r="EJ276" s="562"/>
      <c r="EK276" s="532"/>
      <c r="EL276" s="529"/>
      <c r="EM276" s="529"/>
      <c r="EN276" s="529"/>
      <c r="EO276" s="529"/>
      <c r="EP276" s="559"/>
      <c r="EQ276" s="560"/>
      <c r="ER276" s="560"/>
      <c r="ES276" s="566"/>
      <c r="ET276" s="532"/>
      <c r="EU276" s="562"/>
      <c r="EV276" s="532"/>
      <c r="EW276" s="529"/>
      <c r="EX276" s="529"/>
      <c r="EY276" s="529"/>
      <c r="EZ276" s="529"/>
      <c r="FA276" s="559"/>
      <c r="FB276" s="560"/>
      <c r="FC276" s="560"/>
      <c r="FD276" s="566"/>
      <c r="FE276" s="532"/>
      <c r="FF276" s="562"/>
      <c r="FG276" s="532"/>
      <c r="FH276" s="529"/>
      <c r="FI276" s="529"/>
      <c r="FJ276" s="529"/>
      <c r="FK276" s="529"/>
      <c r="FL276" s="559"/>
      <c r="FM276" s="560"/>
      <c r="FN276" s="560"/>
      <c r="FO276" s="566"/>
      <c r="FP276" s="532"/>
      <c r="FQ276" s="562"/>
      <c r="FR276" s="532"/>
      <c r="FS276" s="529"/>
      <c r="FT276" s="529"/>
      <c r="FU276" s="529"/>
      <c r="FV276" s="529"/>
      <c r="FW276" s="559"/>
      <c r="FX276" s="560"/>
      <c r="FY276" s="560"/>
      <c r="FZ276" s="566"/>
      <c r="GA276" s="532"/>
      <c r="GB276" s="562"/>
      <c r="GC276" s="532"/>
      <c r="GD276" s="529"/>
      <c r="GE276" s="529"/>
      <c r="GF276" s="529"/>
      <c r="GG276" s="529"/>
      <c r="GH276" s="559"/>
      <c r="GI276" s="560"/>
      <c r="GJ276" s="560"/>
    </row>
    <row r="277" spans="1:208" ht="25.5">
      <c r="A277" s="549">
        <f t="shared" si="35"/>
        <v>16</v>
      </c>
      <c r="B277" s="553"/>
      <c r="C277" s="617" t="s">
        <v>3157</v>
      </c>
      <c r="D277" s="551" t="s">
        <v>250</v>
      </c>
      <c r="E277" s="551">
        <v>6</v>
      </c>
      <c r="F277" s="623"/>
      <c r="G277" s="618"/>
      <c r="H277" s="623">
        <f t="shared" si="33"/>
        <v>0</v>
      </c>
      <c r="I277" s="683">
        <f t="shared" si="34"/>
        <v>0</v>
      </c>
      <c r="J277" s="684"/>
      <c r="K277" s="562"/>
      <c r="L277" s="529"/>
      <c r="M277" s="529"/>
      <c r="N277" s="559"/>
      <c r="O277" s="560"/>
      <c r="P277" s="560"/>
      <c r="Q277" s="566"/>
      <c r="R277" s="532"/>
      <c r="S277" s="562"/>
      <c r="T277" s="532"/>
      <c r="U277" s="529"/>
      <c r="V277" s="529"/>
      <c r="W277" s="529"/>
      <c r="X277" s="529"/>
      <c r="Y277" s="559"/>
      <c r="Z277" s="560"/>
      <c r="AA277" s="560"/>
      <c r="AB277" s="566"/>
      <c r="AC277" s="532"/>
      <c r="AD277" s="562"/>
      <c r="AE277" s="532"/>
      <c r="AF277" s="529"/>
      <c r="AG277" s="529"/>
      <c r="AH277" s="529"/>
      <c r="AI277" s="529"/>
      <c r="AJ277" s="559"/>
      <c r="AK277" s="560"/>
      <c r="AL277" s="560"/>
      <c r="AM277" s="566"/>
      <c r="AN277" s="532"/>
      <c r="AO277" s="562"/>
      <c r="AP277" s="532"/>
      <c r="AQ277" s="529"/>
      <c r="AR277" s="529"/>
      <c r="AS277" s="529"/>
      <c r="AT277" s="529"/>
      <c r="AU277" s="559"/>
      <c r="AV277" s="560"/>
      <c r="AW277" s="560"/>
      <c r="AX277" s="566"/>
      <c r="AY277" s="532"/>
      <c r="AZ277" s="562"/>
      <c r="BA277" s="532"/>
      <c r="BB277" s="529"/>
      <c r="BC277" s="529"/>
      <c r="BD277" s="529"/>
      <c r="BE277" s="529"/>
      <c r="BF277" s="559"/>
      <c r="BG277" s="560"/>
      <c r="BH277" s="560"/>
      <c r="BI277" s="566"/>
      <c r="BJ277" s="532"/>
      <c r="BK277" s="562"/>
      <c r="BL277" s="532"/>
      <c r="BM277" s="529"/>
      <c r="BN277" s="529"/>
      <c r="BO277" s="529"/>
      <c r="BP277" s="529"/>
      <c r="BQ277" s="559"/>
      <c r="BR277" s="560"/>
      <c r="BS277" s="560"/>
      <c r="BT277" s="566"/>
      <c r="BU277" s="532"/>
      <c r="BV277" s="562"/>
      <c r="BW277" s="532"/>
      <c r="BX277" s="529"/>
      <c r="BY277" s="529"/>
      <c r="BZ277" s="529"/>
      <c r="CA277" s="529"/>
      <c r="CB277" s="559"/>
      <c r="CC277" s="560"/>
      <c r="CD277" s="560"/>
      <c r="CE277" s="566"/>
      <c r="CF277" s="532"/>
      <c r="CG277" s="562"/>
      <c r="CH277" s="532"/>
      <c r="CI277" s="529"/>
      <c r="CJ277" s="529"/>
      <c r="CK277" s="529"/>
      <c r="CL277" s="529"/>
      <c r="CM277" s="559"/>
      <c r="CN277" s="560"/>
      <c r="CO277" s="560"/>
      <c r="CP277" s="566"/>
      <c r="CQ277" s="532"/>
      <c r="CR277" s="562"/>
      <c r="CS277" s="532"/>
      <c r="CT277" s="529"/>
      <c r="CU277" s="529"/>
      <c r="CV277" s="529"/>
      <c r="CW277" s="529"/>
      <c r="CX277" s="559"/>
      <c r="CY277" s="560"/>
      <c r="CZ277" s="560"/>
      <c r="DA277" s="566"/>
      <c r="DB277" s="532"/>
      <c r="DC277" s="562"/>
      <c r="DD277" s="532"/>
      <c r="DE277" s="529"/>
      <c r="DF277" s="529"/>
      <c r="DG277" s="529"/>
      <c r="DH277" s="529"/>
      <c r="DI277" s="559"/>
      <c r="DJ277" s="560"/>
      <c r="DK277" s="560"/>
      <c r="DL277" s="566"/>
      <c r="DM277" s="532"/>
      <c r="DN277" s="562"/>
      <c r="DO277" s="532"/>
      <c r="DP277" s="529"/>
      <c r="DQ277" s="529"/>
      <c r="DR277" s="529"/>
      <c r="DS277" s="529"/>
      <c r="DT277" s="559"/>
      <c r="DU277" s="560"/>
      <c r="DV277" s="560"/>
      <c r="DW277" s="566"/>
      <c r="DX277" s="532"/>
      <c r="DY277" s="562"/>
      <c r="DZ277" s="532"/>
      <c r="EA277" s="529"/>
      <c r="EB277" s="529"/>
      <c r="EC277" s="529"/>
      <c r="ED277" s="529"/>
      <c r="EE277" s="559"/>
      <c r="EF277" s="560"/>
      <c r="EG277" s="560"/>
      <c r="EH277" s="566"/>
      <c r="EI277" s="532"/>
      <c r="EJ277" s="562"/>
      <c r="EK277" s="532"/>
      <c r="EL277" s="529"/>
      <c r="EM277" s="529"/>
      <c r="EN277" s="529"/>
      <c r="EO277" s="529"/>
      <c r="EP277" s="559"/>
      <c r="EQ277" s="560"/>
      <c r="ER277" s="560"/>
      <c r="ES277" s="566"/>
      <c r="ET277" s="532"/>
      <c r="EU277" s="562"/>
      <c r="EV277" s="532"/>
      <c r="EW277" s="529"/>
      <c r="EX277" s="529"/>
      <c r="EY277" s="529"/>
      <c r="EZ277" s="529"/>
      <c r="FA277" s="559"/>
      <c r="FB277" s="560"/>
      <c r="FC277" s="560"/>
      <c r="FD277" s="566"/>
      <c r="FE277" s="532"/>
      <c r="FF277" s="562"/>
      <c r="FG277" s="532"/>
      <c r="FH277" s="529"/>
      <c r="FI277" s="529"/>
      <c r="FJ277" s="529"/>
      <c r="FK277" s="529"/>
      <c r="FL277" s="559"/>
      <c r="FM277" s="560"/>
      <c r="FN277" s="560"/>
      <c r="FO277" s="566"/>
      <c r="FP277" s="532"/>
      <c r="FQ277" s="562"/>
      <c r="FR277" s="532"/>
      <c r="FS277" s="529"/>
      <c r="FT277" s="529"/>
      <c r="FU277" s="529"/>
      <c r="FV277" s="529"/>
      <c r="FW277" s="559"/>
      <c r="FX277" s="560"/>
      <c r="FY277" s="560"/>
      <c r="FZ277" s="566"/>
      <c r="GA277" s="532"/>
      <c r="GB277" s="562"/>
      <c r="GC277" s="532"/>
      <c r="GD277" s="529"/>
      <c r="GE277" s="529"/>
      <c r="GF277" s="529"/>
      <c r="GG277" s="529"/>
      <c r="GH277" s="559"/>
      <c r="GI277" s="560"/>
      <c r="GJ277" s="560"/>
    </row>
    <row r="278" spans="1:208" s="27" customFormat="1" ht="14.25">
      <c r="A278" s="549">
        <f>1+A277</f>
        <v>17</v>
      </c>
      <c r="B278" s="553"/>
      <c r="C278" s="617"/>
      <c r="D278" s="551"/>
      <c r="E278" s="551"/>
      <c r="F278" s="623"/>
      <c r="G278" s="618"/>
      <c r="H278" s="623">
        <f t="shared" si="33"/>
        <v>0</v>
      </c>
      <c r="I278" s="683">
        <f t="shared" si="34"/>
        <v>0</v>
      </c>
      <c r="J278" s="685"/>
      <c r="K278" s="668"/>
      <c r="L278" s="663"/>
      <c r="M278" s="663"/>
      <c r="N278" s="664"/>
      <c r="O278" s="665"/>
      <c r="P278" s="665"/>
      <c r="Q278" s="666"/>
      <c r="R278" s="667"/>
      <c r="S278" s="668"/>
      <c r="T278" s="667"/>
      <c r="U278" s="663"/>
      <c r="V278" s="663"/>
      <c r="W278" s="663"/>
      <c r="X278" s="663"/>
      <c r="Y278" s="664"/>
      <c r="Z278" s="665"/>
      <c r="AA278" s="665"/>
      <c r="AB278" s="666"/>
      <c r="AC278" s="667"/>
      <c r="AD278" s="668"/>
      <c r="AE278" s="667"/>
      <c r="AF278" s="663"/>
      <c r="AG278" s="663"/>
      <c r="AH278" s="663"/>
      <c r="AI278" s="663"/>
      <c r="AJ278" s="664"/>
      <c r="AK278" s="665"/>
      <c r="AL278" s="665"/>
      <c r="AM278" s="666"/>
      <c r="AN278" s="667"/>
      <c r="AO278" s="668"/>
      <c r="AP278" s="667"/>
      <c r="AQ278" s="663"/>
      <c r="AR278" s="663"/>
      <c r="AS278" s="663"/>
      <c r="AT278" s="663"/>
      <c r="AU278" s="664"/>
      <c r="AV278" s="665"/>
      <c r="AW278" s="665"/>
      <c r="AX278" s="666"/>
      <c r="AY278" s="667"/>
      <c r="AZ278" s="668"/>
      <c r="BA278" s="667"/>
      <c r="BB278" s="663"/>
      <c r="BC278" s="663"/>
      <c r="BD278" s="663"/>
      <c r="BE278" s="663"/>
      <c r="BF278" s="664"/>
      <c r="BG278" s="665"/>
      <c r="BH278" s="665"/>
      <c r="BI278" s="666"/>
      <c r="BJ278" s="667"/>
      <c r="BK278" s="668"/>
      <c r="BL278" s="667"/>
      <c r="BM278" s="663"/>
      <c r="BN278" s="663"/>
      <c r="BO278" s="663"/>
      <c r="BP278" s="663"/>
      <c r="BQ278" s="664"/>
      <c r="BR278" s="665"/>
      <c r="BS278" s="665"/>
      <c r="BT278" s="666"/>
      <c r="BU278" s="667"/>
      <c r="BV278" s="668"/>
      <c r="BW278" s="667"/>
      <c r="BX278" s="663"/>
      <c r="BY278" s="663"/>
      <c r="BZ278" s="663"/>
      <c r="CA278" s="663"/>
      <c r="CB278" s="664"/>
      <c r="CC278" s="665"/>
      <c r="CD278" s="665"/>
      <c r="CE278" s="666"/>
      <c r="CF278" s="667"/>
      <c r="CG278" s="668"/>
      <c r="CH278" s="667"/>
      <c r="CI278" s="663"/>
      <c r="CJ278" s="663"/>
      <c r="CK278" s="663"/>
      <c r="CL278" s="663"/>
      <c r="CM278" s="664"/>
      <c r="CN278" s="665"/>
      <c r="CO278" s="665"/>
      <c r="CP278" s="666"/>
      <c r="CQ278" s="667"/>
      <c r="CR278" s="668"/>
      <c r="CS278" s="667"/>
      <c r="CT278" s="663"/>
      <c r="CU278" s="663"/>
      <c r="CV278" s="663"/>
      <c r="CW278" s="663"/>
      <c r="CX278" s="664"/>
      <c r="CY278" s="665"/>
      <c r="CZ278" s="665"/>
      <c r="DA278" s="666"/>
      <c r="DB278" s="667"/>
      <c r="DC278" s="668"/>
      <c r="DD278" s="667"/>
      <c r="DE278" s="663"/>
      <c r="DF278" s="663"/>
      <c r="DG278" s="663"/>
      <c r="DH278" s="663"/>
      <c r="DI278" s="664"/>
      <c r="DJ278" s="665"/>
      <c r="DK278" s="665"/>
      <c r="DL278" s="666"/>
      <c r="DM278" s="667"/>
      <c r="DN278" s="668"/>
      <c r="DO278" s="667"/>
      <c r="DP278" s="663"/>
      <c r="DQ278" s="663"/>
      <c r="DR278" s="663"/>
      <c r="DS278" s="663"/>
      <c r="DT278" s="664"/>
      <c r="DU278" s="665"/>
      <c r="DV278" s="665"/>
      <c r="DW278" s="666"/>
      <c r="DX278" s="667"/>
      <c r="DY278" s="668"/>
      <c r="DZ278" s="667"/>
      <c r="EA278" s="663"/>
      <c r="EB278" s="663"/>
      <c r="EC278" s="663"/>
      <c r="ED278" s="663"/>
      <c r="EE278" s="664"/>
      <c r="EF278" s="665"/>
      <c r="EG278" s="665"/>
      <c r="EH278" s="666"/>
      <c r="EI278" s="667"/>
      <c r="EJ278" s="668"/>
      <c r="EK278" s="667"/>
      <c r="EL278" s="663"/>
      <c r="EM278" s="663"/>
      <c r="EN278" s="663"/>
      <c r="EO278" s="663"/>
      <c r="EP278" s="664"/>
      <c r="EQ278" s="665"/>
      <c r="ER278" s="665"/>
      <c r="ES278" s="666"/>
      <c r="ET278" s="667"/>
      <c r="EU278" s="668"/>
      <c r="EV278" s="667"/>
      <c r="EW278" s="663"/>
      <c r="EX278" s="663"/>
      <c r="EY278" s="663"/>
      <c r="EZ278" s="663"/>
      <c r="FA278" s="664"/>
      <c r="FB278" s="665"/>
      <c r="FC278" s="665"/>
      <c r="FD278" s="666"/>
      <c r="FE278" s="667"/>
      <c r="FF278" s="668"/>
      <c r="FG278" s="667"/>
      <c r="FH278" s="663"/>
      <c r="FI278" s="663"/>
      <c r="FJ278" s="663"/>
      <c r="FK278" s="663"/>
      <c r="FL278" s="664"/>
      <c r="FM278" s="665"/>
      <c r="FN278" s="665"/>
      <c r="FO278" s="666"/>
      <c r="FP278" s="667"/>
      <c r="FQ278" s="668"/>
      <c r="FR278" s="667"/>
      <c r="FS278" s="663"/>
      <c r="FT278" s="663"/>
      <c r="FU278" s="663"/>
      <c r="FV278" s="663"/>
      <c r="FW278" s="664"/>
      <c r="FX278" s="665"/>
      <c r="FY278" s="665"/>
      <c r="FZ278" s="666"/>
      <c r="GA278" s="667"/>
      <c r="GB278" s="668"/>
      <c r="GC278" s="667"/>
      <c r="GD278" s="663"/>
      <c r="GE278" s="663"/>
      <c r="GF278" s="663"/>
      <c r="GG278" s="663"/>
      <c r="GH278" s="664"/>
      <c r="GI278" s="665"/>
      <c r="GJ278" s="665"/>
    </row>
    <row r="279" spans="1:208" s="1324" customFormat="1" ht="14.25">
      <c r="A279" s="1310">
        <f t="shared" si="35"/>
        <v>18</v>
      </c>
      <c r="B279" s="1311"/>
      <c r="C279" s="1312" t="s">
        <v>3166</v>
      </c>
      <c r="D279" s="1313" t="s">
        <v>250</v>
      </c>
      <c r="E279" s="1313">
        <v>1</v>
      </c>
      <c r="F279" s="1314"/>
      <c r="G279" s="1315"/>
      <c r="H279" s="1314">
        <f t="shared" si="33"/>
        <v>0</v>
      </c>
      <c r="I279" s="1316">
        <f t="shared" si="34"/>
        <v>0</v>
      </c>
      <c r="J279" s="1317"/>
      <c r="K279" s="1318"/>
      <c r="L279" s="1319"/>
      <c r="M279" s="1319"/>
      <c r="N279" s="1320"/>
      <c r="O279" s="1321"/>
      <c r="P279" s="1321"/>
      <c r="Q279" s="1322"/>
      <c r="R279" s="1323"/>
      <c r="S279" s="1318"/>
      <c r="T279" s="1323"/>
      <c r="U279" s="1319"/>
      <c r="V279" s="1319"/>
      <c r="W279" s="1319"/>
      <c r="X279" s="1319"/>
      <c r="Y279" s="1320"/>
      <c r="Z279" s="1321"/>
      <c r="AA279" s="1321"/>
      <c r="AB279" s="1322"/>
      <c r="AC279" s="1323"/>
      <c r="AD279" s="1318"/>
      <c r="AE279" s="1323"/>
      <c r="AF279" s="1319"/>
      <c r="AG279" s="1319"/>
      <c r="AH279" s="1319"/>
      <c r="AI279" s="1319"/>
      <c r="AJ279" s="1320"/>
      <c r="AK279" s="1321"/>
      <c r="AL279" s="1321"/>
      <c r="AM279" s="1322"/>
      <c r="AN279" s="1323"/>
      <c r="AO279" s="1318"/>
      <c r="AP279" s="1323"/>
      <c r="AQ279" s="1319"/>
      <c r="AR279" s="1319"/>
      <c r="AS279" s="1319"/>
      <c r="AT279" s="1319"/>
      <c r="AU279" s="1320"/>
      <c r="AV279" s="1321"/>
      <c r="AW279" s="1321"/>
      <c r="AX279" s="1322"/>
      <c r="AY279" s="1323"/>
      <c r="AZ279" s="1318"/>
      <c r="BA279" s="1323"/>
      <c r="BB279" s="1319"/>
      <c r="BC279" s="1319"/>
      <c r="BD279" s="1319"/>
      <c r="BE279" s="1319"/>
      <c r="BF279" s="1320"/>
      <c r="BG279" s="1321"/>
      <c r="BH279" s="1321"/>
      <c r="BI279" s="1322"/>
      <c r="BJ279" s="1323"/>
      <c r="BK279" s="1318"/>
      <c r="BL279" s="1323"/>
      <c r="BM279" s="1319"/>
      <c r="BN279" s="1319"/>
      <c r="BO279" s="1319"/>
      <c r="BP279" s="1319"/>
      <c r="BQ279" s="1320"/>
      <c r="BR279" s="1321"/>
      <c r="BS279" s="1321"/>
      <c r="BT279" s="1322"/>
      <c r="BU279" s="1323"/>
      <c r="BV279" s="1318"/>
      <c r="BW279" s="1323"/>
      <c r="BX279" s="1319"/>
      <c r="BY279" s="1319"/>
      <c r="BZ279" s="1319"/>
      <c r="CA279" s="1319"/>
      <c r="CB279" s="1320"/>
      <c r="CC279" s="1321"/>
      <c r="CD279" s="1321"/>
      <c r="CE279" s="1322"/>
      <c r="CF279" s="1323"/>
      <c r="CG279" s="1318"/>
      <c r="CH279" s="1323"/>
      <c r="CI279" s="1319"/>
      <c r="CJ279" s="1319"/>
      <c r="CK279" s="1319"/>
      <c r="CL279" s="1319"/>
      <c r="CM279" s="1320"/>
      <c r="CN279" s="1321"/>
      <c r="CO279" s="1321"/>
      <c r="CP279" s="1322"/>
      <c r="CQ279" s="1323"/>
      <c r="CR279" s="1318"/>
      <c r="CS279" s="1323"/>
      <c r="CT279" s="1319"/>
      <c r="CU279" s="1319"/>
      <c r="CV279" s="1319"/>
      <c r="CW279" s="1319"/>
      <c r="CX279" s="1320"/>
      <c r="CY279" s="1321"/>
      <c r="CZ279" s="1321"/>
      <c r="DA279" s="1322"/>
      <c r="DB279" s="1323"/>
      <c r="DC279" s="1318"/>
      <c r="DD279" s="1323"/>
      <c r="DE279" s="1319"/>
      <c r="DF279" s="1319"/>
      <c r="DG279" s="1319"/>
      <c r="DH279" s="1319"/>
      <c r="DI279" s="1320"/>
      <c r="DJ279" s="1321"/>
      <c r="DK279" s="1321"/>
      <c r="DL279" s="1322"/>
      <c r="DM279" s="1323"/>
      <c r="DN279" s="1318"/>
      <c r="DO279" s="1323"/>
      <c r="DP279" s="1319"/>
      <c r="DQ279" s="1319"/>
      <c r="DR279" s="1319"/>
      <c r="DS279" s="1319"/>
      <c r="DT279" s="1320"/>
      <c r="DU279" s="1321"/>
      <c r="DV279" s="1321"/>
      <c r="DW279" s="1322"/>
      <c r="DX279" s="1323"/>
      <c r="DY279" s="1318"/>
      <c r="DZ279" s="1323"/>
      <c r="EA279" s="1319"/>
      <c r="EB279" s="1319"/>
      <c r="EC279" s="1319"/>
      <c r="ED279" s="1319"/>
      <c r="EE279" s="1320"/>
      <c r="EF279" s="1321"/>
      <c r="EG279" s="1321"/>
      <c r="EH279" s="1322"/>
      <c r="EI279" s="1323"/>
      <c r="EJ279" s="1318"/>
      <c r="EK279" s="1323"/>
      <c r="EL279" s="1319"/>
      <c r="EM279" s="1319"/>
      <c r="EN279" s="1319"/>
      <c r="EO279" s="1319"/>
      <c r="EP279" s="1320"/>
      <c r="EQ279" s="1321"/>
      <c r="ER279" s="1321"/>
      <c r="ES279" s="1322"/>
      <c r="ET279" s="1323"/>
      <c r="EU279" s="1318"/>
      <c r="EV279" s="1323"/>
      <c r="EW279" s="1319"/>
      <c r="EX279" s="1319"/>
      <c r="EY279" s="1319"/>
      <c r="EZ279" s="1319"/>
      <c r="FA279" s="1320"/>
      <c r="FB279" s="1321"/>
      <c r="FC279" s="1321"/>
      <c r="FD279" s="1322"/>
      <c r="FE279" s="1323"/>
      <c r="FF279" s="1318"/>
      <c r="FG279" s="1323"/>
      <c r="FH279" s="1319"/>
      <c r="FI279" s="1319"/>
      <c r="FJ279" s="1319"/>
      <c r="FK279" s="1319"/>
      <c r="FL279" s="1320"/>
      <c r="FM279" s="1321"/>
      <c r="FN279" s="1321"/>
      <c r="FO279" s="1322"/>
      <c r="FP279" s="1323"/>
      <c r="FQ279" s="1318"/>
      <c r="FR279" s="1323"/>
      <c r="FS279" s="1319"/>
      <c r="FT279" s="1319"/>
      <c r="FU279" s="1319"/>
      <c r="FV279" s="1319"/>
      <c r="FW279" s="1320"/>
      <c r="FX279" s="1321"/>
      <c r="FY279" s="1321"/>
      <c r="FZ279" s="1322"/>
      <c r="GA279" s="1323"/>
      <c r="GB279" s="1318"/>
      <c r="GC279" s="1323"/>
      <c r="GD279" s="1319"/>
      <c r="GE279" s="1319"/>
      <c r="GF279" s="1319"/>
      <c r="GG279" s="1319"/>
      <c r="GH279" s="1320"/>
      <c r="GI279" s="1321"/>
      <c r="GJ279" s="1321"/>
    </row>
    <row r="280" spans="1:208" s="1324" customFormat="1" ht="14.25">
      <c r="A280" s="1310">
        <f t="shared" si="35"/>
        <v>19</v>
      </c>
      <c r="B280" s="1311"/>
      <c r="C280" s="1312" t="s">
        <v>3167</v>
      </c>
      <c r="D280" s="1313" t="s">
        <v>250</v>
      </c>
      <c r="E280" s="1313">
        <v>1</v>
      </c>
      <c r="F280" s="1314"/>
      <c r="G280" s="1315"/>
      <c r="H280" s="1314">
        <f t="shared" si="33"/>
        <v>0</v>
      </c>
      <c r="I280" s="1316">
        <f t="shared" si="34"/>
        <v>0</v>
      </c>
      <c r="J280" s="1317"/>
      <c r="K280" s="1318"/>
      <c r="L280" s="1319"/>
      <c r="M280" s="1319"/>
      <c r="N280" s="1320"/>
      <c r="O280" s="1321"/>
      <c r="P280" s="1321"/>
      <c r="Q280" s="1322"/>
      <c r="R280" s="1323"/>
      <c r="S280" s="1318"/>
      <c r="T280" s="1323"/>
      <c r="U280" s="1319"/>
      <c r="V280" s="1319"/>
      <c r="W280" s="1319"/>
      <c r="X280" s="1319"/>
      <c r="Y280" s="1320"/>
      <c r="Z280" s="1321"/>
      <c r="AA280" s="1321"/>
      <c r="AB280" s="1322"/>
      <c r="AC280" s="1323"/>
      <c r="AD280" s="1318"/>
      <c r="AE280" s="1323"/>
      <c r="AF280" s="1319"/>
      <c r="AG280" s="1319"/>
      <c r="AH280" s="1319"/>
      <c r="AI280" s="1319"/>
      <c r="AJ280" s="1320"/>
      <c r="AK280" s="1321"/>
      <c r="AL280" s="1321"/>
      <c r="AM280" s="1322"/>
      <c r="AN280" s="1323"/>
      <c r="AO280" s="1318"/>
      <c r="AP280" s="1323"/>
      <c r="AQ280" s="1319"/>
      <c r="AR280" s="1319"/>
      <c r="AS280" s="1319"/>
      <c r="AT280" s="1319"/>
      <c r="AU280" s="1320"/>
      <c r="AV280" s="1321"/>
      <c r="AW280" s="1321"/>
      <c r="AX280" s="1322"/>
      <c r="AY280" s="1323"/>
      <c r="AZ280" s="1318"/>
      <c r="BA280" s="1323"/>
      <c r="BB280" s="1319"/>
      <c r="BC280" s="1319"/>
      <c r="BD280" s="1319"/>
      <c r="BE280" s="1319"/>
      <c r="BF280" s="1320"/>
      <c r="BG280" s="1321"/>
      <c r="BH280" s="1321"/>
      <c r="BI280" s="1322"/>
      <c r="BJ280" s="1323"/>
      <c r="BK280" s="1318"/>
      <c r="BL280" s="1323"/>
      <c r="BM280" s="1319"/>
      <c r="BN280" s="1319"/>
      <c r="BO280" s="1319"/>
      <c r="BP280" s="1319"/>
      <c r="BQ280" s="1320"/>
      <c r="BR280" s="1321"/>
      <c r="BS280" s="1321"/>
      <c r="BT280" s="1322"/>
      <c r="BU280" s="1323"/>
      <c r="BV280" s="1318"/>
      <c r="BW280" s="1323"/>
      <c r="BX280" s="1319"/>
      <c r="BY280" s="1319"/>
      <c r="BZ280" s="1319"/>
      <c r="CA280" s="1319"/>
      <c r="CB280" s="1320"/>
      <c r="CC280" s="1321"/>
      <c r="CD280" s="1321"/>
      <c r="CE280" s="1322"/>
      <c r="CF280" s="1323"/>
      <c r="CG280" s="1318"/>
      <c r="CH280" s="1323"/>
      <c r="CI280" s="1319"/>
      <c r="CJ280" s="1319"/>
      <c r="CK280" s="1319"/>
      <c r="CL280" s="1319"/>
      <c r="CM280" s="1320"/>
      <c r="CN280" s="1321"/>
      <c r="CO280" s="1321"/>
      <c r="CP280" s="1322"/>
      <c r="CQ280" s="1323"/>
      <c r="CR280" s="1318"/>
      <c r="CS280" s="1323"/>
      <c r="CT280" s="1319"/>
      <c r="CU280" s="1319"/>
      <c r="CV280" s="1319"/>
      <c r="CW280" s="1319"/>
      <c r="CX280" s="1320"/>
      <c r="CY280" s="1321"/>
      <c r="CZ280" s="1321"/>
      <c r="DA280" s="1322"/>
      <c r="DB280" s="1323"/>
      <c r="DC280" s="1318"/>
      <c r="DD280" s="1323"/>
      <c r="DE280" s="1319"/>
      <c r="DF280" s="1319"/>
      <c r="DG280" s="1319"/>
      <c r="DH280" s="1319"/>
      <c r="DI280" s="1320"/>
      <c r="DJ280" s="1321"/>
      <c r="DK280" s="1321"/>
      <c r="DL280" s="1322"/>
      <c r="DM280" s="1323"/>
      <c r="DN280" s="1318"/>
      <c r="DO280" s="1323"/>
      <c r="DP280" s="1319"/>
      <c r="DQ280" s="1319"/>
      <c r="DR280" s="1319"/>
      <c r="DS280" s="1319"/>
      <c r="DT280" s="1320"/>
      <c r="DU280" s="1321"/>
      <c r="DV280" s="1321"/>
      <c r="DW280" s="1322"/>
      <c r="DX280" s="1323"/>
      <c r="DY280" s="1318"/>
      <c r="DZ280" s="1323"/>
      <c r="EA280" s="1319"/>
      <c r="EB280" s="1319"/>
      <c r="EC280" s="1319"/>
      <c r="ED280" s="1319"/>
      <c r="EE280" s="1320"/>
      <c r="EF280" s="1321"/>
      <c r="EG280" s="1321"/>
      <c r="EH280" s="1322"/>
      <c r="EI280" s="1323"/>
      <c r="EJ280" s="1318"/>
      <c r="EK280" s="1323"/>
      <c r="EL280" s="1319"/>
      <c r="EM280" s="1319"/>
      <c r="EN280" s="1319"/>
      <c r="EO280" s="1319"/>
      <c r="EP280" s="1320"/>
      <c r="EQ280" s="1321"/>
      <c r="ER280" s="1321"/>
      <c r="ES280" s="1322"/>
      <c r="ET280" s="1323"/>
      <c r="EU280" s="1318"/>
      <c r="EV280" s="1323"/>
      <c r="EW280" s="1319"/>
      <c r="EX280" s="1319"/>
      <c r="EY280" s="1319"/>
      <c r="EZ280" s="1319"/>
      <c r="FA280" s="1320"/>
      <c r="FB280" s="1321"/>
      <c r="FC280" s="1321"/>
      <c r="FD280" s="1322"/>
      <c r="FE280" s="1323"/>
      <c r="FF280" s="1318"/>
      <c r="FG280" s="1323"/>
      <c r="FH280" s="1319"/>
      <c r="FI280" s="1319"/>
      <c r="FJ280" s="1319"/>
      <c r="FK280" s="1319"/>
      <c r="FL280" s="1320"/>
      <c r="FM280" s="1321"/>
      <c r="FN280" s="1321"/>
      <c r="FO280" s="1322"/>
      <c r="FP280" s="1323"/>
      <c r="FQ280" s="1318"/>
      <c r="FR280" s="1323"/>
      <c r="FS280" s="1319"/>
      <c r="FT280" s="1319"/>
      <c r="FU280" s="1319"/>
      <c r="FV280" s="1319"/>
      <c r="FW280" s="1320"/>
      <c r="FX280" s="1321"/>
      <c r="FY280" s="1321"/>
      <c r="FZ280" s="1322"/>
      <c r="GA280" s="1323"/>
      <c r="GB280" s="1318"/>
      <c r="GC280" s="1323"/>
      <c r="GD280" s="1319"/>
      <c r="GE280" s="1319"/>
      <c r="GF280" s="1319"/>
      <c r="GG280" s="1319"/>
      <c r="GH280" s="1320"/>
      <c r="GI280" s="1321"/>
      <c r="GJ280" s="1321"/>
    </row>
    <row r="281" spans="1:208" s="27" customFormat="1" ht="14.25">
      <c r="A281" s="549">
        <f t="shared" si="35"/>
        <v>20</v>
      </c>
      <c r="B281" s="553"/>
      <c r="C281" s="617" t="s">
        <v>3168</v>
      </c>
      <c r="D281" s="551" t="s">
        <v>250</v>
      </c>
      <c r="E281" s="551">
        <v>1</v>
      </c>
      <c r="F281" s="623"/>
      <c r="G281" s="618"/>
      <c r="H281" s="623">
        <f t="shared" si="33"/>
        <v>0</v>
      </c>
      <c r="I281" s="683">
        <f t="shared" si="34"/>
        <v>0</v>
      </c>
      <c r="J281" s="685"/>
      <c r="K281" s="668"/>
      <c r="L281" s="663"/>
      <c r="M281" s="663"/>
      <c r="N281" s="664"/>
      <c r="O281" s="665"/>
      <c r="P281" s="665"/>
      <c r="Q281" s="666"/>
      <c r="R281" s="667"/>
      <c r="S281" s="668"/>
      <c r="T281" s="667"/>
      <c r="U281" s="663"/>
      <c r="V281" s="663"/>
      <c r="W281" s="663"/>
      <c r="X281" s="663"/>
      <c r="Y281" s="664"/>
      <c r="Z281" s="665"/>
      <c r="AA281" s="665"/>
      <c r="AB281" s="666"/>
      <c r="AC281" s="667"/>
      <c r="AD281" s="668"/>
      <c r="AE281" s="667"/>
      <c r="AF281" s="663"/>
      <c r="AG281" s="663"/>
      <c r="AH281" s="663"/>
      <c r="AI281" s="663"/>
      <c r="AJ281" s="664"/>
      <c r="AK281" s="665"/>
      <c r="AL281" s="665"/>
      <c r="AM281" s="666"/>
      <c r="AN281" s="667"/>
      <c r="AO281" s="668"/>
      <c r="AP281" s="667"/>
      <c r="AQ281" s="663"/>
      <c r="AR281" s="663"/>
      <c r="AS281" s="663"/>
      <c r="AT281" s="663"/>
      <c r="AU281" s="664"/>
      <c r="AV281" s="665"/>
      <c r="AW281" s="665"/>
      <c r="AX281" s="666"/>
      <c r="AY281" s="667"/>
      <c r="AZ281" s="668"/>
      <c r="BA281" s="667"/>
      <c r="BB281" s="663"/>
      <c r="BC281" s="663"/>
      <c r="BD281" s="663"/>
      <c r="BE281" s="663"/>
      <c r="BF281" s="664"/>
      <c r="BG281" s="665"/>
      <c r="BH281" s="665"/>
      <c r="BI281" s="666"/>
      <c r="BJ281" s="667"/>
      <c r="BK281" s="668"/>
      <c r="BL281" s="667"/>
      <c r="BM281" s="663"/>
      <c r="BN281" s="663"/>
      <c r="BO281" s="663"/>
      <c r="BP281" s="663"/>
      <c r="BQ281" s="664"/>
      <c r="BR281" s="665"/>
      <c r="BS281" s="665"/>
      <c r="BT281" s="666"/>
      <c r="BU281" s="667"/>
      <c r="BV281" s="668"/>
      <c r="BW281" s="667"/>
      <c r="BX281" s="663"/>
      <c r="BY281" s="663"/>
      <c r="BZ281" s="663"/>
      <c r="CA281" s="663"/>
      <c r="CB281" s="664"/>
      <c r="CC281" s="665"/>
      <c r="CD281" s="665"/>
      <c r="CE281" s="666"/>
      <c r="CF281" s="667"/>
      <c r="CG281" s="668"/>
      <c r="CH281" s="667"/>
      <c r="CI281" s="663"/>
      <c r="CJ281" s="663"/>
      <c r="CK281" s="663"/>
      <c r="CL281" s="663"/>
      <c r="CM281" s="664"/>
      <c r="CN281" s="665"/>
      <c r="CO281" s="665"/>
      <c r="CP281" s="666"/>
      <c r="CQ281" s="667"/>
      <c r="CR281" s="668"/>
      <c r="CS281" s="667"/>
      <c r="CT281" s="663"/>
      <c r="CU281" s="663"/>
      <c r="CV281" s="663"/>
      <c r="CW281" s="663"/>
      <c r="CX281" s="664"/>
      <c r="CY281" s="665"/>
      <c r="CZ281" s="665"/>
      <c r="DA281" s="666"/>
      <c r="DB281" s="667"/>
      <c r="DC281" s="668"/>
      <c r="DD281" s="667"/>
      <c r="DE281" s="663"/>
      <c r="DF281" s="663"/>
      <c r="DG281" s="663"/>
      <c r="DH281" s="663"/>
      <c r="DI281" s="664"/>
      <c r="DJ281" s="665"/>
      <c r="DK281" s="665"/>
      <c r="DL281" s="666"/>
      <c r="DM281" s="667"/>
      <c r="DN281" s="668"/>
      <c r="DO281" s="667"/>
      <c r="DP281" s="663"/>
      <c r="DQ281" s="663"/>
      <c r="DR281" s="663"/>
      <c r="DS281" s="663"/>
      <c r="DT281" s="664"/>
      <c r="DU281" s="665"/>
      <c r="DV281" s="665"/>
      <c r="DW281" s="666"/>
      <c r="DX281" s="667"/>
      <c r="DY281" s="668"/>
      <c r="DZ281" s="667"/>
      <c r="EA281" s="663"/>
      <c r="EB281" s="663"/>
      <c r="EC281" s="663"/>
      <c r="ED281" s="663"/>
      <c r="EE281" s="664"/>
      <c r="EF281" s="665"/>
      <c r="EG281" s="665"/>
      <c r="EH281" s="666"/>
      <c r="EI281" s="667"/>
      <c r="EJ281" s="668"/>
      <c r="EK281" s="667"/>
      <c r="EL281" s="663"/>
      <c r="EM281" s="663"/>
      <c r="EN281" s="663"/>
      <c r="EO281" s="663"/>
      <c r="EP281" s="664"/>
      <c r="EQ281" s="665"/>
      <c r="ER281" s="665"/>
      <c r="ES281" s="666"/>
      <c r="ET281" s="667"/>
      <c r="EU281" s="668"/>
      <c r="EV281" s="667"/>
      <c r="EW281" s="663"/>
      <c r="EX281" s="663"/>
      <c r="EY281" s="663"/>
      <c r="EZ281" s="663"/>
      <c r="FA281" s="664"/>
      <c r="FB281" s="665"/>
      <c r="FC281" s="665"/>
      <c r="FD281" s="666"/>
      <c r="FE281" s="667"/>
      <c r="FF281" s="668"/>
      <c r="FG281" s="667"/>
      <c r="FH281" s="663"/>
      <c r="FI281" s="663"/>
      <c r="FJ281" s="663"/>
      <c r="FK281" s="663"/>
      <c r="FL281" s="664"/>
      <c r="FM281" s="665"/>
      <c r="FN281" s="665"/>
      <c r="FO281" s="666"/>
      <c r="FP281" s="667"/>
      <c r="FQ281" s="668"/>
      <c r="FR281" s="667"/>
      <c r="FS281" s="663"/>
      <c r="FT281" s="663"/>
      <c r="FU281" s="663"/>
      <c r="FV281" s="663"/>
      <c r="FW281" s="664"/>
      <c r="FX281" s="665"/>
      <c r="FY281" s="665"/>
      <c r="FZ281" s="666"/>
      <c r="GA281" s="667"/>
      <c r="GB281" s="668"/>
      <c r="GC281" s="667"/>
      <c r="GD281" s="663"/>
      <c r="GE281" s="663"/>
      <c r="GF281" s="663"/>
      <c r="GG281" s="663"/>
      <c r="GH281" s="664"/>
      <c r="GI281" s="665"/>
      <c r="GJ281" s="665"/>
    </row>
    <row r="282" spans="1:208" s="27" customFormat="1" ht="25.5">
      <c r="A282" s="549">
        <f t="shared" si="35"/>
        <v>21</v>
      </c>
      <c r="B282" s="553"/>
      <c r="C282" s="617" t="s">
        <v>3169</v>
      </c>
      <c r="D282" s="551" t="s">
        <v>250</v>
      </c>
      <c r="E282" s="551">
        <v>1</v>
      </c>
      <c r="F282" s="623"/>
      <c r="G282" s="618"/>
      <c r="H282" s="623">
        <f t="shared" si="33"/>
        <v>0</v>
      </c>
      <c r="I282" s="683">
        <f t="shared" si="34"/>
        <v>0</v>
      </c>
      <c r="J282" s="685"/>
      <c r="K282" s="668"/>
      <c r="L282" s="663"/>
      <c r="M282" s="663"/>
      <c r="N282" s="664"/>
      <c r="O282" s="665"/>
      <c r="P282" s="665"/>
      <c r="Q282" s="666"/>
      <c r="R282" s="667"/>
      <c r="S282" s="668"/>
      <c r="T282" s="667"/>
      <c r="U282" s="663"/>
      <c r="V282" s="663"/>
      <c r="W282" s="663"/>
      <c r="X282" s="663"/>
      <c r="Y282" s="664"/>
      <c r="Z282" s="665"/>
      <c r="AA282" s="665"/>
      <c r="AB282" s="666"/>
      <c r="AC282" s="667"/>
      <c r="AD282" s="668"/>
      <c r="AE282" s="667"/>
      <c r="AF282" s="663"/>
      <c r="AG282" s="663"/>
      <c r="AH282" s="663"/>
      <c r="AI282" s="663"/>
      <c r="AJ282" s="664"/>
      <c r="AK282" s="665"/>
      <c r="AL282" s="665"/>
      <c r="AM282" s="666"/>
      <c r="AN282" s="667"/>
      <c r="AO282" s="668"/>
      <c r="AP282" s="667"/>
      <c r="AQ282" s="663"/>
      <c r="AR282" s="663"/>
      <c r="AS282" s="663"/>
      <c r="AT282" s="663"/>
      <c r="AU282" s="664"/>
      <c r="AV282" s="665"/>
      <c r="AW282" s="665"/>
      <c r="AX282" s="666"/>
      <c r="AY282" s="667"/>
      <c r="AZ282" s="668"/>
      <c r="BA282" s="667"/>
      <c r="BB282" s="663"/>
      <c r="BC282" s="663"/>
      <c r="BD282" s="663"/>
      <c r="BE282" s="663"/>
      <c r="BF282" s="664"/>
      <c r="BG282" s="665"/>
      <c r="BH282" s="665"/>
      <c r="BI282" s="666"/>
      <c r="BJ282" s="667"/>
      <c r="BK282" s="668"/>
      <c r="BL282" s="667"/>
      <c r="BM282" s="663"/>
      <c r="BN282" s="663"/>
      <c r="BO282" s="663"/>
      <c r="BP282" s="663"/>
      <c r="BQ282" s="664"/>
      <c r="BR282" s="665"/>
      <c r="BS282" s="665"/>
      <c r="BT282" s="666"/>
      <c r="BU282" s="667"/>
      <c r="BV282" s="668"/>
      <c r="BW282" s="667"/>
      <c r="BX282" s="663"/>
      <c r="BY282" s="663"/>
      <c r="BZ282" s="663"/>
      <c r="CA282" s="663"/>
      <c r="CB282" s="664"/>
      <c r="CC282" s="665"/>
      <c r="CD282" s="665"/>
      <c r="CE282" s="666"/>
      <c r="CF282" s="667"/>
      <c r="CG282" s="668"/>
      <c r="CH282" s="667"/>
      <c r="CI282" s="663"/>
      <c r="CJ282" s="663"/>
      <c r="CK282" s="663"/>
      <c r="CL282" s="663"/>
      <c r="CM282" s="664"/>
      <c r="CN282" s="665"/>
      <c r="CO282" s="665"/>
      <c r="CP282" s="666"/>
      <c r="CQ282" s="667"/>
      <c r="CR282" s="668"/>
      <c r="CS282" s="667"/>
      <c r="CT282" s="663"/>
      <c r="CU282" s="663"/>
      <c r="CV282" s="663"/>
      <c r="CW282" s="663"/>
      <c r="CX282" s="664"/>
      <c r="CY282" s="665"/>
      <c r="CZ282" s="665"/>
      <c r="DA282" s="666"/>
      <c r="DB282" s="667"/>
      <c r="DC282" s="668"/>
      <c r="DD282" s="667"/>
      <c r="DE282" s="663"/>
      <c r="DF282" s="663"/>
      <c r="DG282" s="663"/>
      <c r="DH282" s="663"/>
      <c r="DI282" s="664"/>
      <c r="DJ282" s="665"/>
      <c r="DK282" s="665"/>
      <c r="DL282" s="666"/>
      <c r="DM282" s="667"/>
      <c r="DN282" s="668"/>
      <c r="DO282" s="667"/>
      <c r="DP282" s="663"/>
      <c r="DQ282" s="663"/>
      <c r="DR282" s="663"/>
      <c r="DS282" s="663"/>
      <c r="DT282" s="664"/>
      <c r="DU282" s="665"/>
      <c r="DV282" s="665"/>
      <c r="DW282" s="666"/>
      <c r="DX282" s="667"/>
      <c r="DY282" s="668"/>
      <c r="DZ282" s="667"/>
      <c r="EA282" s="663"/>
      <c r="EB282" s="663"/>
      <c r="EC282" s="663"/>
      <c r="ED282" s="663"/>
      <c r="EE282" s="664"/>
      <c r="EF282" s="665"/>
      <c r="EG282" s="665"/>
      <c r="EH282" s="666"/>
      <c r="EI282" s="667"/>
      <c r="EJ282" s="668"/>
      <c r="EK282" s="667"/>
      <c r="EL282" s="663"/>
      <c r="EM282" s="663"/>
      <c r="EN282" s="663"/>
      <c r="EO282" s="663"/>
      <c r="EP282" s="664"/>
      <c r="EQ282" s="665"/>
      <c r="ER282" s="665"/>
      <c r="ES282" s="666"/>
      <c r="ET282" s="667"/>
      <c r="EU282" s="668"/>
      <c r="EV282" s="667"/>
      <c r="EW282" s="663"/>
      <c r="EX282" s="663"/>
      <c r="EY282" s="663"/>
      <c r="EZ282" s="663"/>
      <c r="FA282" s="664"/>
      <c r="FB282" s="665"/>
      <c r="FC282" s="665"/>
      <c r="FD282" s="666"/>
      <c r="FE282" s="667"/>
      <c r="FF282" s="668"/>
      <c r="FG282" s="667"/>
      <c r="FH282" s="663"/>
      <c r="FI282" s="663"/>
      <c r="FJ282" s="663"/>
      <c r="FK282" s="663"/>
      <c r="FL282" s="664"/>
      <c r="FM282" s="665"/>
      <c r="FN282" s="665"/>
      <c r="FO282" s="666"/>
      <c r="FP282" s="667"/>
      <c r="FQ282" s="668"/>
      <c r="FR282" s="667"/>
      <c r="FS282" s="663"/>
      <c r="FT282" s="663"/>
      <c r="FU282" s="663"/>
      <c r="FV282" s="663"/>
      <c r="FW282" s="664"/>
      <c r="FX282" s="665"/>
      <c r="FY282" s="665"/>
      <c r="FZ282" s="666"/>
      <c r="GA282" s="667"/>
      <c r="GB282" s="668"/>
      <c r="GC282" s="667"/>
      <c r="GD282" s="663"/>
      <c r="GE282" s="663"/>
      <c r="GF282" s="663"/>
      <c r="GG282" s="663"/>
      <c r="GH282" s="664"/>
      <c r="GI282" s="665"/>
      <c r="GJ282" s="665"/>
    </row>
    <row r="283" spans="1:208" s="27" customFormat="1" ht="14.25">
      <c r="A283" s="549">
        <f t="shared" si="35"/>
        <v>22</v>
      </c>
      <c r="B283" s="553"/>
      <c r="C283" s="617" t="s">
        <v>3170</v>
      </c>
      <c r="D283" s="551" t="s">
        <v>250</v>
      </c>
      <c r="E283" s="551">
        <v>1</v>
      </c>
      <c r="F283" s="623"/>
      <c r="G283" s="618"/>
      <c r="H283" s="623">
        <f t="shared" si="33"/>
        <v>0</v>
      </c>
      <c r="I283" s="683">
        <f t="shared" si="34"/>
        <v>0</v>
      </c>
      <c r="J283" s="685"/>
      <c r="K283" s="668"/>
      <c r="L283" s="663"/>
      <c r="M283" s="663"/>
      <c r="N283" s="664"/>
      <c r="O283" s="665"/>
      <c r="P283" s="665"/>
      <c r="Q283" s="666"/>
      <c r="R283" s="667"/>
      <c r="S283" s="668"/>
      <c r="T283" s="667"/>
      <c r="U283" s="663"/>
      <c r="V283" s="663"/>
      <c r="W283" s="663"/>
      <c r="X283" s="663"/>
      <c r="Y283" s="664"/>
      <c r="Z283" s="665"/>
      <c r="AA283" s="665"/>
      <c r="AB283" s="666"/>
      <c r="AC283" s="667"/>
      <c r="AD283" s="668"/>
      <c r="AE283" s="667"/>
      <c r="AF283" s="663"/>
      <c r="AG283" s="663"/>
      <c r="AH283" s="663"/>
      <c r="AI283" s="663"/>
      <c r="AJ283" s="664"/>
      <c r="AK283" s="665"/>
      <c r="AL283" s="665"/>
      <c r="AM283" s="666"/>
      <c r="AN283" s="667"/>
      <c r="AO283" s="668"/>
      <c r="AP283" s="667"/>
      <c r="AQ283" s="663"/>
      <c r="AR283" s="663"/>
      <c r="AS283" s="663"/>
      <c r="AT283" s="663"/>
      <c r="AU283" s="664"/>
      <c r="AV283" s="665"/>
      <c r="AW283" s="665"/>
      <c r="AX283" s="666"/>
      <c r="AY283" s="667"/>
      <c r="AZ283" s="668"/>
      <c r="BA283" s="667"/>
      <c r="BB283" s="663"/>
      <c r="BC283" s="663"/>
      <c r="BD283" s="663"/>
      <c r="BE283" s="663"/>
      <c r="BF283" s="664"/>
      <c r="BG283" s="665"/>
      <c r="BH283" s="665"/>
      <c r="BI283" s="666"/>
      <c r="BJ283" s="667"/>
      <c r="BK283" s="668"/>
      <c r="BL283" s="667"/>
      <c r="BM283" s="663"/>
      <c r="BN283" s="663"/>
      <c r="BO283" s="663"/>
      <c r="BP283" s="663"/>
      <c r="BQ283" s="664"/>
      <c r="BR283" s="665"/>
      <c r="BS283" s="665"/>
      <c r="BT283" s="666"/>
      <c r="BU283" s="667"/>
      <c r="BV283" s="668"/>
      <c r="BW283" s="667"/>
      <c r="BX283" s="663"/>
      <c r="BY283" s="663"/>
      <c r="BZ283" s="663"/>
      <c r="CA283" s="663"/>
      <c r="CB283" s="664"/>
      <c r="CC283" s="665"/>
      <c r="CD283" s="665"/>
      <c r="CE283" s="666"/>
      <c r="CF283" s="667"/>
      <c r="CG283" s="668"/>
      <c r="CH283" s="667"/>
      <c r="CI283" s="663"/>
      <c r="CJ283" s="663"/>
      <c r="CK283" s="663"/>
      <c r="CL283" s="663"/>
      <c r="CM283" s="664"/>
      <c r="CN283" s="665"/>
      <c r="CO283" s="665"/>
      <c r="CP283" s="666"/>
      <c r="CQ283" s="667"/>
      <c r="CR283" s="668"/>
      <c r="CS283" s="667"/>
      <c r="CT283" s="663"/>
      <c r="CU283" s="663"/>
      <c r="CV283" s="663"/>
      <c r="CW283" s="663"/>
      <c r="CX283" s="664"/>
      <c r="CY283" s="665"/>
      <c r="CZ283" s="665"/>
      <c r="DA283" s="666"/>
      <c r="DB283" s="667"/>
      <c r="DC283" s="668"/>
      <c r="DD283" s="667"/>
      <c r="DE283" s="663"/>
      <c r="DF283" s="663"/>
      <c r="DG283" s="663"/>
      <c r="DH283" s="663"/>
      <c r="DI283" s="664"/>
      <c r="DJ283" s="665"/>
      <c r="DK283" s="665"/>
      <c r="DL283" s="666"/>
      <c r="DM283" s="667"/>
      <c r="DN283" s="668"/>
      <c r="DO283" s="667"/>
      <c r="DP283" s="663"/>
      <c r="DQ283" s="663"/>
      <c r="DR283" s="663"/>
      <c r="DS283" s="663"/>
      <c r="DT283" s="664"/>
      <c r="DU283" s="665"/>
      <c r="DV283" s="665"/>
      <c r="DW283" s="666"/>
      <c r="DX283" s="667"/>
      <c r="DY283" s="668"/>
      <c r="DZ283" s="667"/>
      <c r="EA283" s="663"/>
      <c r="EB283" s="663"/>
      <c r="EC283" s="663"/>
      <c r="ED283" s="663"/>
      <c r="EE283" s="664"/>
      <c r="EF283" s="665"/>
      <c r="EG283" s="665"/>
      <c r="EH283" s="666"/>
      <c r="EI283" s="667"/>
      <c r="EJ283" s="668"/>
      <c r="EK283" s="667"/>
      <c r="EL283" s="663"/>
      <c r="EM283" s="663"/>
      <c r="EN283" s="663"/>
      <c r="EO283" s="663"/>
      <c r="EP283" s="664"/>
      <c r="EQ283" s="665"/>
      <c r="ER283" s="665"/>
      <c r="ES283" s="666"/>
      <c r="ET283" s="667"/>
      <c r="EU283" s="668"/>
      <c r="EV283" s="667"/>
      <c r="EW283" s="663"/>
      <c r="EX283" s="663"/>
      <c r="EY283" s="663"/>
      <c r="EZ283" s="663"/>
      <c r="FA283" s="664"/>
      <c r="FB283" s="665"/>
      <c r="FC283" s="665"/>
      <c r="FD283" s="666"/>
      <c r="FE283" s="667"/>
      <c r="FF283" s="668"/>
      <c r="FG283" s="667"/>
      <c r="FH283" s="663"/>
      <c r="FI283" s="663"/>
      <c r="FJ283" s="663"/>
      <c r="FK283" s="663"/>
      <c r="FL283" s="664"/>
      <c r="FM283" s="665"/>
      <c r="FN283" s="665"/>
      <c r="FO283" s="666"/>
      <c r="FP283" s="667"/>
      <c r="FQ283" s="668"/>
      <c r="FR283" s="667"/>
      <c r="FS283" s="663"/>
      <c r="FT283" s="663"/>
      <c r="FU283" s="663"/>
      <c r="FV283" s="663"/>
      <c r="FW283" s="664"/>
      <c r="FX283" s="665"/>
      <c r="FY283" s="665"/>
      <c r="FZ283" s="666"/>
      <c r="GA283" s="667"/>
      <c r="GB283" s="668"/>
      <c r="GC283" s="667"/>
      <c r="GD283" s="663"/>
      <c r="GE283" s="663"/>
      <c r="GF283" s="663"/>
      <c r="GG283" s="663"/>
      <c r="GH283" s="664"/>
      <c r="GI283" s="665"/>
      <c r="GJ283" s="665"/>
    </row>
    <row r="284" spans="1:208" ht="14.25">
      <c r="A284" s="549">
        <f t="shared" si="35"/>
        <v>23</v>
      </c>
      <c r="B284" s="553"/>
      <c r="C284" s="617"/>
      <c r="D284" s="551"/>
      <c r="E284" s="551"/>
      <c r="F284" s="551"/>
      <c r="G284" s="671"/>
      <c r="H284" s="671"/>
      <c r="I284" s="686"/>
      <c r="J284" s="684"/>
      <c r="K284" s="562"/>
      <c r="L284" s="529"/>
      <c r="M284" s="529"/>
      <c r="N284" s="559"/>
      <c r="O284" s="560"/>
      <c r="P284" s="560"/>
      <c r="Q284" s="566"/>
      <c r="R284" s="532"/>
      <c r="S284" s="562"/>
      <c r="T284" s="532"/>
      <c r="U284" s="529"/>
      <c r="V284" s="529"/>
      <c r="W284" s="529"/>
      <c r="X284" s="529"/>
      <c r="Y284" s="559"/>
      <c r="Z284" s="560"/>
      <c r="AA284" s="560"/>
      <c r="AB284" s="566"/>
      <c r="AC284" s="532"/>
      <c r="AD284" s="562"/>
      <c r="AE284" s="532"/>
      <c r="AF284" s="529"/>
      <c r="AG284" s="529"/>
      <c r="AH284" s="529"/>
      <c r="AI284" s="529"/>
      <c r="AJ284" s="559"/>
      <c r="AK284" s="560"/>
      <c r="AL284" s="560"/>
      <c r="AM284" s="566"/>
      <c r="AN284" s="532"/>
      <c r="AO284" s="562"/>
      <c r="AP284" s="532"/>
      <c r="AQ284" s="529"/>
      <c r="AR284" s="529"/>
      <c r="AS284" s="529"/>
      <c r="AT284" s="529"/>
      <c r="AU284" s="559"/>
      <c r="AV284" s="560"/>
      <c r="AW284" s="560"/>
      <c r="AX284" s="566"/>
      <c r="AY284" s="532"/>
      <c r="AZ284" s="562"/>
      <c r="BA284" s="532"/>
      <c r="BB284" s="529"/>
      <c r="BC284" s="529"/>
      <c r="BD284" s="529"/>
      <c r="BE284" s="529"/>
      <c r="BF284" s="559"/>
      <c r="BG284" s="560"/>
      <c r="BH284" s="560"/>
      <c r="BI284" s="566"/>
      <c r="BJ284" s="532"/>
      <c r="BK284" s="562"/>
      <c r="BL284" s="532"/>
      <c r="BM284" s="529"/>
      <c r="BN284" s="529"/>
      <c r="BO284" s="529"/>
      <c r="BP284" s="529"/>
      <c r="BQ284" s="559"/>
      <c r="BR284" s="560"/>
      <c r="BS284" s="560"/>
      <c r="BT284" s="566"/>
      <c r="BU284" s="532"/>
      <c r="BV284" s="562"/>
      <c r="BW284" s="532"/>
      <c r="BX284" s="529"/>
      <c r="BY284" s="529"/>
      <c r="BZ284" s="529"/>
      <c r="CA284" s="529"/>
      <c r="CB284" s="559"/>
      <c r="CC284" s="560"/>
      <c r="CD284" s="560"/>
      <c r="CE284" s="566"/>
      <c r="CF284" s="532"/>
      <c r="CG284" s="562"/>
      <c r="CH284" s="532"/>
      <c r="CI284" s="529"/>
      <c r="CJ284" s="529"/>
      <c r="CK284" s="529"/>
      <c r="CL284" s="529"/>
      <c r="CM284" s="559"/>
      <c r="CN284" s="560"/>
      <c r="CO284" s="560"/>
      <c r="CP284" s="566"/>
      <c r="CQ284" s="532"/>
      <c r="CR284" s="562"/>
      <c r="CS284" s="532"/>
      <c r="CT284" s="529"/>
      <c r="CU284" s="529"/>
      <c r="CV284" s="529"/>
      <c r="CW284" s="529"/>
      <c r="CX284" s="559"/>
      <c r="CY284" s="560"/>
      <c r="CZ284" s="560"/>
      <c r="DA284" s="566"/>
      <c r="DB284" s="532"/>
      <c r="DC284" s="562"/>
      <c r="DD284" s="532"/>
      <c r="DE284" s="529"/>
      <c r="DF284" s="529"/>
      <c r="DG284" s="529"/>
      <c r="DH284" s="529"/>
      <c r="DI284" s="559"/>
      <c r="DJ284" s="560"/>
      <c r="DK284" s="560"/>
      <c r="DL284" s="566"/>
      <c r="DM284" s="532"/>
      <c r="DN284" s="562"/>
      <c r="DO284" s="532"/>
      <c r="DP284" s="529"/>
      <c r="DQ284" s="529"/>
      <c r="DR284" s="529"/>
      <c r="DS284" s="529"/>
      <c r="DT284" s="559"/>
      <c r="DU284" s="560"/>
      <c r="DV284" s="560"/>
      <c r="DW284" s="566"/>
      <c r="DX284" s="532"/>
      <c r="DY284" s="562"/>
      <c r="DZ284" s="532"/>
      <c r="EA284" s="529"/>
      <c r="EB284" s="529"/>
      <c r="EC284" s="529"/>
      <c r="ED284" s="529"/>
      <c r="EE284" s="559"/>
      <c r="EF284" s="560"/>
      <c r="EG284" s="560"/>
      <c r="EH284" s="566"/>
      <c r="EI284" s="532"/>
      <c r="EJ284" s="562"/>
      <c r="EK284" s="532"/>
      <c r="EL284" s="529"/>
      <c r="EM284" s="529"/>
      <c r="EN284" s="529"/>
      <c r="EO284" s="529"/>
      <c r="EP284" s="559"/>
      <c r="EQ284" s="560"/>
      <c r="ER284" s="560"/>
      <c r="ES284" s="566"/>
      <c r="ET284" s="532"/>
      <c r="EU284" s="562"/>
      <c r="EV284" s="532"/>
      <c r="EW284" s="529"/>
      <c r="EX284" s="529"/>
      <c r="EY284" s="529"/>
      <c r="EZ284" s="529"/>
      <c r="FA284" s="559"/>
      <c r="FB284" s="560"/>
      <c r="FC284" s="560"/>
      <c r="FD284" s="566"/>
      <c r="FE284" s="532"/>
      <c r="FF284" s="562"/>
      <c r="FG284" s="532"/>
      <c r="FH284" s="529"/>
      <c r="FI284" s="529"/>
      <c r="FJ284" s="529"/>
      <c r="FK284" s="529"/>
      <c r="FL284" s="559"/>
      <c r="FM284" s="560"/>
      <c r="FN284" s="560"/>
      <c r="FO284" s="566"/>
      <c r="FP284" s="532"/>
      <c r="FQ284" s="562"/>
      <c r="FR284" s="532"/>
      <c r="FS284" s="529"/>
      <c r="FT284" s="529"/>
      <c r="FU284" s="529"/>
      <c r="FV284" s="529"/>
      <c r="FW284" s="559"/>
      <c r="FX284" s="560"/>
      <c r="FY284" s="560"/>
      <c r="FZ284" s="566"/>
      <c r="GA284" s="532"/>
      <c r="GB284" s="562"/>
      <c r="GC284" s="532"/>
      <c r="GD284" s="529"/>
      <c r="GE284" s="529"/>
      <c r="GF284" s="529"/>
      <c r="GG284" s="529"/>
      <c r="GH284" s="559"/>
      <c r="GI284" s="560"/>
      <c r="GJ284" s="560"/>
    </row>
    <row r="285" spans="1:208" s="30" customFormat="1" ht="14.1" customHeight="1">
      <c r="A285" s="549">
        <f t="shared" si="35"/>
        <v>24</v>
      </c>
      <c r="B285" s="553"/>
      <c r="C285" s="603" t="s">
        <v>3062</v>
      </c>
      <c r="D285" s="604"/>
      <c r="E285" s="604"/>
      <c r="F285" s="604"/>
      <c r="G285" s="687"/>
      <c r="H285" s="688">
        <f>SUM(H262:H284)</f>
        <v>0</v>
      </c>
      <c r="I285" s="688">
        <f>SUM(I262:I284)</f>
        <v>0</v>
      </c>
      <c r="J285" s="689"/>
      <c r="K285" s="690"/>
      <c r="L285" s="691"/>
      <c r="M285" s="692"/>
      <c r="N285" s="691"/>
      <c r="O285" s="693"/>
      <c r="P285" s="693"/>
      <c r="Q285" s="693"/>
      <c r="R285" s="693"/>
      <c r="S285" s="690"/>
      <c r="T285" s="694"/>
      <c r="U285" s="694"/>
      <c r="V285" s="695"/>
      <c r="W285" s="691"/>
      <c r="X285" s="692"/>
      <c r="Y285" s="691"/>
      <c r="Z285" s="693"/>
      <c r="AA285" s="693"/>
      <c r="AB285" s="693"/>
      <c r="AC285" s="693"/>
      <c r="AD285" s="690"/>
      <c r="AE285" s="694"/>
      <c r="AF285" s="694"/>
      <c r="AG285" s="695"/>
      <c r="AH285" s="691"/>
      <c r="AI285" s="692"/>
      <c r="AJ285" s="691"/>
      <c r="AK285" s="693"/>
      <c r="AL285" s="693"/>
      <c r="AM285" s="693"/>
      <c r="AN285" s="693"/>
      <c r="AO285" s="690"/>
      <c r="AP285" s="694"/>
      <c r="AQ285" s="694"/>
      <c r="AR285" s="695"/>
      <c r="AS285" s="691"/>
      <c r="AT285" s="692"/>
      <c r="AU285" s="691"/>
      <c r="AV285" s="693"/>
      <c r="AW285" s="693"/>
      <c r="AX285" s="693"/>
      <c r="AY285" s="693"/>
      <c r="AZ285" s="690"/>
      <c r="BA285" s="694"/>
      <c r="BB285" s="694"/>
      <c r="BC285" s="695"/>
      <c r="BD285" s="691"/>
      <c r="BE285" s="692"/>
      <c r="BF285" s="691"/>
      <c r="BG285" s="693"/>
      <c r="BH285" s="693"/>
      <c r="BI285" s="693"/>
      <c r="BJ285" s="693"/>
      <c r="BK285" s="690"/>
      <c r="BL285" s="694"/>
      <c r="BM285" s="694"/>
      <c r="BN285" s="695"/>
      <c r="BO285" s="691"/>
      <c r="BP285" s="692"/>
      <c r="BQ285" s="691"/>
      <c r="BR285" s="693"/>
      <c r="BS285" s="693"/>
      <c r="BT285" s="693"/>
      <c r="BU285" s="693"/>
      <c r="BV285" s="690"/>
      <c r="BW285" s="694"/>
      <c r="BX285" s="694"/>
      <c r="BY285" s="695"/>
      <c r="BZ285" s="691"/>
      <c r="CA285" s="692"/>
      <c r="CB285" s="691"/>
      <c r="CC285" s="693"/>
      <c r="CD285" s="693"/>
      <c r="CE285" s="693"/>
      <c r="CF285" s="693"/>
      <c r="CG285" s="690"/>
      <c r="CH285" s="694"/>
      <c r="CI285" s="694"/>
      <c r="CJ285" s="695"/>
      <c r="CK285" s="691"/>
      <c r="CL285" s="692"/>
      <c r="CM285" s="691"/>
      <c r="CN285" s="693"/>
      <c r="CO285" s="693"/>
      <c r="CP285" s="693"/>
      <c r="CQ285" s="693"/>
      <c r="CR285" s="690"/>
      <c r="CS285" s="694"/>
      <c r="CT285" s="694"/>
      <c r="CU285" s="695"/>
      <c r="CV285" s="691"/>
      <c r="CW285" s="692"/>
      <c r="CX285" s="691"/>
      <c r="CY285" s="693"/>
      <c r="CZ285" s="693"/>
      <c r="DA285" s="693"/>
      <c r="DB285" s="693"/>
      <c r="DC285" s="690"/>
      <c r="DD285" s="694"/>
      <c r="DE285" s="694"/>
      <c r="DF285" s="695"/>
      <c r="DG285" s="691"/>
      <c r="DH285" s="692"/>
      <c r="DI285" s="691"/>
      <c r="DJ285" s="693"/>
      <c r="DK285" s="693"/>
      <c r="DL285" s="693"/>
      <c r="DM285" s="693"/>
      <c r="DN285" s="690"/>
      <c r="DO285" s="694"/>
      <c r="DP285" s="694"/>
      <c r="DQ285" s="695"/>
      <c r="DR285" s="691"/>
      <c r="DS285" s="692"/>
      <c r="DT285" s="691"/>
      <c r="DU285" s="693"/>
      <c r="DV285" s="693"/>
      <c r="DW285" s="693"/>
      <c r="DX285" s="693"/>
      <c r="DY285" s="690"/>
      <c r="DZ285" s="694"/>
      <c r="EA285" s="694"/>
      <c r="EB285" s="695"/>
      <c r="EC285" s="691"/>
      <c r="ED285" s="692"/>
      <c r="EE285" s="691"/>
      <c r="EF285" s="693"/>
      <c r="EG285" s="693"/>
      <c r="EH285" s="693"/>
      <c r="EI285" s="693"/>
      <c r="EJ285" s="690"/>
      <c r="EK285" s="694"/>
      <c r="EL285" s="694"/>
      <c r="EM285" s="695"/>
      <c r="EN285" s="691"/>
      <c r="EO285" s="692"/>
      <c r="EP285" s="691"/>
      <c r="EQ285" s="693"/>
      <c r="ER285" s="693"/>
      <c r="ES285" s="693"/>
      <c r="ET285" s="693"/>
      <c r="EU285" s="690"/>
      <c r="EV285" s="694"/>
      <c r="EW285" s="694"/>
      <c r="EX285" s="695"/>
      <c r="EY285" s="691"/>
      <c r="EZ285" s="692"/>
      <c r="FA285" s="691"/>
      <c r="FB285" s="693"/>
      <c r="FC285" s="693"/>
      <c r="FD285" s="693"/>
      <c r="FE285" s="693"/>
      <c r="FF285" s="690"/>
      <c r="FG285" s="694"/>
      <c r="FH285" s="694"/>
      <c r="FI285" s="695"/>
      <c r="FJ285" s="691"/>
      <c r="FK285" s="692"/>
      <c r="FL285" s="691"/>
      <c r="FM285" s="693"/>
      <c r="FN285" s="693"/>
      <c r="FO285" s="693"/>
      <c r="FP285" s="693"/>
      <c r="FQ285" s="690"/>
      <c r="FR285" s="694"/>
      <c r="FS285" s="694"/>
      <c r="FT285" s="695"/>
      <c r="FU285" s="691"/>
      <c r="FV285" s="692"/>
      <c r="FW285" s="691"/>
      <c r="FX285" s="693"/>
      <c r="FY285" s="693"/>
      <c r="FZ285" s="693"/>
      <c r="GA285" s="693"/>
      <c r="GB285" s="690"/>
      <c r="GC285" s="694"/>
      <c r="GD285" s="694"/>
      <c r="GE285" s="695"/>
      <c r="GF285" s="691"/>
      <c r="GG285" s="692"/>
      <c r="GH285" s="691"/>
      <c r="GI285" s="693"/>
      <c r="GJ285" s="693"/>
      <c r="GK285" s="693"/>
      <c r="GL285" s="693"/>
      <c r="GM285" s="690"/>
      <c r="GN285" s="694"/>
      <c r="GO285" s="694"/>
      <c r="GP285" s="695"/>
      <c r="GQ285" s="691"/>
      <c r="GR285" s="692"/>
      <c r="GS285" s="691"/>
      <c r="GT285" s="693"/>
      <c r="GU285" s="693"/>
      <c r="GV285" s="693"/>
      <c r="GW285" s="693"/>
      <c r="GX285" s="690"/>
      <c r="GY285" s="694"/>
      <c r="GZ285" s="694"/>
    </row>
    <row r="286" spans="1:208" s="30" customFormat="1" ht="14.1" customHeight="1">
      <c r="A286" s="549">
        <f t="shared" si="35"/>
        <v>25</v>
      </c>
      <c r="B286" s="553"/>
      <c r="C286" s="603"/>
      <c r="D286" s="604"/>
      <c r="E286" s="604"/>
      <c r="F286" s="604"/>
      <c r="G286" s="687"/>
      <c r="H286" s="687"/>
      <c r="I286" s="688"/>
      <c r="J286" s="689"/>
      <c r="K286" s="690"/>
      <c r="L286" s="691"/>
      <c r="M286" s="692"/>
      <c r="N286" s="691"/>
      <c r="O286" s="693"/>
      <c r="P286" s="693"/>
      <c r="Q286" s="693"/>
      <c r="R286" s="693"/>
      <c r="S286" s="690"/>
      <c r="T286" s="694"/>
      <c r="U286" s="694"/>
      <c r="V286" s="695"/>
      <c r="W286" s="691"/>
      <c r="X286" s="692"/>
      <c r="Y286" s="691"/>
      <c r="Z286" s="693"/>
      <c r="AA286" s="693"/>
      <c r="AB286" s="693"/>
      <c r="AC286" s="693"/>
      <c r="AD286" s="690"/>
      <c r="AE286" s="694"/>
      <c r="AF286" s="694"/>
      <c r="AG286" s="695"/>
      <c r="AH286" s="691"/>
      <c r="AI286" s="692"/>
      <c r="AJ286" s="691"/>
      <c r="AK286" s="693"/>
      <c r="AL286" s="693"/>
      <c r="AM286" s="693"/>
      <c r="AN286" s="693"/>
      <c r="AO286" s="690"/>
      <c r="AP286" s="694"/>
      <c r="AQ286" s="694"/>
      <c r="AR286" s="695"/>
      <c r="AS286" s="691"/>
      <c r="AT286" s="692"/>
      <c r="AU286" s="691"/>
      <c r="AV286" s="693"/>
      <c r="AW286" s="693"/>
      <c r="AX286" s="693"/>
      <c r="AY286" s="693"/>
      <c r="AZ286" s="690"/>
      <c r="BA286" s="694"/>
      <c r="BB286" s="694"/>
      <c r="BC286" s="695"/>
      <c r="BD286" s="691"/>
      <c r="BE286" s="692"/>
      <c r="BF286" s="691"/>
      <c r="BG286" s="693"/>
      <c r="BH286" s="693"/>
      <c r="BI286" s="693"/>
      <c r="BJ286" s="693"/>
      <c r="BK286" s="690"/>
      <c r="BL286" s="694"/>
      <c r="BM286" s="694"/>
      <c r="BN286" s="695"/>
      <c r="BO286" s="691"/>
      <c r="BP286" s="692"/>
      <c r="BQ286" s="691"/>
      <c r="BR286" s="693"/>
      <c r="BS286" s="693"/>
      <c r="BT286" s="693"/>
      <c r="BU286" s="693"/>
      <c r="BV286" s="690"/>
      <c r="BW286" s="694"/>
      <c r="BX286" s="694"/>
      <c r="BY286" s="695"/>
      <c r="BZ286" s="691"/>
      <c r="CA286" s="692"/>
      <c r="CB286" s="691"/>
      <c r="CC286" s="693"/>
      <c r="CD286" s="693"/>
      <c r="CE286" s="693"/>
      <c r="CF286" s="693"/>
      <c r="CG286" s="690"/>
      <c r="CH286" s="694"/>
      <c r="CI286" s="694"/>
      <c r="CJ286" s="695"/>
      <c r="CK286" s="691"/>
      <c r="CL286" s="692"/>
      <c r="CM286" s="691"/>
      <c r="CN286" s="693"/>
      <c r="CO286" s="693"/>
      <c r="CP286" s="693"/>
      <c r="CQ286" s="693"/>
      <c r="CR286" s="690"/>
      <c r="CS286" s="694"/>
      <c r="CT286" s="694"/>
      <c r="CU286" s="695"/>
      <c r="CV286" s="691"/>
      <c r="CW286" s="692"/>
      <c r="CX286" s="691"/>
      <c r="CY286" s="693"/>
      <c r="CZ286" s="693"/>
      <c r="DA286" s="693"/>
      <c r="DB286" s="693"/>
      <c r="DC286" s="690"/>
      <c r="DD286" s="694"/>
      <c r="DE286" s="694"/>
      <c r="DF286" s="695"/>
      <c r="DG286" s="691"/>
      <c r="DH286" s="692"/>
      <c r="DI286" s="691"/>
      <c r="DJ286" s="693"/>
      <c r="DK286" s="693"/>
      <c r="DL286" s="693"/>
      <c r="DM286" s="693"/>
      <c r="DN286" s="690"/>
      <c r="DO286" s="694"/>
      <c r="DP286" s="694"/>
      <c r="DQ286" s="695"/>
      <c r="DR286" s="691"/>
      <c r="DS286" s="692"/>
      <c r="DT286" s="691"/>
      <c r="DU286" s="693"/>
      <c r="DV286" s="693"/>
      <c r="DW286" s="693"/>
      <c r="DX286" s="693"/>
      <c r="DY286" s="690"/>
      <c r="DZ286" s="694"/>
      <c r="EA286" s="694"/>
      <c r="EB286" s="695"/>
      <c r="EC286" s="691"/>
      <c r="ED286" s="692"/>
      <c r="EE286" s="691"/>
      <c r="EF286" s="693"/>
      <c r="EG286" s="693"/>
      <c r="EH286" s="693"/>
      <c r="EI286" s="693"/>
      <c r="EJ286" s="690"/>
      <c r="EK286" s="694"/>
      <c r="EL286" s="694"/>
      <c r="EM286" s="695"/>
      <c r="EN286" s="691"/>
      <c r="EO286" s="692"/>
      <c r="EP286" s="691"/>
      <c r="EQ286" s="693"/>
      <c r="ER286" s="693"/>
      <c r="ES286" s="693"/>
      <c r="ET286" s="693"/>
      <c r="EU286" s="690"/>
      <c r="EV286" s="694"/>
      <c r="EW286" s="694"/>
      <c r="EX286" s="695"/>
      <c r="EY286" s="691"/>
      <c r="EZ286" s="692"/>
      <c r="FA286" s="691"/>
      <c r="FB286" s="693"/>
      <c r="FC286" s="693"/>
      <c r="FD286" s="693"/>
      <c r="FE286" s="693"/>
      <c r="FF286" s="690"/>
      <c r="FG286" s="694"/>
      <c r="FH286" s="694"/>
      <c r="FI286" s="695"/>
      <c r="FJ286" s="691"/>
      <c r="FK286" s="692"/>
      <c r="FL286" s="691"/>
      <c r="FM286" s="693"/>
      <c r="FN286" s="693"/>
      <c r="FO286" s="693"/>
      <c r="FP286" s="693"/>
      <c r="FQ286" s="690"/>
      <c r="FR286" s="694"/>
      <c r="FS286" s="694"/>
      <c r="FT286" s="695"/>
      <c r="FU286" s="691"/>
      <c r="FV286" s="692"/>
      <c r="FW286" s="691"/>
      <c r="FX286" s="693"/>
      <c r="FY286" s="693"/>
      <c r="FZ286" s="693"/>
      <c r="GA286" s="693"/>
      <c r="GB286" s="690"/>
      <c r="GC286" s="694"/>
      <c r="GD286" s="694"/>
      <c r="GE286" s="695"/>
      <c r="GF286" s="691"/>
      <c r="GG286" s="692"/>
      <c r="GH286" s="691"/>
      <c r="GI286" s="693"/>
      <c r="GJ286" s="693"/>
      <c r="GK286" s="693"/>
      <c r="GL286" s="693"/>
      <c r="GM286" s="690"/>
      <c r="GN286" s="694"/>
      <c r="GO286" s="694"/>
      <c r="GP286" s="695"/>
      <c r="GQ286" s="691"/>
      <c r="GR286" s="692"/>
      <c r="GS286" s="691"/>
      <c r="GT286" s="693"/>
      <c r="GU286" s="693"/>
      <c r="GV286" s="693"/>
      <c r="GW286" s="693"/>
      <c r="GX286" s="690"/>
      <c r="GY286" s="694"/>
      <c r="GZ286" s="694"/>
    </row>
    <row r="287" spans="1:208" s="24" customFormat="1" ht="14.1" customHeight="1">
      <c r="A287" s="696"/>
      <c r="B287" s="697"/>
      <c r="C287" s="652" t="s">
        <v>3171</v>
      </c>
      <c r="D287" s="698"/>
      <c r="E287" s="699"/>
      <c r="F287" s="700"/>
      <c r="G287" s="700"/>
      <c r="H287" s="700"/>
      <c r="I287" s="701"/>
    </row>
    <row r="288" spans="1:208" s="25" customFormat="1" ht="25.5">
      <c r="A288" s="584">
        <v>1</v>
      </c>
      <c r="B288" s="616"/>
      <c r="C288" s="617" t="s">
        <v>3172</v>
      </c>
      <c r="D288" s="551" t="s">
        <v>2066</v>
      </c>
      <c r="E288" s="551">
        <v>140</v>
      </c>
      <c r="F288" s="597"/>
      <c r="G288" s="597"/>
      <c r="H288" s="597">
        <f t="shared" ref="H288:H295" si="36">E288*F288</f>
        <v>0</v>
      </c>
      <c r="I288" s="598">
        <f>E288*G288</f>
        <v>0</v>
      </c>
      <c r="J288" s="627"/>
      <c r="K288" s="626"/>
      <c r="L288" s="21"/>
      <c r="M288" s="21"/>
      <c r="N288" s="21"/>
      <c r="O288" s="21"/>
      <c r="P288" s="624"/>
      <c r="Q288" s="591"/>
      <c r="R288" s="591"/>
      <c r="S288" s="631"/>
      <c r="T288" s="626"/>
      <c r="U288" s="627"/>
      <c r="V288" s="626"/>
      <c r="W288" s="21"/>
      <c r="X288" s="21"/>
      <c r="Y288" s="21"/>
      <c r="Z288" s="21"/>
      <c r="AA288" s="624"/>
      <c r="AB288" s="591"/>
      <c r="AC288" s="591"/>
      <c r="AD288" s="631"/>
      <c r="AE288" s="626"/>
      <c r="AF288" s="627"/>
      <c r="AG288" s="626"/>
      <c r="AH288" s="21"/>
      <c r="AI288" s="21"/>
      <c r="AJ288" s="21"/>
      <c r="AK288" s="21"/>
      <c r="AL288" s="624"/>
      <c r="AM288" s="591"/>
      <c r="AN288" s="591"/>
      <c r="AO288" s="631"/>
      <c r="AP288" s="626"/>
      <c r="AQ288" s="627"/>
      <c r="AR288" s="626"/>
      <c r="AS288" s="21"/>
      <c r="AT288" s="21"/>
      <c r="AU288" s="21"/>
      <c r="AV288" s="21"/>
      <c r="AW288" s="624"/>
      <c r="AX288" s="591"/>
      <c r="AY288" s="591"/>
      <c r="AZ288" s="631"/>
      <c r="BA288" s="626"/>
      <c r="BB288" s="627"/>
      <c r="BC288" s="626"/>
      <c r="BD288" s="21"/>
      <c r="BE288" s="21"/>
      <c r="BF288" s="21"/>
      <c r="BG288" s="21"/>
      <c r="BH288" s="624"/>
      <c r="BI288" s="591"/>
      <c r="BJ288" s="591"/>
      <c r="BK288" s="631"/>
      <c r="BL288" s="626"/>
      <c r="BM288" s="627"/>
      <c r="BN288" s="626"/>
      <c r="BO288" s="21"/>
      <c r="BP288" s="21"/>
      <c r="BQ288" s="21"/>
      <c r="BR288" s="21"/>
      <c r="BS288" s="624"/>
      <c r="BT288" s="591"/>
      <c r="BU288" s="591"/>
      <c r="BV288" s="631"/>
      <c r="BW288" s="626"/>
      <c r="BX288" s="627"/>
      <c r="BY288" s="626"/>
      <c r="BZ288" s="21"/>
      <c r="CA288" s="21"/>
      <c r="CB288" s="21"/>
      <c r="CC288" s="21"/>
      <c r="CD288" s="624"/>
      <c r="CE288" s="591"/>
      <c r="CF288" s="591"/>
      <c r="CG288" s="631"/>
      <c r="CH288" s="626"/>
      <c r="CI288" s="627"/>
      <c r="CJ288" s="626"/>
      <c r="CK288" s="21"/>
      <c r="CL288" s="21"/>
      <c r="CM288" s="21"/>
      <c r="CN288" s="21"/>
      <c r="CO288" s="624"/>
      <c r="CP288" s="591"/>
      <c r="CQ288" s="591"/>
      <c r="CR288" s="631"/>
      <c r="CS288" s="626"/>
      <c r="CT288" s="627"/>
      <c r="CU288" s="626"/>
      <c r="CV288" s="21"/>
      <c r="CW288" s="21"/>
      <c r="CX288" s="21"/>
      <c r="CY288" s="21"/>
      <c r="CZ288" s="624"/>
      <c r="DA288" s="591"/>
      <c r="DB288" s="591"/>
      <c r="DC288" s="631"/>
      <c r="DD288" s="626"/>
      <c r="DE288" s="627"/>
      <c r="DF288" s="626"/>
      <c r="DG288" s="21"/>
      <c r="DH288" s="21"/>
      <c r="DI288" s="21"/>
      <c r="DJ288" s="21"/>
      <c r="DK288" s="624"/>
      <c r="DL288" s="591"/>
      <c r="DM288" s="591"/>
      <c r="DN288" s="631"/>
      <c r="DO288" s="626"/>
      <c r="DP288" s="627"/>
      <c r="DQ288" s="626"/>
      <c r="DR288" s="21"/>
      <c r="DS288" s="21"/>
      <c r="DT288" s="21"/>
      <c r="DU288" s="21"/>
      <c r="DV288" s="624"/>
      <c r="DW288" s="591"/>
      <c r="DX288" s="591"/>
      <c r="DY288" s="631"/>
      <c r="DZ288" s="626"/>
      <c r="EA288" s="627"/>
      <c r="EB288" s="626"/>
      <c r="EC288" s="21"/>
      <c r="ED288" s="21"/>
      <c r="EE288" s="21"/>
      <c r="EF288" s="21"/>
      <c r="EG288" s="624"/>
      <c r="EH288" s="591"/>
      <c r="EI288" s="591"/>
      <c r="EJ288" s="631"/>
      <c r="EK288" s="626"/>
      <c r="EL288" s="627"/>
      <c r="EM288" s="626"/>
      <c r="EN288" s="21"/>
      <c r="EO288" s="21"/>
      <c r="EP288" s="21"/>
      <c r="EQ288" s="21"/>
      <c r="ER288" s="624"/>
      <c r="ES288" s="591"/>
      <c r="ET288" s="591"/>
      <c r="EU288" s="631"/>
      <c r="EV288" s="626"/>
      <c r="EW288" s="627"/>
      <c r="EX288" s="626"/>
      <c r="EY288" s="21"/>
      <c r="EZ288" s="21"/>
      <c r="FA288" s="21"/>
      <c r="FB288" s="21"/>
      <c r="FC288" s="624"/>
      <c r="FD288" s="591"/>
      <c r="FE288" s="591"/>
      <c r="FF288" s="631"/>
      <c r="FG288" s="626"/>
      <c r="FH288" s="627"/>
      <c r="FI288" s="626"/>
      <c r="FJ288" s="21"/>
      <c r="FK288" s="21"/>
      <c r="FL288" s="21"/>
      <c r="FM288" s="21"/>
      <c r="FN288" s="624"/>
      <c r="FO288" s="591"/>
      <c r="FP288" s="591"/>
    </row>
    <row r="289" spans="1:188" s="25" customFormat="1" ht="25.5">
      <c r="A289" s="584">
        <f t="shared" ref="A289:A298" si="37">1+A288</f>
        <v>2</v>
      </c>
      <c r="B289" s="616"/>
      <c r="C289" s="617" t="s">
        <v>3173</v>
      </c>
      <c r="D289" s="551" t="s">
        <v>250</v>
      </c>
      <c r="E289" s="551">
        <v>1</v>
      </c>
      <c r="F289" s="597"/>
      <c r="G289" s="597"/>
      <c r="H289" s="597">
        <f t="shared" si="36"/>
        <v>0</v>
      </c>
      <c r="I289" s="598">
        <f t="shared" ref="I289:I295" si="38">E289*G289</f>
        <v>0</v>
      </c>
      <c r="J289" s="627"/>
      <c r="K289" s="626"/>
      <c r="L289" s="21"/>
      <c r="M289" s="21"/>
      <c r="N289" s="21"/>
      <c r="O289" s="21"/>
      <c r="P289" s="624"/>
      <c r="Q289" s="591"/>
      <c r="R289" s="591"/>
      <c r="S289" s="631"/>
      <c r="T289" s="626"/>
      <c r="U289" s="627"/>
      <c r="V289" s="626"/>
      <c r="W289" s="21"/>
      <c r="X289" s="21"/>
      <c r="Y289" s="21"/>
      <c r="Z289" s="21"/>
      <c r="AA289" s="624"/>
      <c r="AB289" s="591"/>
      <c r="AC289" s="591"/>
      <c r="AD289" s="631"/>
      <c r="AE289" s="626"/>
      <c r="AF289" s="627"/>
      <c r="AG289" s="626"/>
      <c r="AH289" s="21"/>
      <c r="AI289" s="21"/>
      <c r="AJ289" s="21"/>
      <c r="AK289" s="21"/>
      <c r="AL289" s="624"/>
      <c r="AM289" s="591"/>
      <c r="AN289" s="591"/>
      <c r="AO289" s="631"/>
      <c r="AP289" s="626"/>
      <c r="AQ289" s="627"/>
      <c r="AR289" s="626"/>
      <c r="AS289" s="21"/>
      <c r="AT289" s="21"/>
      <c r="AU289" s="21"/>
      <c r="AV289" s="21"/>
      <c r="AW289" s="624"/>
      <c r="AX289" s="591"/>
      <c r="AY289" s="591"/>
      <c r="AZ289" s="631"/>
      <c r="BA289" s="626"/>
      <c r="BB289" s="627"/>
      <c r="BC289" s="626"/>
      <c r="BD289" s="21"/>
      <c r="BE289" s="21"/>
      <c r="BF289" s="21"/>
      <c r="BG289" s="21"/>
      <c r="BH289" s="624"/>
      <c r="BI289" s="591"/>
      <c r="BJ289" s="591"/>
      <c r="BK289" s="631"/>
      <c r="BL289" s="626"/>
      <c r="BM289" s="627"/>
      <c r="BN289" s="626"/>
      <c r="BO289" s="21"/>
      <c r="BP289" s="21"/>
      <c r="BQ289" s="21"/>
      <c r="BR289" s="21"/>
      <c r="BS289" s="624"/>
      <c r="BT289" s="591"/>
      <c r="BU289" s="591"/>
      <c r="BV289" s="631"/>
      <c r="BW289" s="626"/>
      <c r="BX289" s="627"/>
      <c r="BY289" s="626"/>
      <c r="BZ289" s="21"/>
      <c r="CA289" s="21"/>
      <c r="CB289" s="21"/>
      <c r="CC289" s="21"/>
      <c r="CD289" s="624"/>
      <c r="CE289" s="591"/>
      <c r="CF289" s="591"/>
      <c r="CG289" s="631"/>
      <c r="CH289" s="626"/>
      <c r="CI289" s="627"/>
      <c r="CJ289" s="626"/>
      <c r="CK289" s="21"/>
      <c r="CL289" s="21"/>
      <c r="CM289" s="21"/>
      <c r="CN289" s="21"/>
      <c r="CO289" s="624"/>
      <c r="CP289" s="591"/>
      <c r="CQ289" s="591"/>
      <c r="CR289" s="631"/>
      <c r="CS289" s="626"/>
      <c r="CT289" s="627"/>
      <c r="CU289" s="626"/>
      <c r="CV289" s="21"/>
      <c r="CW289" s="21"/>
      <c r="CX289" s="21"/>
      <c r="CY289" s="21"/>
      <c r="CZ289" s="624"/>
      <c r="DA289" s="591"/>
      <c r="DB289" s="591"/>
      <c r="DC289" s="631"/>
      <c r="DD289" s="626"/>
      <c r="DE289" s="627"/>
      <c r="DF289" s="626"/>
      <c r="DG289" s="21"/>
      <c r="DH289" s="21"/>
      <c r="DI289" s="21"/>
      <c r="DJ289" s="21"/>
      <c r="DK289" s="624"/>
      <c r="DL289" s="591"/>
      <c r="DM289" s="591"/>
      <c r="DN289" s="631"/>
      <c r="DO289" s="626"/>
      <c r="DP289" s="627"/>
      <c r="DQ289" s="626"/>
      <c r="DR289" s="21"/>
      <c r="DS289" s="21"/>
      <c r="DT289" s="21"/>
      <c r="DU289" s="21"/>
      <c r="DV289" s="624"/>
      <c r="DW289" s="591"/>
      <c r="DX289" s="591"/>
      <c r="DY289" s="631"/>
      <c r="DZ289" s="626"/>
      <c r="EA289" s="627"/>
      <c r="EB289" s="626"/>
      <c r="EC289" s="21"/>
      <c r="ED289" s="21"/>
      <c r="EE289" s="21"/>
      <c r="EF289" s="21"/>
      <c r="EG289" s="624"/>
      <c r="EH289" s="591"/>
      <c r="EI289" s="591"/>
      <c r="EJ289" s="631"/>
      <c r="EK289" s="626"/>
      <c r="EL289" s="627"/>
      <c r="EM289" s="626"/>
      <c r="EN289" s="21"/>
      <c r="EO289" s="21"/>
      <c r="EP289" s="21"/>
      <c r="EQ289" s="21"/>
      <c r="ER289" s="624"/>
      <c r="ES289" s="591"/>
      <c r="ET289" s="591"/>
      <c r="EU289" s="631"/>
      <c r="EV289" s="626"/>
      <c r="EW289" s="627"/>
      <c r="EX289" s="626"/>
      <c r="EY289" s="21"/>
      <c r="EZ289" s="21"/>
      <c r="FA289" s="21"/>
      <c r="FB289" s="21"/>
      <c r="FC289" s="624"/>
      <c r="FD289" s="591"/>
      <c r="FE289" s="591"/>
      <c r="FF289" s="631"/>
      <c r="FG289" s="626"/>
      <c r="FH289" s="627"/>
      <c r="FI289" s="626"/>
      <c r="FJ289" s="21"/>
      <c r="FK289" s="21"/>
      <c r="FL289" s="21"/>
      <c r="FM289" s="21"/>
      <c r="FN289" s="624"/>
      <c r="FO289" s="591"/>
      <c r="FP289" s="591"/>
    </row>
    <row r="290" spans="1:188" s="25" customFormat="1" ht="14.25">
      <c r="A290" s="584">
        <f t="shared" si="37"/>
        <v>3</v>
      </c>
      <c r="B290" s="616"/>
      <c r="C290" s="617" t="s">
        <v>3174</v>
      </c>
      <c r="D290" s="551" t="s">
        <v>1489</v>
      </c>
      <c r="E290" s="702">
        <v>7.0000000000000007E-2</v>
      </c>
      <c r="F290" s="703"/>
      <c r="G290" s="704"/>
      <c r="H290" s="597">
        <f t="shared" si="36"/>
        <v>0</v>
      </c>
      <c r="I290" s="598">
        <f t="shared" si="38"/>
        <v>0</v>
      </c>
    </row>
    <row r="291" spans="1:188" s="25" customFormat="1" ht="14.25">
      <c r="A291" s="584">
        <f t="shared" si="37"/>
        <v>4</v>
      </c>
      <c r="B291" s="616"/>
      <c r="C291" s="617" t="s">
        <v>3175</v>
      </c>
      <c r="D291" s="551" t="s">
        <v>1489</v>
      </c>
      <c r="E291" s="702">
        <v>0.06</v>
      </c>
      <c r="F291" s="705"/>
      <c r="G291" s="704"/>
      <c r="H291" s="597">
        <f t="shared" si="36"/>
        <v>0</v>
      </c>
      <c r="I291" s="598">
        <f t="shared" si="38"/>
        <v>0</v>
      </c>
    </row>
    <row r="292" spans="1:188" s="25" customFormat="1" ht="14.25">
      <c r="A292" s="584">
        <f t="shared" si="37"/>
        <v>5</v>
      </c>
      <c r="B292" s="616"/>
      <c r="C292" s="617" t="s">
        <v>3176</v>
      </c>
      <c r="D292" s="551" t="s">
        <v>250</v>
      </c>
      <c r="E292" s="706">
        <v>1</v>
      </c>
      <c r="F292" s="597"/>
      <c r="G292" s="597"/>
      <c r="H292" s="597">
        <f t="shared" si="36"/>
        <v>0</v>
      </c>
      <c r="I292" s="598">
        <f t="shared" si="38"/>
        <v>0</v>
      </c>
    </row>
    <row r="293" spans="1:188" s="25" customFormat="1" ht="14.25">
      <c r="A293" s="584">
        <f t="shared" si="37"/>
        <v>6</v>
      </c>
      <c r="B293" s="616"/>
      <c r="C293" s="617" t="s">
        <v>3177</v>
      </c>
      <c r="D293" s="551" t="s">
        <v>250</v>
      </c>
      <c r="E293" s="706">
        <v>1</v>
      </c>
      <c r="F293" s="597"/>
      <c r="G293" s="597"/>
      <c r="H293" s="597">
        <f t="shared" si="36"/>
        <v>0</v>
      </c>
      <c r="I293" s="598">
        <f t="shared" si="38"/>
        <v>0</v>
      </c>
    </row>
    <row r="294" spans="1:188" s="25" customFormat="1" ht="14.1" customHeight="1">
      <c r="A294" s="584">
        <f t="shared" si="37"/>
        <v>7</v>
      </c>
      <c r="B294" s="616"/>
      <c r="C294" s="707" t="s">
        <v>3178</v>
      </c>
      <c r="D294" s="708" t="s">
        <v>2066</v>
      </c>
      <c r="E294" s="709">
        <v>48</v>
      </c>
      <c r="F294" s="597"/>
      <c r="G294" s="597"/>
      <c r="H294" s="597">
        <f t="shared" si="36"/>
        <v>0</v>
      </c>
      <c r="I294" s="598">
        <f t="shared" si="38"/>
        <v>0</v>
      </c>
      <c r="J294" s="624"/>
      <c r="K294" s="591"/>
      <c r="L294" s="591"/>
      <c r="M294" s="625"/>
      <c r="N294" s="626"/>
      <c r="O294" s="627"/>
      <c r="P294" s="626"/>
      <c r="Q294" s="21"/>
      <c r="R294" s="21"/>
      <c r="S294" s="21"/>
      <c r="T294" s="21"/>
      <c r="U294" s="624"/>
      <c r="V294" s="591"/>
      <c r="W294" s="591"/>
      <c r="X294" s="625"/>
      <c r="Y294" s="626"/>
      <c r="Z294" s="627"/>
      <c r="AA294" s="626"/>
      <c r="AB294" s="21"/>
      <c r="AC294" s="21"/>
      <c r="AD294" s="21"/>
      <c r="AE294" s="21"/>
      <c r="AF294" s="624"/>
      <c r="AG294" s="591"/>
      <c r="AH294" s="591"/>
      <c r="AI294" s="625"/>
      <c r="AJ294" s="626"/>
      <c r="AK294" s="627"/>
      <c r="AL294" s="626"/>
      <c r="AM294" s="21"/>
      <c r="AN294" s="21"/>
      <c r="AO294" s="21"/>
      <c r="AP294" s="21"/>
      <c r="AQ294" s="624"/>
      <c r="AR294" s="591"/>
      <c r="AS294" s="591"/>
      <c r="AT294" s="625"/>
      <c r="AU294" s="626"/>
      <c r="AV294" s="627"/>
      <c r="AW294" s="626"/>
      <c r="AX294" s="21"/>
      <c r="AY294" s="21"/>
      <c r="AZ294" s="21"/>
      <c r="BA294" s="21"/>
      <c r="BB294" s="624"/>
      <c r="BC294" s="591"/>
      <c r="BD294" s="591"/>
      <c r="BE294" s="625"/>
      <c r="BF294" s="626"/>
      <c r="BG294" s="627"/>
      <c r="BH294" s="626"/>
      <c r="BI294" s="21"/>
      <c r="BJ294" s="21"/>
      <c r="BK294" s="21"/>
      <c r="BL294" s="21"/>
      <c r="BM294" s="624"/>
      <c r="BN294" s="591"/>
      <c r="BO294" s="591"/>
      <c r="BP294" s="625"/>
      <c r="BQ294" s="626"/>
      <c r="BR294" s="627"/>
      <c r="BS294" s="626"/>
      <c r="BT294" s="21"/>
      <c r="BU294" s="21"/>
      <c r="BV294" s="21"/>
      <c r="BW294" s="21"/>
      <c r="BX294" s="624"/>
      <c r="BY294" s="591"/>
      <c r="BZ294" s="591"/>
      <c r="CA294" s="625"/>
      <c r="CB294" s="626"/>
      <c r="CC294" s="627"/>
      <c r="CD294" s="626"/>
      <c r="CE294" s="21"/>
      <c r="CF294" s="21"/>
      <c r="CG294" s="21"/>
      <c r="CH294" s="21"/>
      <c r="CI294" s="624"/>
      <c r="CJ294" s="591"/>
      <c r="CK294" s="591"/>
      <c r="CL294" s="625"/>
      <c r="CM294" s="626"/>
      <c r="CN294" s="627"/>
      <c r="CO294" s="626"/>
      <c r="CP294" s="21"/>
      <c r="CQ294" s="21"/>
      <c r="CR294" s="21"/>
      <c r="CS294" s="21"/>
      <c r="CT294" s="624"/>
      <c r="CU294" s="591"/>
      <c r="CV294" s="591"/>
      <c r="CW294" s="625"/>
      <c r="CX294" s="626"/>
      <c r="CY294" s="627"/>
      <c r="CZ294" s="626"/>
      <c r="DA294" s="21"/>
      <c r="DB294" s="21"/>
      <c r="DC294" s="21"/>
      <c r="DD294" s="21"/>
      <c r="DE294" s="624"/>
      <c r="DF294" s="591"/>
      <c r="DG294" s="591"/>
      <c r="DH294" s="625"/>
      <c r="DI294" s="626"/>
      <c r="DJ294" s="627"/>
      <c r="DK294" s="626"/>
      <c r="DL294" s="21"/>
      <c r="DM294" s="21"/>
      <c r="DN294" s="21"/>
      <c r="DO294" s="21"/>
      <c r="DP294" s="624"/>
      <c r="DQ294" s="591"/>
      <c r="DR294" s="591"/>
      <c r="DS294" s="625"/>
      <c r="DT294" s="626"/>
      <c r="DU294" s="627"/>
      <c r="DV294" s="626"/>
      <c r="DW294" s="21"/>
      <c r="DX294" s="21"/>
      <c r="DY294" s="21"/>
      <c r="DZ294" s="21"/>
      <c r="EA294" s="624"/>
      <c r="EB294" s="591"/>
      <c r="EC294" s="591"/>
      <c r="ED294" s="625"/>
      <c r="EE294" s="626"/>
      <c r="EF294" s="627"/>
      <c r="EG294" s="626"/>
      <c r="EH294" s="21"/>
      <c r="EI294" s="21"/>
      <c r="EJ294" s="21"/>
      <c r="EK294" s="21"/>
      <c r="EL294" s="624"/>
      <c r="EM294" s="591"/>
      <c r="EN294" s="591"/>
      <c r="EO294" s="625"/>
      <c r="EP294" s="626"/>
      <c r="EQ294" s="627"/>
      <c r="ER294" s="626"/>
      <c r="ES294" s="21"/>
      <c r="ET294" s="21"/>
      <c r="EU294" s="21"/>
      <c r="EV294" s="21"/>
      <c r="EW294" s="624"/>
      <c r="EX294" s="591"/>
      <c r="EY294" s="591"/>
      <c r="EZ294" s="625"/>
      <c r="FA294" s="626"/>
      <c r="FB294" s="627"/>
      <c r="FC294" s="626"/>
      <c r="FD294" s="21"/>
      <c r="FE294" s="21"/>
      <c r="FF294" s="21"/>
      <c r="FG294" s="21"/>
      <c r="FH294" s="624"/>
      <c r="FI294" s="591"/>
      <c r="FJ294" s="591"/>
      <c r="FK294" s="625"/>
      <c r="FL294" s="626"/>
      <c r="FM294" s="627"/>
      <c r="FN294" s="626"/>
      <c r="FO294" s="21"/>
      <c r="FP294" s="21"/>
      <c r="FQ294" s="21"/>
      <c r="FR294" s="21"/>
      <c r="FS294" s="624"/>
      <c r="FT294" s="591"/>
      <c r="FU294" s="591"/>
      <c r="FV294" s="625"/>
      <c r="FW294" s="626"/>
      <c r="FX294" s="627"/>
      <c r="FY294" s="626"/>
      <c r="FZ294" s="21"/>
      <c r="GA294" s="21"/>
      <c r="GB294" s="21"/>
      <c r="GC294" s="21"/>
      <c r="GD294" s="624"/>
      <c r="GE294" s="591"/>
      <c r="GF294" s="591"/>
    </row>
    <row r="295" spans="1:188" s="25" customFormat="1" ht="14.1" customHeight="1">
      <c r="A295" s="584">
        <f t="shared" si="37"/>
        <v>8</v>
      </c>
      <c r="B295" s="616"/>
      <c r="C295" s="707" t="s">
        <v>3179</v>
      </c>
      <c r="D295" s="708" t="s">
        <v>2066</v>
      </c>
      <c r="E295" s="709">
        <v>23</v>
      </c>
      <c r="F295" s="597"/>
      <c r="G295" s="597"/>
      <c r="H295" s="597">
        <f t="shared" si="36"/>
        <v>0</v>
      </c>
      <c r="I295" s="598">
        <f t="shared" si="38"/>
        <v>0</v>
      </c>
      <c r="J295" s="624"/>
      <c r="K295" s="591"/>
      <c r="L295" s="591"/>
      <c r="M295" s="625"/>
      <c r="N295" s="626"/>
      <c r="O295" s="627"/>
      <c r="P295" s="626"/>
      <c r="Q295" s="21"/>
      <c r="R295" s="21"/>
      <c r="S295" s="21"/>
      <c r="T295" s="21"/>
      <c r="U295" s="624"/>
      <c r="V295" s="591"/>
      <c r="W295" s="591"/>
      <c r="X295" s="625"/>
      <c r="Y295" s="626"/>
      <c r="Z295" s="627"/>
      <c r="AA295" s="626"/>
      <c r="AB295" s="21"/>
      <c r="AC295" s="21"/>
      <c r="AD295" s="21"/>
      <c r="AE295" s="21"/>
      <c r="AF295" s="624"/>
      <c r="AG295" s="591"/>
      <c r="AH295" s="591"/>
      <c r="AI295" s="625"/>
      <c r="AJ295" s="626"/>
      <c r="AK295" s="627"/>
      <c r="AL295" s="626"/>
      <c r="AM295" s="21"/>
      <c r="AN295" s="21"/>
      <c r="AO295" s="21"/>
      <c r="AP295" s="21"/>
      <c r="AQ295" s="624"/>
      <c r="AR295" s="591"/>
      <c r="AS295" s="591"/>
      <c r="AT295" s="625"/>
      <c r="AU295" s="626"/>
      <c r="AV295" s="627"/>
      <c r="AW295" s="626"/>
      <c r="AX295" s="21"/>
      <c r="AY295" s="21"/>
      <c r="AZ295" s="21"/>
      <c r="BA295" s="21"/>
      <c r="BB295" s="624"/>
      <c r="BC295" s="591"/>
      <c r="BD295" s="591"/>
      <c r="BE295" s="625"/>
      <c r="BF295" s="626"/>
      <c r="BG295" s="627"/>
      <c r="BH295" s="626"/>
      <c r="BI295" s="21"/>
      <c r="BJ295" s="21"/>
      <c r="BK295" s="21"/>
      <c r="BL295" s="21"/>
      <c r="BM295" s="624"/>
      <c r="BN295" s="591"/>
      <c r="BO295" s="591"/>
      <c r="BP295" s="625"/>
      <c r="BQ295" s="626"/>
      <c r="BR295" s="627"/>
      <c r="BS295" s="626"/>
      <c r="BT295" s="21"/>
      <c r="BU295" s="21"/>
      <c r="BV295" s="21"/>
      <c r="BW295" s="21"/>
      <c r="BX295" s="624"/>
      <c r="BY295" s="591"/>
      <c r="BZ295" s="591"/>
      <c r="CA295" s="625"/>
      <c r="CB295" s="626"/>
      <c r="CC295" s="627"/>
      <c r="CD295" s="626"/>
      <c r="CE295" s="21"/>
      <c r="CF295" s="21"/>
      <c r="CG295" s="21"/>
      <c r="CH295" s="21"/>
      <c r="CI295" s="624"/>
      <c r="CJ295" s="591"/>
      <c r="CK295" s="591"/>
      <c r="CL295" s="625"/>
      <c r="CM295" s="626"/>
      <c r="CN295" s="627"/>
      <c r="CO295" s="626"/>
      <c r="CP295" s="21"/>
      <c r="CQ295" s="21"/>
      <c r="CR295" s="21"/>
      <c r="CS295" s="21"/>
      <c r="CT295" s="624"/>
      <c r="CU295" s="591"/>
      <c r="CV295" s="591"/>
      <c r="CW295" s="625"/>
      <c r="CX295" s="626"/>
      <c r="CY295" s="627"/>
      <c r="CZ295" s="626"/>
      <c r="DA295" s="21"/>
      <c r="DB295" s="21"/>
      <c r="DC295" s="21"/>
      <c r="DD295" s="21"/>
      <c r="DE295" s="624"/>
      <c r="DF295" s="591"/>
      <c r="DG295" s="591"/>
      <c r="DH295" s="625"/>
      <c r="DI295" s="626"/>
      <c r="DJ295" s="627"/>
      <c r="DK295" s="626"/>
      <c r="DL295" s="21"/>
      <c r="DM295" s="21"/>
      <c r="DN295" s="21"/>
      <c r="DO295" s="21"/>
      <c r="DP295" s="624"/>
      <c r="DQ295" s="591"/>
      <c r="DR295" s="591"/>
      <c r="DS295" s="625"/>
      <c r="DT295" s="626"/>
      <c r="DU295" s="627"/>
      <c r="DV295" s="626"/>
      <c r="DW295" s="21"/>
      <c r="DX295" s="21"/>
      <c r="DY295" s="21"/>
      <c r="DZ295" s="21"/>
      <c r="EA295" s="624"/>
      <c r="EB295" s="591"/>
      <c r="EC295" s="591"/>
      <c r="ED295" s="625"/>
      <c r="EE295" s="626"/>
      <c r="EF295" s="627"/>
      <c r="EG295" s="626"/>
      <c r="EH295" s="21"/>
      <c r="EI295" s="21"/>
      <c r="EJ295" s="21"/>
      <c r="EK295" s="21"/>
      <c r="EL295" s="624"/>
      <c r="EM295" s="591"/>
      <c r="EN295" s="591"/>
      <c r="EO295" s="625"/>
      <c r="EP295" s="626"/>
      <c r="EQ295" s="627"/>
      <c r="ER295" s="626"/>
      <c r="ES295" s="21"/>
      <c r="ET295" s="21"/>
      <c r="EU295" s="21"/>
      <c r="EV295" s="21"/>
      <c r="EW295" s="624"/>
      <c r="EX295" s="591"/>
      <c r="EY295" s="591"/>
      <c r="EZ295" s="625"/>
      <c r="FA295" s="626"/>
      <c r="FB295" s="627"/>
      <c r="FC295" s="626"/>
      <c r="FD295" s="21"/>
      <c r="FE295" s="21"/>
      <c r="FF295" s="21"/>
      <c r="FG295" s="21"/>
      <c r="FH295" s="624"/>
      <c r="FI295" s="591"/>
      <c r="FJ295" s="591"/>
      <c r="FK295" s="625"/>
      <c r="FL295" s="626"/>
      <c r="FM295" s="627"/>
      <c r="FN295" s="626"/>
      <c r="FO295" s="21"/>
      <c r="FP295" s="21"/>
      <c r="FQ295" s="21"/>
      <c r="FR295" s="21"/>
      <c r="FS295" s="624"/>
      <c r="FT295" s="591"/>
      <c r="FU295" s="591"/>
      <c r="FV295" s="625"/>
      <c r="FW295" s="626"/>
      <c r="FX295" s="627"/>
      <c r="FY295" s="626"/>
      <c r="FZ295" s="21"/>
      <c r="GA295" s="21"/>
      <c r="GB295" s="21"/>
      <c r="GC295" s="21"/>
      <c r="GD295" s="624"/>
      <c r="GE295" s="591"/>
      <c r="GF295" s="591"/>
    </row>
    <row r="296" spans="1:188" s="25" customFormat="1" ht="14.25">
      <c r="A296" s="584">
        <f t="shared" si="37"/>
        <v>9</v>
      </c>
      <c r="B296" s="616"/>
      <c r="C296" s="617"/>
      <c r="D296" s="551"/>
      <c r="E296" s="551"/>
      <c r="F296" s="597"/>
      <c r="G296" s="597"/>
      <c r="H296" s="597"/>
      <c r="I296" s="598"/>
    </row>
    <row r="297" spans="1:188" s="25" customFormat="1" ht="12.75" customHeight="1">
      <c r="A297" s="584">
        <f t="shared" si="37"/>
        <v>10</v>
      </c>
      <c r="B297" s="616"/>
      <c r="C297" s="603" t="s">
        <v>3062</v>
      </c>
      <c r="D297" s="551"/>
      <c r="E297" s="551"/>
      <c r="F297" s="633"/>
      <c r="G297" s="633"/>
      <c r="H297" s="633">
        <f>SUM(H288:H296)</f>
        <v>0</v>
      </c>
      <c r="I297" s="634">
        <f>SUM(I288:I296)</f>
        <v>0</v>
      </c>
    </row>
    <row r="298" spans="1:188" s="25" customFormat="1" ht="15" thickBot="1">
      <c r="A298" s="710">
        <f t="shared" si="37"/>
        <v>11</v>
      </c>
      <c r="B298" s="711"/>
      <c r="C298" s="712"/>
      <c r="D298" s="713"/>
      <c r="E298" s="713"/>
      <c r="F298" s="714"/>
      <c r="G298" s="714"/>
      <c r="H298" s="714"/>
      <c r="I298" s="715"/>
    </row>
    <row r="299" spans="1:188" ht="12.75" customHeight="1" thickBot="1">
      <c r="A299" s="716"/>
      <c r="C299" s="717"/>
      <c r="D299" s="577"/>
      <c r="E299" s="577"/>
      <c r="I299" s="718"/>
    </row>
    <row r="300" spans="1:188" ht="20.45" customHeight="1">
      <c r="A300" s="716"/>
      <c r="C300" s="717"/>
      <c r="D300" s="577"/>
      <c r="E300" s="1411" t="s">
        <v>3180</v>
      </c>
      <c r="F300" s="1412"/>
      <c r="G300" s="719" t="s">
        <v>3181</v>
      </c>
      <c r="H300" s="720">
        <f>H297+H285+H259+H237+H217+H199+H161+H143+H125+H106+H87+H69+H51</f>
        <v>0</v>
      </c>
      <c r="I300" s="720">
        <f>I297+I285+I259+I237+I217+I199+I161+I143+I125+I106+I87+I69+I51</f>
        <v>0</v>
      </c>
    </row>
    <row r="301" spans="1:188" ht="20.45" customHeight="1">
      <c r="A301" s="716"/>
      <c r="C301" s="717"/>
      <c r="D301" s="577"/>
      <c r="E301" s="1413"/>
      <c r="F301" s="1414"/>
      <c r="G301" s="721" t="s">
        <v>3182</v>
      </c>
      <c r="H301" s="722"/>
      <c r="I301" s="723">
        <f>H300+I300</f>
        <v>0</v>
      </c>
    </row>
    <row r="302" spans="1:188">
      <c r="A302" s="577"/>
      <c r="C302" s="717"/>
      <c r="D302" s="577"/>
      <c r="E302" s="577"/>
    </row>
    <row r="303" spans="1:188" ht="64.5" customHeight="1">
      <c r="A303" s="1407" t="s">
        <v>3183</v>
      </c>
      <c r="B303" s="1407"/>
      <c r="C303" s="1407"/>
      <c r="D303" s="1407"/>
      <c r="E303" s="1407"/>
      <c r="F303" s="1407"/>
      <c r="G303" s="1407"/>
      <c r="H303" s="1407"/>
      <c r="I303" s="1407"/>
      <c r="J303" s="530"/>
    </row>
    <row r="304" spans="1:188" ht="15.75">
      <c r="A304" s="724"/>
      <c r="B304" s="725"/>
      <c r="C304" s="724"/>
      <c r="D304" s="724"/>
      <c r="E304" s="724"/>
      <c r="F304" s="724"/>
      <c r="G304" s="724"/>
      <c r="H304" s="724"/>
    </row>
  </sheetData>
  <autoFilter ref="A20:HN298" xr:uid="{00000000-0009-0000-0000-000008000000}"/>
  <mergeCells count="37">
    <mergeCell ref="B7:I7"/>
    <mergeCell ref="A2:I2"/>
    <mergeCell ref="A3:I3"/>
    <mergeCell ref="A4:I4"/>
    <mergeCell ref="A5:C5"/>
    <mergeCell ref="B6:I6"/>
    <mergeCell ref="B8:I8"/>
    <mergeCell ref="B9:I9"/>
    <mergeCell ref="B10:I10"/>
    <mergeCell ref="A11:A12"/>
    <mergeCell ref="B11:I11"/>
    <mergeCell ref="B12:I12"/>
    <mergeCell ref="B13:I13"/>
    <mergeCell ref="B14:I14"/>
    <mergeCell ref="B15:I15"/>
    <mergeCell ref="B16:I16"/>
    <mergeCell ref="A17:A19"/>
    <mergeCell ref="C17:C19"/>
    <mergeCell ref="E17:E19"/>
    <mergeCell ref="F17:I17"/>
    <mergeCell ref="F18:G18"/>
    <mergeCell ref="H18:I18"/>
    <mergeCell ref="A303:I303"/>
    <mergeCell ref="C33:I33"/>
    <mergeCell ref="E300:F301"/>
    <mergeCell ref="C32:I32"/>
    <mergeCell ref="C21:I21"/>
    <mergeCell ref="C22:I22"/>
    <mergeCell ref="C23:I23"/>
    <mergeCell ref="C24:I24"/>
    <mergeCell ref="C25:I25"/>
    <mergeCell ref="C26:I26"/>
    <mergeCell ref="C27:I27"/>
    <mergeCell ref="C28:I28"/>
    <mergeCell ref="C29:I29"/>
    <mergeCell ref="C30:I30"/>
    <mergeCell ref="C31:I31"/>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62</vt:i4>
      </vt:variant>
    </vt:vector>
  </HeadingPairs>
  <TitlesOfParts>
    <vt:vector size="100"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322 Prípojka splaš...</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02 - Výťahy</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'PS 02 - Výťahy'!Názvy_tlače</vt:lpstr>
      <vt:lpstr>'Rekapitulácia stavby'!Názvy_tlače</vt:lpstr>
      <vt:lpstr>'SO 101.1, SO 101.2_ELI'!Názvy_tlače</vt:lpstr>
      <vt:lpstr>'SO 101.1, SO 101.2_EPS'!Názvy_tlače</vt:lpstr>
      <vt:lpstr>'SO 101.1, SO 101.2_HSP'!Názvy_tlače</vt:lpstr>
      <vt:lpstr>'SO 101.1, SO 101.2_SLP'!Názvy_tlače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322 Prípojka splaš...'!Názvy_tlače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'PS 02 - Výťahy'!Oblasť_tlače</vt:lpstr>
      <vt:lpstr>'Rekapitulácia stavby'!Oblasť_tlače</vt:lpstr>
      <vt:lpstr>'SO 101.1, SO 101.2_ELI'!Oblasť_tlače</vt:lpstr>
      <vt:lpstr>'SO 101.1, SO 101.2_EPS'!Oblasť_tlače</vt:lpstr>
      <vt:lpstr>'SO 101.1, SO 101.2_HSP'!Oblasť_tlače</vt:lpstr>
      <vt:lpstr>'SO 101.1, SO 101.2_SLP'!Oblasť_tlače</vt:lpstr>
      <vt:lpstr>'SO 101.1, SO 101.2_VZT'!Oblasť_tlače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322 Prípojka splaš...'!Oblasť_tlače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František Balogh</dc:creator>
  <cp:lastModifiedBy>Ing. Jozef Tkáč</cp:lastModifiedBy>
  <cp:lastPrinted>2025-10-09T09:41:43Z</cp:lastPrinted>
  <dcterms:created xsi:type="dcterms:W3CDTF">2025-08-28T11:40:32Z</dcterms:created>
  <dcterms:modified xsi:type="dcterms:W3CDTF">2026-04-21T06:10:08Z</dcterms:modified>
</cp:coreProperties>
</file>